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ph_aslia\Documents\"/>
    </mc:Choice>
  </mc:AlternateContent>
  <bookViews>
    <workbookView xWindow="0" yWindow="0" windowWidth="23040" windowHeight="8616" activeTab="3"/>
  </bookViews>
  <sheets>
    <sheet name=" " sheetId="3" r:id="rId1"/>
    <sheet name="Yasal Uyarı" sheetId="13" r:id="rId2"/>
    <sheet name="Notlar" sheetId="11" r:id="rId3"/>
    <sheet name="May-22" sheetId="19" r:id="rId4"/>
    <sheet name="Nis-22" sheetId="18" r:id="rId5"/>
    <sheet name="Mart-22" sheetId="17" r:id="rId6"/>
    <sheet name="Subat-22" sheetId="16" r:id="rId7"/>
    <sheet name="Ocak-22" sheetId="15" r:id="rId8"/>
    <sheet name="Aralık-21" sheetId="14" r:id="rId9"/>
    <sheet name="Kasım-21" sheetId="10" r:id="rId10"/>
    <sheet name="Ekim-21" sheetId="9" r:id="rId11"/>
    <sheet name="Eylül-21" sheetId="1" r:id="rId12"/>
  </sheets>
  <externalReferences>
    <externalReference r:id="rId13"/>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2">[1]Inputs!#REF!</definedName>
    <definedName name="LasPalmasSwitch" localSheetId="1">[1]Inputs!#REF!</definedName>
    <definedName name="LasPalmasSwitch">[1]Inputs!#REF!</definedName>
    <definedName name="_xlnm.Print_Area" localSheetId="2">Notlar!$A$1:$CA$35</definedName>
    <definedName name="_xlnm.Print_Area" localSheetId="1">'Yasal Uyarı'!$A$1:$CA$35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2">[1]Inputs!#REF!</definedName>
    <definedName name="z" localSheetId="1">[1]Inputs!#REF!</definedName>
    <definedName name="z">[1]Inputs!#REF!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 i="18" l="1"/>
  <c r="F28" i="18"/>
  <c r="M28" i="18"/>
  <c r="M26" i="18"/>
  <c r="U28" i="17" l="1"/>
  <c r="T28" i="17"/>
  <c r="H28" i="17"/>
  <c r="U27" i="17"/>
  <c r="T27" i="17"/>
  <c r="H27" i="17"/>
  <c r="V26" i="17"/>
  <c r="V28" i="17" s="1"/>
  <c r="U26" i="17"/>
  <c r="V25" i="17"/>
  <c r="V27" i="17" s="1"/>
  <c r="V28" i="16"/>
  <c r="T28" i="16"/>
  <c r="H28" i="16"/>
  <c r="U27" i="16"/>
  <c r="T27" i="16"/>
  <c r="H27" i="16"/>
  <c r="V26" i="16"/>
  <c r="U26" i="16"/>
  <c r="U28" i="16" s="1"/>
  <c r="V25" i="16"/>
  <c r="V27" i="16" s="1"/>
  <c r="T28" i="15"/>
  <c r="T27" i="15"/>
  <c r="U27" i="15"/>
  <c r="V26" i="15"/>
  <c r="V28" i="15" s="1"/>
  <c r="U26" i="15"/>
  <c r="U28" i="15" s="1"/>
  <c r="V25" i="15"/>
  <c r="V27" i="15" s="1"/>
  <c r="P26" i="14"/>
  <c r="L26" i="14"/>
  <c r="M26" i="14"/>
  <c r="Q26" i="14"/>
  <c r="H25" i="14"/>
  <c r="Q25" i="14"/>
  <c r="M25" i="14"/>
  <c r="H23" i="14"/>
  <c r="H22" i="14"/>
  <c r="H20" i="14"/>
  <c r="H19" i="14"/>
  <c r="H17" i="14"/>
  <c r="H16" i="14"/>
  <c r="H14" i="14"/>
  <c r="H13" i="14"/>
  <c r="R22" i="17" l="1"/>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N28" i="17" l="1"/>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L28" i="17" l="1"/>
  <c r="J28" i="17"/>
  <c r="R26" i="17"/>
  <c r="S26" i="17"/>
  <c r="Q26" i="17"/>
  <c r="M28" i="17"/>
  <c r="L27" i="17"/>
  <c r="K27" i="17"/>
  <c r="J27" i="17"/>
  <c r="R25" i="17"/>
  <c r="Q25" i="17"/>
  <c r="S25" i="17"/>
  <c r="M27" i="17"/>
  <c r="P27" i="1"/>
  <c r="P28" i="1"/>
  <c r="S28" i="17" l="1"/>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K27" i="14"/>
  <c r="J13" i="14"/>
  <c r="O17" i="14"/>
  <c r="N17" i="14"/>
  <c r="N23" i="14"/>
  <c r="O23" i="14"/>
  <c r="N16" i="14"/>
  <c r="O16" i="14"/>
  <c r="O20" i="14"/>
  <c r="N20" i="14"/>
  <c r="O11" i="14"/>
  <c r="K28"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sharedStrings.xml><?xml version="1.0" encoding="utf-8"?>
<sst xmlns="http://schemas.openxmlformats.org/spreadsheetml/2006/main" count="363" uniqueCount="58">
  <si>
    <t>Global Ports Holding Plc.</t>
  </si>
  <si>
    <t>Date:</t>
  </si>
  <si>
    <t>Cruise Port Traffic Statistics</t>
  </si>
  <si>
    <t>Notes</t>
  </si>
  <si>
    <t>Nassau</t>
  </si>
  <si>
    <t>Antigua</t>
  </si>
  <si>
    <t>Ege Port</t>
  </si>
  <si>
    <t>Valletta</t>
  </si>
  <si>
    <t>Creuers</t>
  </si>
  <si>
    <t>Yasal Uyarı</t>
  </si>
  <si>
    <t xml:space="preserve">Aylık Trafik İstatistikleri GPH </t>
  </si>
  <si>
    <t>Dönem</t>
  </si>
  <si>
    <t>Mart 2022</t>
  </si>
  <si>
    <t>Mart</t>
  </si>
  <si>
    <t>Ocak-Mart</t>
  </si>
  <si>
    <t>14 Nisan 2022</t>
  </si>
  <si>
    <t>Toplam Sefer Sayısı</t>
  </si>
  <si>
    <t>Toplam Yolcu Sayısı</t>
  </si>
  <si>
    <t>Diğer Kruvaziyer Limanları</t>
  </si>
  <si>
    <t>Seferler</t>
  </si>
  <si>
    <t>Yolcu Sayısı</t>
  </si>
  <si>
    <t>Kruvaziyer Limanları</t>
  </si>
  <si>
    <t>2022/21 Değişim %</t>
  </si>
  <si>
    <t>2022/20 Değişim %</t>
  </si>
  <si>
    <t>2022/19 Değişim %</t>
  </si>
  <si>
    <t>Tüm Yıl</t>
  </si>
  <si>
    <t>Eylül 2021</t>
  </si>
  <si>
    <t>Eylül</t>
  </si>
  <si>
    <t>Ocak-Eylül</t>
  </si>
  <si>
    <t>2021/19 Değişim %</t>
  </si>
  <si>
    <t>2021/20 Değişim %</t>
  </si>
  <si>
    <t>Ekim 2021</t>
  </si>
  <si>
    <t>Ekim</t>
  </si>
  <si>
    <t>Ocak-Ekim</t>
  </si>
  <si>
    <t>Kasım 2021</t>
  </si>
  <si>
    <t>Kasım</t>
  </si>
  <si>
    <t>Ocak-Kasım</t>
  </si>
  <si>
    <t>Aralık 2021</t>
  </si>
  <si>
    <t>Ocak-Aralık</t>
  </si>
  <si>
    <t>Aralık</t>
  </si>
  <si>
    <t>Ocak 2022</t>
  </si>
  <si>
    <t>Ocak</t>
  </si>
  <si>
    <t>Şubat 2022</t>
  </si>
  <si>
    <t>Şubat</t>
  </si>
  <si>
    <t>Ocak-Şubat</t>
  </si>
  <si>
    <t>2022/21 Chg %</t>
  </si>
  <si>
    <t>2022/20 Chg %</t>
  </si>
  <si>
    <t>2022/19 Chg %</t>
  </si>
  <si>
    <t>n/a</t>
  </si>
  <si>
    <t>Nisan 2022</t>
  </si>
  <si>
    <t>Nisan</t>
  </si>
  <si>
    <t>Ocak-Nisan</t>
  </si>
  <si>
    <t>Mayıs</t>
  </si>
  <si>
    <t>Ocak-Mayıs</t>
  </si>
  <si>
    <t>Mayıs 2022</t>
  </si>
  <si>
    <t>2022/21 %Değ</t>
  </si>
  <si>
    <t>2022/20 %Değ</t>
  </si>
  <si>
    <t>2022/19 %Değ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</si>
</sst>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m/d/yy;@"/>
  </numFmts>
  <fonts count="36">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11"/>
      <color indexed="8"/>
      <name val="Calibri"/>
      <family val="2"/>
    </font>
    <font>
      <b/>
      <sz val="8"/>
      <color indexed="9"/>
      <name val="Calibri "/>
    </font>
    <font>
      <sz val="10"/>
      <color indexed="8"/>
      <name val="Book Antiqua"/>
      <family val="1"/>
    </font>
    <font>
      <i/>
      <sz val="12"/>
      <color indexed="54"/>
      <name val="Book Antiqua"/>
      <family val="1"/>
    </font>
    <font>
      <b/>
      <sz val="10"/>
      <color indexed="54"/>
      <name val="Book Antiqua"/>
      <family val="1"/>
    </font>
    <font>
      <sz val="8"/>
      <color indexed="8"/>
      <name val="Calibri "/>
    </font>
    <font>
      <b/>
      <sz val="8"/>
      <color indexed="54"/>
      <name val="Calibri "/>
    </font>
    <font>
      <b/>
      <sz val="8"/>
      <color indexed="8"/>
      <name val="Calibri "/>
    </font>
    <font>
      <i/>
      <sz val="8"/>
      <color indexed="55"/>
      <name val="Calibri "/>
    </font>
    <font>
      <sz val="11"/>
      <color indexed="9"/>
      <name val="Calibri"/>
      <family val="2"/>
    </font>
    <font>
      <sz val="8"/>
      <color indexed="9"/>
      <name val="Calibri "/>
    </font>
  </fonts>
  <fills count="13">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2CC"/>
        <bgColor indexed="64"/>
      </patternFill>
    </fill>
    <fill>
      <patternFill patternType="solid">
        <fgColor rgb="FF222B35"/>
        <bgColor indexed="64"/>
      </patternFill>
    </fill>
    <fill>
      <patternFill patternType="solid">
        <fgColor rgb="FFE2EFDA"/>
        <bgColor indexed="64"/>
      </patternFill>
    </fill>
  </fills>
  <borders count="25">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top style="thin">
        <color auto="1"/>
      </top>
      <bottom/>
      <diagonal/>
    </border>
    <border>
      <left style="thin">
        <color auto="1"/>
      </left>
      <right/>
      <top style="thin">
        <color auto="1"/>
      </top>
      <bottom/>
      <diagonal/>
    </border>
    <border>
      <left/>
      <right style="thin">
        <color rgb="FFFFFFFF"/>
      </right>
      <top style="thin">
        <color auto="1"/>
      </top>
      <bottom/>
      <diagonal/>
    </border>
    <border>
      <left style="thin">
        <color rgb="FFFFFFFF"/>
      </left>
      <right/>
      <top style="thin">
        <color auto="1"/>
      </top>
      <bottom/>
      <diagonal/>
    </border>
    <border>
      <left style="thin">
        <color auto="1"/>
      </left>
      <right/>
      <top/>
      <bottom/>
      <diagonal/>
    </border>
    <border>
      <left/>
      <right style="thin">
        <color auto="1"/>
      </right>
      <top/>
      <bottom/>
      <diagonal/>
    </border>
    <border>
      <left/>
      <right/>
      <top style="thin">
        <color auto="1"/>
      </top>
      <bottom style="double">
        <color auto="1"/>
      </bottom>
      <diagonal/>
    </border>
    <border>
      <left/>
      <right style="thin">
        <color auto="1"/>
      </right>
      <top style="thin">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s>
  <cellStyleXfs count="9">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cellStyleXfs>
  <cellXfs count="134">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166" fontId="17" fillId="3" borderId="0" xfId="2" applyNumberFormat="1"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7" fontId="17" fillId="7" borderId="0" xfId="2" quotePrefix="1" applyNumberFormat="1" applyFont="1" applyFill="1" applyProtection="1"/>
    <xf numFmtId="0" fontId="18" fillId="6" borderId="7" xfId="0" applyFont="1" applyFill="1" applyBorder="1" applyAlignment="1" applyProtection="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pplyProtection="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Border="1" applyAlignment="1" applyProtection="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166" fontId="17" fillId="3" borderId="0" xfId="2" quotePrefix="1" applyNumberFormat="1" applyFont="1" applyFill="1" applyProtection="1"/>
    <xf numFmtId="170" fontId="0" fillId="3" borderId="0" xfId="8" applyNumberFormat="1" applyFont="1" applyFill="1"/>
    <xf numFmtId="9" fontId="0" fillId="3" borderId="0" xfId="8" applyFont="1" applyFill="1"/>
    <xf numFmtId="0" fontId="25" fillId="0" borderId="0" xfId="0" applyNumberFormat="1" applyFont="1" applyFill="1" applyBorder="1" applyAlignment="1" applyProtection="1"/>
    <xf numFmtId="0" fontId="25" fillId="9" borderId="0" xfId="0" applyNumberFormat="1" applyFont="1" applyFill="1" applyBorder="1" applyAlignment="1" applyProtection="1"/>
    <xf numFmtId="164" fontId="30" fillId="9" borderId="1" xfId="0" applyNumberFormat="1" applyFont="1" applyFill="1" applyBorder="1" applyAlignment="1" applyProtection="1"/>
    <xf numFmtId="164" fontId="27" fillId="9" borderId="0" xfId="0" applyNumberFormat="1" applyFont="1" applyFill="1" applyBorder="1" applyAlignment="1" applyProtection="1"/>
    <xf numFmtId="164" fontId="30" fillId="9" borderId="0" xfId="0" applyNumberFormat="1" applyFont="1" applyFill="1" applyBorder="1" applyAlignment="1" applyProtection="1"/>
    <xf numFmtId="164" fontId="28" fillId="9" borderId="0" xfId="0" applyNumberFormat="1" applyFont="1" applyFill="1" applyBorder="1" applyAlignment="1" applyProtection="1"/>
    <xf numFmtId="0" fontId="30" fillId="9" borderId="0" xfId="0" applyNumberFormat="1" applyFont="1" applyFill="1" applyBorder="1" applyAlignment="1" applyProtection="1"/>
    <xf numFmtId="167" fontId="30" fillId="10" borderId="0" xfId="0" quotePrefix="1" applyNumberFormat="1" applyFont="1" applyFill="1" applyBorder="1" applyAlignment="1" applyProtection="1"/>
    <xf numFmtId="0" fontId="26" fillId="11" borderId="16" xfId="0" applyNumberFormat="1" applyFont="1" applyFill="1" applyBorder="1" applyAlignment="1" applyProtection="1"/>
    <xf numFmtId="0" fontId="26" fillId="11" borderId="15" xfId="0" applyNumberFormat="1" applyFont="1" applyFill="1" applyBorder="1" applyAlignment="1" applyProtection="1"/>
    <xf numFmtId="0" fontId="29" fillId="9" borderId="0" xfId="0" applyNumberFormat="1" applyFont="1" applyFill="1" applyBorder="1" applyAlignment="1" applyProtection="1"/>
    <xf numFmtId="0" fontId="31" fillId="5" borderId="19" xfId="0" applyNumberFormat="1" applyFont="1" applyFill="1" applyBorder="1" applyAlignment="1" applyProtection="1"/>
    <xf numFmtId="0" fontId="31" fillId="5" borderId="0" xfId="0" applyNumberFormat="1" applyFont="1" applyFill="1" applyBorder="1" applyAlignment="1" applyProtection="1"/>
    <xf numFmtId="0" fontId="31" fillId="5" borderId="20" xfId="0" applyNumberFormat="1" applyFont="1" applyFill="1" applyBorder="1" applyAlignment="1" applyProtection="1"/>
    <xf numFmtId="0" fontId="25" fillId="9" borderId="0" xfId="0" applyNumberFormat="1" applyFont="1" applyFill="1" applyBorder="1" applyAlignment="1" applyProtection="1">
      <alignment vertical="center"/>
    </xf>
    <xf numFmtId="0" fontId="34" fillId="9" borderId="0" xfId="0" applyNumberFormat="1" applyFont="1" applyFill="1" applyBorder="1" applyAlignment="1" applyProtection="1">
      <alignment vertical="center"/>
    </xf>
    <xf numFmtId="0" fontId="26" fillId="6" borderId="19" xfId="0" applyNumberFormat="1" applyFont="1" applyFill="1" applyBorder="1" applyAlignment="1" applyProtection="1">
      <alignment vertical="center"/>
    </xf>
    <xf numFmtId="0" fontId="26" fillId="6" borderId="0" xfId="0" applyNumberFormat="1" applyFont="1" applyFill="1" applyBorder="1" applyAlignment="1" applyProtection="1">
      <alignment vertical="center"/>
    </xf>
    <xf numFmtId="0" fontId="35" fillId="6" borderId="0" xfId="0" applyNumberFormat="1" applyFont="1" applyFill="1" applyBorder="1" applyAlignment="1" applyProtection="1">
      <alignment vertical="center"/>
    </xf>
    <xf numFmtId="0" fontId="35" fillId="6" borderId="19"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wrapText="1"/>
    </xf>
    <xf numFmtId="0" fontId="35" fillId="6" borderId="20" xfId="0" applyNumberFormat="1" applyFont="1" applyFill="1" applyBorder="1" applyAlignment="1" applyProtection="1">
      <alignment horizontal="center" vertical="center" wrapText="1"/>
    </xf>
    <xf numFmtId="0" fontId="27" fillId="9" borderId="0" xfId="0" applyNumberFormat="1" applyFont="1" applyFill="1" applyBorder="1" applyAlignment="1" applyProtection="1"/>
    <xf numFmtId="0" fontId="32" fillId="9" borderId="19" xfId="0" applyNumberFormat="1" applyFont="1" applyFill="1" applyBorder="1" applyAlignment="1" applyProtection="1"/>
    <xf numFmtId="0" fontId="30" fillId="9" borderId="20" xfId="0" applyNumberFormat="1" applyFont="1" applyFill="1" applyBorder="1" applyAlignment="1" applyProtection="1"/>
    <xf numFmtId="0" fontId="30" fillId="9" borderId="19" xfId="0" applyNumberFormat="1" applyFont="1" applyFill="1" applyBorder="1" applyAlignment="1" applyProtection="1"/>
    <xf numFmtId="168" fontId="30" fillId="12" borderId="0" xfId="0" applyNumberFormat="1" applyFont="1" applyFill="1" applyBorder="1" applyAlignment="1" applyProtection="1">
      <alignment horizontal="right" indent="1"/>
    </xf>
    <xf numFmtId="169" fontId="30" fillId="9" borderId="0" xfId="0" applyNumberFormat="1" applyFont="1" applyFill="1" applyBorder="1" applyAlignment="1" applyProtection="1">
      <alignment horizontal="right" indent="1"/>
    </xf>
    <xf numFmtId="169" fontId="30" fillId="9" borderId="20" xfId="0" applyNumberFormat="1" applyFont="1" applyFill="1" applyBorder="1" applyAlignment="1" applyProtection="1">
      <alignment horizontal="right" indent="1"/>
    </xf>
    <xf numFmtId="3" fontId="30" fillId="12" borderId="0" xfId="0" applyNumberFormat="1" applyFont="1" applyFill="1" applyBorder="1" applyAlignment="1" applyProtection="1">
      <alignment horizontal="right" indent="1"/>
    </xf>
    <xf numFmtId="0" fontId="30" fillId="9" borderId="0" xfId="0" applyNumberFormat="1" applyFont="1" applyFill="1" applyBorder="1" applyAlignment="1" applyProtection="1">
      <alignment horizontal="right" indent="1"/>
    </xf>
    <xf numFmtId="168" fontId="30" fillId="9" borderId="0" xfId="0" applyNumberFormat="1" applyFont="1" applyFill="1" applyBorder="1" applyAlignment="1" applyProtection="1">
      <alignment horizontal="right" indent="1"/>
    </xf>
    <xf numFmtId="3" fontId="30" fillId="9" borderId="0" xfId="0" applyNumberFormat="1" applyFont="1" applyFill="1" applyBorder="1" applyAlignment="1" applyProtection="1">
      <alignment horizontal="right" indent="1"/>
    </xf>
    <xf numFmtId="0" fontId="33" fillId="9" borderId="20" xfId="0" applyNumberFormat="1" applyFont="1" applyFill="1" applyBorder="1" applyAlignment="1" applyProtection="1"/>
    <xf numFmtId="168" fontId="26" fillId="6" borderId="21" xfId="0" applyNumberFormat="1" applyFont="1" applyFill="1" applyBorder="1" applyAlignment="1" applyProtection="1">
      <alignment horizontal="right" indent="1"/>
    </xf>
    <xf numFmtId="169" fontId="35" fillId="6" borderId="21" xfId="0" applyNumberFormat="1" applyFont="1" applyFill="1" applyBorder="1" applyAlignment="1" applyProtection="1">
      <alignment horizontal="right" indent="1"/>
    </xf>
    <xf numFmtId="169" fontId="35" fillId="6" borderId="22" xfId="0" applyNumberFormat="1" applyFont="1" applyFill="1" applyBorder="1" applyAlignment="1" applyProtection="1">
      <alignment horizontal="right" indent="1"/>
    </xf>
    <xf numFmtId="168" fontId="26" fillId="6" borderId="23" xfId="0" applyNumberFormat="1" applyFont="1" applyFill="1" applyBorder="1" applyAlignment="1" applyProtection="1">
      <alignment horizontal="right" indent="1"/>
    </xf>
    <xf numFmtId="169" fontId="35" fillId="6" borderId="23" xfId="0" applyNumberFormat="1" applyFont="1" applyFill="1" applyBorder="1" applyAlignment="1" applyProtection="1">
      <alignment horizontal="right" indent="1"/>
    </xf>
    <xf numFmtId="169" fontId="35" fillId="6" borderId="24" xfId="0" applyNumberFormat="1" applyFont="1" applyFill="1" applyBorder="1" applyAlignment="1" applyProtection="1">
      <alignment horizontal="right" indent="1"/>
    </xf>
    <xf numFmtId="168" fontId="25" fillId="9" borderId="0" xfId="0" applyNumberFormat="1" applyFont="1" applyFill="1" applyBorder="1" applyAlignment="1" applyProtection="1"/>
    <xf numFmtId="171" fontId="30" fillId="9" borderId="0" xfId="0" applyNumberFormat="1" applyFont="1" applyFill="1" applyBorder="1" applyAlignment="1" applyProtection="1"/>
    <xf numFmtId="0" fontId="26" fillId="11" borderId="15" xfId="0" applyNumberFormat="1" applyFont="1" applyFill="1" applyBorder="1" applyAlignment="1" applyProtection="1">
      <alignment horizontal="center"/>
    </xf>
    <xf numFmtId="0" fontId="26" fillId="11" borderId="17" xfId="0" applyNumberFormat="1" applyFont="1" applyFill="1" applyBorder="1" applyAlignment="1" applyProtection="1">
      <alignment horizontal="center"/>
    </xf>
    <xf numFmtId="0" fontId="26" fillId="11" borderId="18" xfId="0" applyNumberFormat="1" applyFont="1" applyFill="1" applyBorder="1" applyAlignment="1" applyProtection="1">
      <alignment horizontal="center"/>
    </xf>
    <xf numFmtId="0" fontId="18" fillId="2" borderId="6" xfId="1" applyFont="1" applyBorder="1" applyAlignment="1" applyProtection="1">
      <alignment horizontal="center"/>
    </xf>
    <xf numFmtId="0" fontId="18" fillId="2" borderId="14" xfId="1" applyFont="1" applyBorder="1" applyAlignment="1" applyProtection="1">
      <alignment horizontal="center"/>
    </xf>
    <xf numFmtId="0" fontId="18" fillId="2" borderId="13"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cellXfs>
  <cellStyles count="9">
    <cellStyle name="Comma" xfId="7" builtinId="3"/>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800" i="1">
            <a:solidFill>
              <a:sysClr val="windowText" lastClr="000000"/>
            </a:solidFill>
            <a:effectLst/>
            <a:latin typeface="+mn-lt"/>
          </a:endParaRPr>
        </a:p>
        <a:p>
          <a:pPr rtl="0" eaLnBrk="1" latinLnBrk="0" hangingPunct="1"/>
          <a:r>
            <a:rPr lang="en-GB" sz="1400" i="1">
              <a:solidFill>
                <a:schemeClr val="dk1"/>
              </a:solidFill>
              <a:effectLst/>
              <a:latin typeface="+mn-lt"/>
              <a:ea typeface="+mn-ea"/>
              <a:cs typeface="+mn-cs"/>
            </a:rPr>
            <a:t>Bu belge bir öneri (icap) niteliği taşımaz ve herhangi bir yatırım faaliyetinde bulunmaya teşvik olarak kabul edilmemelidir ve Global Ports Holding Plc ("Şirket") hakkında bilgi verme amaçlıdır. Bu belge, herhangi bir ülkenin mevzuatı tahtında, Şirket’in hisselerinin satın alınmasına veya iktisap edilmesine yönelik bir teklif veya talep veya yatırım faaliyetinde bulunmaya teşvik olarak yorumlanamaz ve değerlendirilemez. Bu belgede yer alan bilgiler, sözleşmesel bir ilişkinin temelini oluşturmayacaktır. </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Bu materyallerin hazırlanmasında kullanılan bilgiler, Şirketten veya Şirket temsilcilerinden veya aracılığıyla veya kamuya açık kaynaklardan elde edilmiştir. Bu belgede yer alan bilgilere veya doğruluğuna, eksiksizliğine veya adilliğine herhangi bir amaçla güvenilemez. Bu belgedeki bilgiler doğrulamaya, tamamlamaya ve değişikliğe tabidir. Buradaki bilgiler iyi niyetle hazırlanmış olmakla birlikte, açık veya zımni hiçbir beyanda bulunulmamaktadır ve bulunulmayacaktır veya taahhüt verilmemektedir ve verilmeyecektir ve bu bilgilere ilişkin olarak Şirket veya grup teşebbüsleri, çalışanları veya acenteleri tarafından herhangi bir sorumluluk veya yükümlülük kabul edilmemektedir ve edilmeyecektir veya bu belgede yer alan bilgilerin doğruluğu, eksiksizliği veya adilliği ile ilgili olarak ve bu tür herhangi bir sorumluluk açıkça reddedilmektedir. Bu sorumluluk reddi, Şirket'in verdiği bilgilerin hile ile sakat olması halindeki yükümlülüğü veya kanuni yollara başvurulması hakkını ortadan kaldırmaz.</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İLGİLİ ÜLKE MEVZUATLARI UYARINCA YAYINLANMASI VE DAĞITIMI MEVZUATIN İHLALİ SONUCU DOĞURACAĞI ÜLKELERDE VEYA BU ÜLKELERDEN DİĞER ÜLKELERE YÖNELİK OLARAK KISMEN VEYA TAMAMEN YAYINLANAMAZ VE DAĞITILMAZ.</a:t>
          </a:r>
          <a:endParaRPr lang="en-US" sz="1800">
            <a:effectLst/>
          </a:endParaRPr>
        </a:p>
        <a:p>
          <a:pPr rtl="0" eaLnBrk="1" latinLnBrk="0" hangingPunct="1"/>
          <a:endParaRPr lang="en-GB" sz="1800" i="1">
            <a:solidFill>
              <a:sysClr val="windowText" lastClr="000000"/>
            </a:solidFill>
            <a:effectLst/>
            <a:latin typeface="+mn-lt"/>
          </a:endParaRPr>
        </a:p>
        <a:p>
          <a:endParaRPr lang="en-GB" sz="1100" i="1">
            <a:solidFill>
              <a:sysClr val="windowText" lastClr="000000"/>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134471</xdr:colOff>
      <xdr:row>3</xdr:row>
      <xdr:rowOff>56030</xdr:rowOff>
    </xdr:from>
    <xdr:to>
      <xdr:col>17</xdr:col>
      <xdr:colOff>493060</xdr:colOff>
      <xdr:row>24</xdr:row>
      <xdr:rowOff>201706</xdr:rowOff>
    </xdr:to>
    <xdr:sp macro="" textlink="">
      <xdr:nvSpPr>
        <xdr:cNvPr id="2" name="TextBox 1">
          <a:extLst>
            <a:ext uri="{FF2B5EF4-FFF2-40B4-BE49-F238E27FC236}">
              <a16:creationId xmlns:a16="http://schemas.microsoft.com/office/drawing/2014/main" id="{D4975EB9-A846-43F5-9D41-AE4342B6379A}"/>
            </a:ext>
          </a:extLst>
        </xdr:cNvPr>
        <xdr:cNvSpPr txBox="1"/>
      </xdr:nvSpPr>
      <xdr:spPr>
        <a:xfrm>
          <a:off x="313765" y="898712"/>
          <a:ext cx="10300448" cy="4663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de-DE" sz="1200" b="1" i="1">
              <a:solidFill>
                <a:schemeClr val="dk1"/>
              </a:solidFill>
              <a:effectLst/>
              <a:latin typeface="+mn-lt"/>
              <a:ea typeface="+mn-ea"/>
              <a:cs typeface="+mn-cs"/>
            </a:rPr>
            <a:t>Kapsam</a:t>
          </a:r>
          <a:r>
            <a:rPr lang="de-DE" sz="1200" b="0" i="1">
              <a:solidFill>
                <a:schemeClr val="dk1"/>
              </a:solidFill>
              <a:effectLst/>
              <a:latin typeface="+mn-lt"/>
              <a:ea typeface="+mn-ea"/>
              <a:cs typeface="+mn-cs"/>
            </a:rPr>
            <a:t>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200" b="0" i="0">
              <a:solidFill>
                <a:schemeClr val="dk1"/>
              </a:solidFill>
              <a:effectLst/>
              <a:latin typeface="+mn-lt"/>
              <a:ea typeface="+mn-ea"/>
              <a:cs typeface="+mn-cs"/>
            </a:rPr>
            <a:t>Kruvaziyer limanlarına ilişkin trafik istatistikleri, Global Ports Holding Plc'nin ("GPH" veya "Şirket") denetlenmiş mali tablolarında tam olarak konsolide edilmiştir. Yolcu sayıları konsolide portföy konsolidasyon çevresine atıfta bulunur, dolayısıyla özsermaye ile muhasebeleştirilen ortak limanlar La Goulette, Lizbon, Singapur ve Venedik hariçtir. </a:t>
          </a:r>
          <a:r>
            <a:rPr lang="de-DE" sz="1200" b="0" i="1">
              <a:solidFill>
                <a:schemeClr val="dk1"/>
              </a:solidFill>
              <a:effectLst/>
              <a:latin typeface="+mn-lt"/>
              <a:ea typeface="+mn-ea"/>
              <a:cs typeface="+mn-cs"/>
            </a:rPr>
            <a:t> </a:t>
          </a:r>
          <a:endParaRPr lang="en-US" sz="1050">
            <a:effectLst/>
          </a:endParaRPr>
        </a:p>
        <a:p>
          <a:pPr rtl="0" eaLnBrk="1" fontAlgn="auto" latinLnBrk="0" hangingPunct="1"/>
          <a:endParaRPr lang="tr-TR" sz="1200" b="1" i="1" baseline="0">
            <a:solidFill>
              <a:schemeClr val="dk1"/>
            </a:solidFill>
            <a:effectLst/>
            <a:latin typeface="+mn-lt"/>
            <a:ea typeface="+mn-ea"/>
            <a:cs typeface="+mn-cs"/>
          </a:endParaRPr>
        </a:p>
        <a:p>
          <a:pPr rtl="0" eaLnBrk="1" fontAlgn="auto" latinLnBrk="0" hangingPunct="1"/>
          <a:r>
            <a:rPr lang="de-DE" sz="1200" b="1" i="1" baseline="0">
              <a:solidFill>
                <a:schemeClr val="dk1"/>
              </a:solidFill>
              <a:effectLst/>
              <a:latin typeface="+mn-lt"/>
              <a:ea typeface="+mn-ea"/>
              <a:cs typeface="+mn-cs"/>
            </a:rPr>
            <a:t>Sözlük</a:t>
          </a:r>
          <a:endParaRPr lang="en-US" sz="1050">
            <a:effectLst/>
          </a:endParaRPr>
        </a:p>
        <a:p>
          <a:pPr rtl="0" eaLnBrk="1" latinLnBrk="0" hangingPunct="1"/>
          <a:r>
            <a:rPr lang="de-DE" sz="1200" b="1" i="0">
              <a:solidFill>
                <a:schemeClr val="dk1"/>
              </a:solidFill>
              <a:effectLst/>
              <a:latin typeface="+mn-lt"/>
              <a:ea typeface="+mn-ea"/>
              <a:cs typeface="+mn-cs"/>
            </a:rPr>
            <a:t>Seferler		</a:t>
          </a:r>
          <a:r>
            <a:rPr lang="de-DE" sz="1200" b="0" i="0">
              <a:solidFill>
                <a:schemeClr val="dk1"/>
              </a:solidFill>
              <a:effectLst/>
              <a:latin typeface="+mn-lt"/>
              <a:ea typeface="+mn-ea"/>
              <a:cs typeface="+mn-cs"/>
            </a:rPr>
            <a:t>Kruvaziyer gemi seferleri.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200" b="1" i="0">
              <a:solidFill>
                <a:schemeClr val="dk1"/>
              </a:solidFill>
              <a:effectLst/>
              <a:latin typeface="+mn-lt"/>
              <a:ea typeface="+mn-ea"/>
              <a:cs typeface="+mn-cs"/>
            </a:rPr>
            <a:t>Yolcu Sayısı	 </a:t>
          </a:r>
          <a:r>
            <a:rPr lang="de-DE" sz="1200" b="1">
              <a:solidFill>
                <a:schemeClr val="dk1"/>
              </a:solidFill>
              <a:effectLst/>
              <a:latin typeface="+mn-lt"/>
              <a:ea typeface="+mn-ea"/>
              <a:cs typeface="+mn-cs"/>
            </a:rPr>
            <a:t> </a:t>
          </a:r>
          <a:r>
            <a:rPr lang="de-DE" sz="1200" b="1" i="0">
              <a:solidFill>
                <a:schemeClr val="dk1"/>
              </a:solidFill>
              <a:effectLst/>
              <a:latin typeface="+mn-lt"/>
              <a:ea typeface="+mn-ea"/>
              <a:cs typeface="+mn-cs"/>
            </a:rPr>
            <a:t> 	</a:t>
          </a:r>
          <a:r>
            <a:rPr lang="de-DE" sz="1200" b="0" i="0">
              <a:solidFill>
                <a:schemeClr val="dk1"/>
              </a:solidFill>
              <a:effectLst/>
              <a:latin typeface="+mn-lt"/>
              <a:ea typeface="+mn-ea"/>
              <a:cs typeface="+mn-cs"/>
            </a:rPr>
            <a:t>Yolcuların gemiden fiilen ayrılmalarına gerek kalmadan yolcu gemisindeki yolculara dayalı yolcu hareketlerini temsil eder. </a:t>
          </a:r>
          <a:endParaRPr lang="en-US" sz="1050">
            <a:effectLst/>
          </a:endParaRPr>
        </a:p>
        <a:p>
          <a:pPr rtl="0" eaLnBrk="1" latinLnBrk="0" hangingPunct="1"/>
          <a:r>
            <a:rPr lang="de-DE" sz="1200" b="0" i="0">
              <a:solidFill>
                <a:schemeClr val="dk1"/>
              </a:solidFill>
              <a:effectLst/>
              <a:latin typeface="+mn-lt"/>
              <a:ea typeface="+mn-ea"/>
              <a:cs typeface="+mn-cs"/>
            </a:rPr>
            <a:t>		Ana</a:t>
          </a:r>
          <a:r>
            <a:rPr lang="de-DE" sz="1200" b="0" i="0" baseline="0">
              <a:solidFill>
                <a:schemeClr val="dk1"/>
              </a:solidFill>
              <a:effectLst/>
              <a:latin typeface="+mn-lt"/>
              <a:ea typeface="+mn-ea"/>
              <a:cs typeface="+mn-cs"/>
            </a:rPr>
            <a:t> liman </a:t>
          </a:r>
          <a:r>
            <a:rPr lang="de-DE" sz="1200" b="0" i="0">
              <a:solidFill>
                <a:schemeClr val="dk1"/>
              </a:solidFill>
              <a:effectLst/>
              <a:latin typeface="+mn-lt"/>
              <a:ea typeface="+mn-ea"/>
              <a:cs typeface="+mn-cs"/>
            </a:rPr>
            <a:t>veya interport çağrıları için, biniş ve iniş yolcu hareketleri sayılır. </a:t>
          </a:r>
          <a:endParaRPr lang="en-US" sz="1050">
            <a:effectLst/>
          </a:endParaRPr>
        </a:p>
        <a:p>
          <a:pPr rtl="0" eaLnBrk="1" latinLnBrk="0" hangingPunct="1"/>
          <a:r>
            <a:rPr lang="de-DE" sz="1200" b="0" i="0">
              <a:solidFill>
                <a:schemeClr val="dk1"/>
              </a:solidFill>
              <a:effectLst/>
              <a:latin typeface="+mn-lt"/>
              <a:ea typeface="+mn-ea"/>
              <a:cs typeface="+mn-cs"/>
            </a:rPr>
            <a:t>		Transit kruvaziyer ve feribot seferleri ile gelen yolcuların her biri, bir yolcu hareketini temsil etmektedir.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200" b="1" i="0">
              <a:solidFill>
                <a:schemeClr val="dk1"/>
              </a:solidFill>
              <a:effectLst/>
              <a:latin typeface="+mn-lt"/>
              <a:ea typeface="+mn-ea"/>
              <a:cs typeface="+mn-cs"/>
            </a:rPr>
            <a:t>2019  verisi </a:t>
          </a:r>
          <a:r>
            <a:rPr lang="de-DE" sz="1200" b="1">
              <a:solidFill>
                <a:schemeClr val="dk1"/>
              </a:solidFill>
              <a:effectLst/>
              <a:latin typeface="+mn-lt"/>
              <a:ea typeface="+mn-ea"/>
              <a:cs typeface="+mn-cs"/>
            </a:rPr>
            <a:t> </a:t>
          </a:r>
          <a:r>
            <a:rPr lang="de-DE" sz="1200" b="1" i="0">
              <a:solidFill>
                <a:schemeClr val="dk1"/>
              </a:solidFill>
              <a:effectLst/>
              <a:latin typeface="+mn-lt"/>
              <a:ea typeface="+mn-ea"/>
              <a:cs typeface="+mn-cs"/>
            </a:rPr>
            <a:t> 		</a:t>
          </a:r>
          <a:r>
            <a:rPr lang="de-DE" sz="1200" b="0" i="0">
              <a:solidFill>
                <a:schemeClr val="dk1"/>
              </a:solidFill>
              <a:effectLst/>
              <a:latin typeface="+mn-lt"/>
              <a:ea typeface="+mn-ea"/>
              <a:cs typeface="+mn-cs"/>
            </a:rPr>
            <a:t>2019 takvim yılı boyunca edinilen büyük limanlara ilişkin karşılaştırmalı bilgiler, bu limanlar için tüm takvim yılı boyunca 12 milyon</a:t>
          </a:r>
          <a:r>
            <a:rPr lang="tr-TR" sz="1200" b="0" i="0">
              <a:solidFill>
                <a:schemeClr val="dk1"/>
              </a:solidFill>
              <a:effectLst/>
              <a:latin typeface="+mn-lt"/>
              <a:ea typeface="+mn-ea"/>
              <a:cs typeface="+mn-cs"/>
            </a:rPr>
            <a:t/>
          </a:r>
          <a:br>
            <a:rPr lang="tr-TR" sz="1200" b="0" i="0">
              <a:solidFill>
                <a:schemeClr val="dk1"/>
              </a:solidFill>
              <a:effectLst/>
              <a:latin typeface="+mn-lt"/>
              <a:ea typeface="+mn-ea"/>
              <a:cs typeface="+mn-cs"/>
            </a:rPr>
          </a:br>
          <a:r>
            <a:rPr lang="tr-TR" sz="1200" b="0" i="0">
              <a:solidFill>
                <a:schemeClr val="dk1"/>
              </a:solidFill>
              <a:effectLst/>
              <a:latin typeface="+mn-lt"/>
              <a:ea typeface="+mn-ea"/>
              <a:cs typeface="+mn-cs"/>
            </a:rPr>
            <a:t>                                                    </a:t>
          </a:r>
          <a:r>
            <a:rPr lang="de-DE" sz="1200" b="0" i="0">
              <a:solidFill>
                <a:schemeClr val="dk1"/>
              </a:solidFill>
              <a:effectLst/>
              <a:latin typeface="+mn-lt"/>
              <a:ea typeface="+mn-ea"/>
              <a:cs typeface="+mn-cs"/>
            </a:rPr>
            <a:t> hacmi temsil etmektedir - Şirketin mali tablolarında sunulduğu üzere GPH kontrolü altındaki orantılı dönemi değil. </a:t>
          </a:r>
          <a:endParaRPr lang="en-US" sz="1050">
            <a:effectLst/>
          </a:endParaRPr>
        </a:p>
        <a:p>
          <a:pPr rtl="0" eaLnBrk="1" fontAlgn="auto" latinLnBrk="0" hangingPunct="1"/>
          <a:r>
            <a:rPr lang="de-DE" sz="1200" b="1" i="0" baseline="0">
              <a:solidFill>
                <a:schemeClr val="dk1"/>
              </a:solidFill>
              <a:effectLst/>
              <a:latin typeface="+mn-lt"/>
              <a:ea typeface="+mn-ea"/>
              <a:cs typeface="+mn-cs"/>
            </a:rPr>
            <a:t>Creuers	</a:t>
          </a:r>
          <a:r>
            <a:rPr lang="de-DE" sz="1200" b="0" i="0" baseline="0">
              <a:solidFill>
                <a:schemeClr val="dk1"/>
              </a:solidFill>
              <a:effectLst/>
              <a:latin typeface="+mn-lt"/>
              <a:ea typeface="+mn-ea"/>
              <a:cs typeface="+mn-cs"/>
            </a:rPr>
            <a:t>	Creuers (Barselona) ve Malaga Kruvaziyer Limanları.</a:t>
          </a:r>
          <a:endParaRPr lang="en-US" sz="1050">
            <a:effectLst/>
          </a:endParaRPr>
        </a:p>
        <a:p>
          <a:pPr rtl="0" eaLnBrk="1" fontAlgn="auto" latinLnBrk="0" hangingPunct="1"/>
          <a:r>
            <a:rPr lang="de-DE" sz="1200" b="1" i="0">
              <a:solidFill>
                <a:schemeClr val="dk1"/>
              </a:solidFill>
              <a:effectLst/>
              <a:latin typeface="+mn-lt"/>
              <a:ea typeface="+mn-ea"/>
              <a:cs typeface="+mn-cs"/>
            </a:rPr>
            <a:t>Diğer Kruvaziyer Limanları</a:t>
          </a:r>
          <a:r>
            <a:rPr lang="de-DE" sz="1200" b="0" i="0">
              <a:solidFill>
                <a:schemeClr val="dk1"/>
              </a:solidFill>
              <a:effectLst/>
              <a:latin typeface="+mn-lt"/>
              <a:ea typeface="+mn-ea"/>
              <a:cs typeface="+mn-cs"/>
            </a:rPr>
            <a:t>	</a:t>
          </a:r>
          <a:r>
            <a:rPr lang="de-DE" sz="1200">
              <a:solidFill>
                <a:schemeClr val="dk1"/>
              </a:solidFill>
              <a:effectLst/>
              <a:latin typeface="+mn-lt"/>
              <a:ea typeface="+mn-ea"/>
              <a:cs typeface="+mn-cs"/>
            </a:rPr>
            <a:t>Bodrum, Cagliari, Katanya, Ravenna, Taranto (2021</a:t>
          </a:r>
          <a:r>
            <a:rPr lang="de-DE" sz="1200" baseline="0">
              <a:solidFill>
                <a:schemeClr val="dk1"/>
              </a:solidFill>
              <a:effectLst/>
              <a:latin typeface="+mn-lt"/>
              <a:ea typeface="+mn-ea"/>
              <a:cs typeface="+mn-cs"/>
            </a:rPr>
            <a:t> itibari ile</a:t>
          </a:r>
          <a:r>
            <a:rPr lang="de-DE" sz="1200">
              <a:solidFill>
                <a:schemeClr val="dk1"/>
              </a:solidFill>
              <a:effectLst/>
              <a:latin typeface="+mn-lt"/>
              <a:ea typeface="+mn-ea"/>
              <a:cs typeface="+mn-cs"/>
            </a:rPr>
            <a:t>), ve ZadarKruvaziyer Limanları.</a:t>
          </a:r>
          <a:r>
            <a:rPr lang="de-DE" sz="1200" baseline="0">
              <a:solidFill>
                <a:schemeClr val="dk1"/>
              </a:solidFill>
              <a:effectLst/>
              <a:latin typeface="+mn-lt"/>
              <a:ea typeface="+mn-ea"/>
              <a:cs typeface="+mn-cs"/>
            </a:rPr>
            <a:t> Ayrıca Port of Adria kruvaziyer </a:t>
          </a:r>
          <a:r>
            <a:rPr lang="tr-TR" sz="1200" baseline="0">
              <a:solidFill>
                <a:schemeClr val="dk1"/>
              </a:solidFill>
              <a:effectLst/>
              <a:latin typeface="+mn-lt"/>
              <a:ea typeface="+mn-ea"/>
              <a:cs typeface="+mn-cs"/>
            </a:rPr>
            <a:t/>
          </a:r>
          <a:br>
            <a:rPr lang="tr-TR" sz="1200" baseline="0">
              <a:solidFill>
                <a:schemeClr val="dk1"/>
              </a:solidFill>
              <a:effectLst/>
              <a:latin typeface="+mn-lt"/>
              <a:ea typeface="+mn-ea"/>
              <a:cs typeface="+mn-cs"/>
            </a:rPr>
          </a:br>
          <a:r>
            <a:rPr lang="tr-TR" sz="1200" baseline="0">
              <a:solidFill>
                <a:schemeClr val="dk1"/>
              </a:solidFill>
              <a:effectLst/>
              <a:latin typeface="+mn-lt"/>
              <a:ea typeface="+mn-ea"/>
              <a:cs typeface="+mn-cs"/>
            </a:rPr>
            <a:t>                                                     </a:t>
          </a:r>
          <a:r>
            <a:rPr lang="de-DE" sz="1200" baseline="0">
              <a:solidFill>
                <a:schemeClr val="dk1"/>
              </a:solidFill>
              <a:effectLst/>
              <a:latin typeface="+mn-lt"/>
              <a:ea typeface="+mn-ea"/>
              <a:cs typeface="+mn-cs"/>
            </a:rPr>
            <a:t>faaliyetlerini içermektedir.</a:t>
          </a:r>
          <a:endParaRPr lang="en-US" sz="1050">
            <a:effectLst/>
          </a:endParaRPr>
        </a:p>
        <a:p>
          <a:pPr rtl="0" eaLnBrk="1" latinLnBrk="0" hangingPunct="1"/>
          <a:r>
            <a:rPr lang="de-DE" sz="1200" b="1" i="1">
              <a:solidFill>
                <a:schemeClr val="dk1"/>
              </a:solidFill>
              <a:effectLst/>
              <a:latin typeface="+mn-lt"/>
              <a:ea typeface="+mn-ea"/>
              <a:cs typeface="+mn-cs"/>
            </a:rPr>
            <a:t>Kaynaklar</a:t>
          </a:r>
          <a:endParaRPr lang="en-US" sz="1050">
            <a:effectLst/>
          </a:endParaRPr>
        </a:p>
        <a:p>
          <a:pPr rtl="0" eaLnBrk="1" latinLnBrk="0" hangingPunct="1"/>
          <a:r>
            <a:rPr lang="de-DE" sz="1200" b="0" i="0">
              <a:solidFill>
                <a:schemeClr val="dk1"/>
              </a:solidFill>
              <a:effectLst/>
              <a:latin typeface="+mn-lt"/>
              <a:ea typeface="+mn-ea"/>
              <a:cs typeface="+mn-cs"/>
            </a:rPr>
            <a:t>Operasyonel liman istatistikleri, gecelik kruvaziyer gemileri veya ay sonunda farklı kesinti süreleri nedeniyle finansal raporlamaya kıyasla küçük farklılıklar olabilir. </a:t>
          </a:r>
          <a:r>
            <a:rPr lang="de-DE" sz="1200">
              <a:solidFill>
                <a:schemeClr val="dk1"/>
              </a:solidFill>
              <a:effectLst/>
              <a:latin typeface="+mn-lt"/>
              <a:ea typeface="+mn-ea"/>
              <a:cs typeface="+mn-cs"/>
            </a:rPr>
            <a:t> </a:t>
          </a:r>
          <a:endParaRPr lang="en-US" sz="105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H28" sqref="H28"/>
    </sheetView>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44727</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I28" sqref="I28"/>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34</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129" t="s">
        <v>35</v>
      </c>
      <c r="G6" s="130"/>
      <c r="H6" s="130"/>
      <c r="I6" s="131"/>
      <c r="J6" s="132"/>
      <c r="K6" s="129" t="s">
        <v>36</v>
      </c>
      <c r="L6" s="130"/>
      <c r="M6" s="130"/>
      <c r="N6" s="131"/>
      <c r="O6" s="132"/>
      <c r="P6" s="127" t="s">
        <v>25</v>
      </c>
      <c r="Q6" s="133"/>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21</v>
      </c>
      <c r="G10" s="75">
        <v>0</v>
      </c>
      <c r="H10" s="76">
        <v>51</v>
      </c>
      <c r="I10" s="71" t="str">
        <f>IFERROR(F10/G10-1,"n/a")</f>
        <v>n/a</v>
      </c>
      <c r="J10" s="67">
        <f>F10/H10-1</f>
        <v>-0.58823529411764708</v>
      </c>
      <c r="K10" s="75">
        <v>41</v>
      </c>
      <c r="L10" s="75">
        <v>145</v>
      </c>
      <c r="M10" s="75">
        <v>317</v>
      </c>
      <c r="N10" s="71">
        <f>K10/L10-1</f>
        <v>-0.71724137931034482</v>
      </c>
      <c r="O10" s="67">
        <f>K10/M10-1</f>
        <v>-0.87066246056782337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23175</v>
      </c>
      <c r="G11" s="75">
        <v>0</v>
      </c>
      <c r="H11" s="75">
        <v>89764</v>
      </c>
      <c r="I11" s="71" t="str">
        <f t="shared" ref="I11:I26" si="0">IFERROR(F11/G11-1,"n/a")</f>
        <v>n/a</v>
      </c>
      <c r="J11" s="67">
        <f>F11/H11-1</f>
        <v>-0.74182300253999378</v>
      </c>
      <c r="K11" s="75">
        <v>28096</v>
      </c>
      <c r="L11" s="75">
        <v>258885</v>
      </c>
      <c r="M11" s="75">
        <v>613093</v>
      </c>
      <c r="N11" s="71">
        <f>K11/L11-1</f>
        <v>-0.89147304787840165</v>
      </c>
      <c r="O11" s="67">
        <f>K11/M11-1</f>
        <v>-0.95417334727357839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67</v>
      </c>
      <c r="G13" s="75">
        <v>0</v>
      </c>
      <c r="H13" s="75">
        <v>95</v>
      </c>
      <c r="I13" s="71" t="str">
        <f t="shared" si="0"/>
        <v>n/a</v>
      </c>
      <c r="J13" s="67">
        <f>F13/H13-1</f>
        <v>-0.29473684210526319</v>
      </c>
      <c r="K13" s="75">
        <v>258</v>
      </c>
      <c r="L13" s="75">
        <v>43</v>
      </c>
      <c r="M13" s="75">
        <v>807</v>
      </c>
      <c r="N13" s="71">
        <f>K13/L13-1</f>
        <v>5</v>
      </c>
      <c r="O13" s="67">
        <f>K13/M13-1</f>
        <v>-0.68029739776951681</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83507</v>
      </c>
      <c r="G14" s="75">
        <v>0</v>
      </c>
      <c r="H14" s="75">
        <v>263747</v>
      </c>
      <c r="I14" s="71" t="str">
        <f t="shared" si="0"/>
        <v>n/a</v>
      </c>
      <c r="J14" s="67">
        <f>F14/H14-1</f>
        <v>-0.68338218065039602</v>
      </c>
      <c r="K14" s="75">
        <v>425895</v>
      </c>
      <c r="L14" s="75">
        <v>140552</v>
      </c>
      <c r="M14" s="75">
        <v>2493999</v>
      </c>
      <c r="N14" s="71">
        <f>K14/L14-1</f>
        <v>2.0301596562126472</v>
      </c>
      <c r="O14" s="67">
        <f>K14/M14-1</f>
        <v>-0.82923208870572918</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10</v>
      </c>
      <c r="I16" s="71" t="str">
        <f t="shared" si="0"/>
        <v>n/a</v>
      </c>
      <c r="J16" s="67">
        <f>F16/H16-1</f>
        <v>-9.9999999999999978E-2</v>
      </c>
      <c r="K16" s="75">
        <v>20</v>
      </c>
      <c r="L16" s="75">
        <v>4</v>
      </c>
      <c r="M16" s="75">
        <v>182</v>
      </c>
      <c r="N16" s="71">
        <f>K16/L16-1</f>
        <v>4</v>
      </c>
      <c r="O16" s="67">
        <f>K16/M16-1</f>
        <v>-0.89010989010989006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4212</v>
      </c>
      <c r="G17" s="75">
        <v>0</v>
      </c>
      <c r="H17" s="75">
        <v>13055</v>
      </c>
      <c r="I17" s="71" t="str">
        <f t="shared" si="0"/>
        <v>n/a</v>
      </c>
      <c r="J17" s="67">
        <f>F17/H17-1</f>
        <v>-0.67736499425507468</v>
      </c>
      <c r="K17" s="75">
        <v>7747</v>
      </c>
      <c r="L17" s="75">
        <v>1753</v>
      </c>
      <c r="M17" s="75">
        <v>244608</v>
      </c>
      <c r="N17" s="71">
        <f>K17/L17-1</f>
        <v>3.4192812321734172</v>
      </c>
      <c r="O17" s="67">
        <f>K17/M17-1</f>
        <v>-0.96832891810570376</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94</v>
      </c>
      <c r="G19" s="75">
        <v>0</v>
      </c>
      <c r="H19" s="75">
        <v>121</v>
      </c>
      <c r="I19" s="71" t="str">
        <f t="shared" si="0"/>
        <v>n/a</v>
      </c>
      <c r="J19" s="67">
        <f>F19/H19-1</f>
        <v>-0.22314049586776863</v>
      </c>
      <c r="K19" s="75">
        <v>309</v>
      </c>
      <c r="L19" s="75">
        <v>406</v>
      </c>
      <c r="M19" s="75">
        <v>1074</v>
      </c>
      <c r="N19" s="71">
        <f>K19/L19-1</f>
        <v>-0.23891625615763545</v>
      </c>
      <c r="O19" s="67">
        <f>K19/M19-1</f>
        <v>-0.71229050279329609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162789</v>
      </c>
      <c r="G20" s="75">
        <v>0</v>
      </c>
      <c r="H20" s="75">
        <v>331420</v>
      </c>
      <c r="I20" s="71" t="str">
        <f t="shared" si="0"/>
        <v>n/a</v>
      </c>
      <c r="J20" s="67">
        <f>F20/H20-1</f>
        <v>-0.50881359000663817</v>
      </c>
      <c r="K20" s="75">
        <v>486999</v>
      </c>
      <c r="L20" s="75">
        <v>833999</v>
      </c>
      <c r="M20" s="75">
        <v>3472775</v>
      </c>
      <c r="N20" s="71">
        <f>K20/L20-1</f>
        <v>-0.41606764516504213</v>
      </c>
      <c r="O20" s="67">
        <f>K20/M20-1</f>
        <v>-0.85976661315518565</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13</v>
      </c>
      <c r="G22" s="75">
        <v>5</v>
      </c>
      <c r="H22" s="75">
        <v>20</v>
      </c>
      <c r="I22" s="71">
        <f t="shared" si="0"/>
        <v>1.6</v>
      </c>
      <c r="J22" s="67">
        <f>F22/H22-1</f>
        <v>-0.35</v>
      </c>
      <c r="K22" s="75">
        <v>100</v>
      </c>
      <c r="L22" s="75">
        <v>29</v>
      </c>
      <c r="M22" s="75">
        <v>328</v>
      </c>
      <c r="N22" s="71">
        <f>K22/L22-1</f>
        <v>2.4482758620689653</v>
      </c>
      <c r="O22" s="67">
        <f>K22/M22-1</f>
        <v>-0.69512195121951215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16166</v>
      </c>
      <c r="G23" s="75">
        <v>2473</v>
      </c>
      <c r="H23" s="75">
        <v>30720</v>
      </c>
      <c r="I23" s="71">
        <f t="shared" si="0"/>
        <v>5.5369995956328344</v>
      </c>
      <c r="J23" s="67">
        <f>F23/H23-1</f>
        <v>-0.47376302083333333</v>
      </c>
      <c r="K23" s="75">
        <v>133384</v>
      </c>
      <c r="L23" s="75">
        <v>58135</v>
      </c>
      <c r="M23" s="75">
        <v>849404</v>
      </c>
      <c r="N23" s="71">
        <f>K23/L23-1</f>
        <v>1.2943837619334309</v>
      </c>
      <c r="O23" s="67">
        <f>K23/M23-1</f>
        <v>-0.84296753959246717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20</v>
      </c>
      <c r="G25" s="75">
        <v>8</v>
      </c>
      <c r="H25" s="75">
        <v>17</v>
      </c>
      <c r="I25" s="71">
        <f t="shared" si="0"/>
        <v>1.5</v>
      </c>
      <c r="J25" s="67">
        <f>F25/H25-1</f>
        <v>0.17647058823529416</v>
      </c>
      <c r="K25" s="75">
        <v>124</v>
      </c>
      <c r="L25" s="75">
        <v>32</v>
      </c>
      <c r="M25" s="75">
        <v>343</v>
      </c>
      <c r="N25" s="71">
        <f>K25/L25-1</f>
        <v>2.875</v>
      </c>
      <c r="O25" s="67">
        <f>K25/M25-1</f>
        <v>-0.63848396501457727</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14810</v>
      </c>
      <c r="G26" s="75">
        <v>2381</v>
      </c>
      <c r="H26" s="75">
        <v>16811</v>
      </c>
      <c r="I26" s="71">
        <f t="shared" si="0"/>
        <v>5.2200755984880303</v>
      </c>
      <c r="J26" s="67">
        <f>F26/H26-1</f>
        <v>-0.11902920706680153</v>
      </c>
      <c r="K26" s="75">
        <v>165083</v>
      </c>
      <c r="L26" s="75">
        <v>27999</v>
      </c>
      <c r="M26" s="75">
        <v>842817</v>
      </c>
      <c r="N26" s="71">
        <f>K26/L26-1</f>
        <v>4.8960320011428982</v>
      </c>
      <c r="O26" s="67">
        <f>K26/M26-1</f>
        <v>-0.80412948481105628</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224</v>
      </c>
      <c r="G27" s="52">
        <f t="shared" si="1"/>
        <v>13</v>
      </c>
      <c r="H27" s="52">
        <f t="shared" si="1"/>
        <v>314</v>
      </c>
      <c r="I27" s="73">
        <f>F27/G27-1</f>
        <v>16.23076923076923</v>
      </c>
      <c r="J27" s="69">
        <f>F27/H27-1</f>
        <v>-0.2866242038216561</v>
      </c>
      <c r="K27" s="52">
        <f t="shared" ref="K27:M28" si="2">K10+K13+K16+K19+K22+K25</f>
        <v>852</v>
      </c>
      <c r="L27" s="52">
        <f t="shared" si="2"/>
        <v>659</v>
      </c>
      <c r="M27" s="52">
        <f t="shared" si="2"/>
        <v>3051</v>
      </c>
      <c r="N27" s="73">
        <f>K27/L27-1</f>
        <v>0.2928679817905917</v>
      </c>
      <c r="O27" s="69">
        <f>K27/M27-1</f>
        <v>-0.72074729596853493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304659</v>
      </c>
      <c r="G28" s="53">
        <f t="shared" si="1"/>
        <v>4854</v>
      </c>
      <c r="H28" s="53">
        <f t="shared" si="1"/>
        <v>745517</v>
      </c>
      <c r="I28" s="74">
        <f>F28/G28-1</f>
        <v>61.764524103831889</v>
      </c>
      <c r="J28" s="70">
        <f>F28/H28-1</f>
        <v>-0.59134533484816576</v>
      </c>
      <c r="K28" s="53">
        <f t="shared" si="2"/>
        <v>1247204</v>
      </c>
      <c r="L28" s="53">
        <f t="shared" si="2"/>
        <v>1321323</v>
      </c>
      <c r="M28" s="53">
        <f t="shared" si="2"/>
        <v>8516696</v>
      </c>
      <c r="N28" s="74">
        <f>K28/L28-1</f>
        <v>-5.6094535552624114E-2</v>
      </c>
      <c r="O28" s="70">
        <f>K28/M28-1</f>
        <v>-0.85355776465427435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31</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129" t="s">
        <v>32</v>
      </c>
      <c r="G6" s="130"/>
      <c r="H6" s="130"/>
      <c r="I6" s="131"/>
      <c r="J6" s="132"/>
      <c r="K6" s="129" t="s">
        <v>33</v>
      </c>
      <c r="L6" s="130"/>
      <c r="M6" s="130"/>
      <c r="N6" s="131"/>
      <c r="O6" s="132"/>
      <c r="P6" s="127" t="s">
        <v>25</v>
      </c>
      <c r="Q6" s="133"/>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4</v>
      </c>
      <c r="G10" s="75">
        <v>0</v>
      </c>
      <c r="H10" s="75">
        <v>13</v>
      </c>
      <c r="I10" s="71" t="str">
        <f>IFERROR(F10/G10-1,"n/a")</f>
        <v>n/a</v>
      </c>
      <c r="J10" s="67">
        <f>F10/H10-1</f>
        <v>-0.69230769230769229</v>
      </c>
      <c r="K10" s="75">
        <v>20</v>
      </c>
      <c r="L10" s="75">
        <v>145</v>
      </c>
      <c r="M10" s="75">
        <v>266</v>
      </c>
      <c r="N10" s="71">
        <f>K10/L10-1</f>
        <v>-0.86206896551724133</v>
      </c>
      <c r="O10" s="67">
        <f>K10/M10-1</f>
        <v>-0.92481203007518797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720</v>
      </c>
      <c r="G11" s="75">
        <v>0</v>
      </c>
      <c r="H11" s="75">
        <v>31050</v>
      </c>
      <c r="I11" s="71" t="str">
        <f t="shared" ref="I11:I26" si="0">IFERROR(F11/G11-1,"n/a")</f>
        <v>n/a</v>
      </c>
      <c r="J11" s="67">
        <f>F11/H11-1</f>
        <v>-0.97681159420289854</v>
      </c>
      <c r="K11" s="75">
        <v>4921</v>
      </c>
      <c r="L11" s="75">
        <v>258885</v>
      </c>
      <c r="M11" s="75">
        <v>523329</v>
      </c>
      <c r="N11" s="71">
        <f>K11/L11-1</f>
        <v>-0.98099155995905518</v>
      </c>
      <c r="O11" s="67">
        <f>K11/M11-1</f>
        <v>-0.99059673742521437</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107</v>
      </c>
      <c r="G13" s="75">
        <v>0</v>
      </c>
      <c r="H13" s="75">
        <v>127</v>
      </c>
      <c r="I13" s="71" t="str">
        <f t="shared" si="0"/>
        <v>n/a</v>
      </c>
      <c r="J13" s="67">
        <f>F13/H13-1</f>
        <v>-0.15748031496062997</v>
      </c>
      <c r="K13" s="75">
        <v>191</v>
      </c>
      <c r="L13" s="75">
        <v>43</v>
      </c>
      <c r="M13" s="75">
        <v>712</v>
      </c>
      <c r="N13" s="71">
        <f>K13/L13-1</f>
        <v>3.441860465116279</v>
      </c>
      <c r="O13" s="67">
        <f>K13/M13-1</f>
        <v>-0.73174157303370779</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174505</v>
      </c>
      <c r="G14" s="75">
        <v>0</v>
      </c>
      <c r="H14" s="75">
        <v>332808</v>
      </c>
      <c r="I14" s="71" t="str">
        <f t="shared" si="0"/>
        <v>n/a</v>
      </c>
      <c r="J14" s="67">
        <f>F14/H14-1</f>
        <v>-0.47565863801350927</v>
      </c>
      <c r="K14" s="75">
        <v>342388</v>
      </c>
      <c r="L14" s="75">
        <v>140552</v>
      </c>
      <c r="M14" s="75">
        <v>2230252</v>
      </c>
      <c r="N14" s="71">
        <f>K14/L14-1</f>
        <v>1.4360236780693265</v>
      </c>
      <c r="O14" s="67">
        <f>K14/M14-1</f>
        <v>-0.84648012870294476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21</v>
      </c>
      <c r="I16" s="71" t="str">
        <f t="shared" si="0"/>
        <v>n/a</v>
      </c>
      <c r="J16" s="67">
        <f>F16/H16-1</f>
        <v>-0.5714285714285714</v>
      </c>
      <c r="K16" s="75">
        <v>11</v>
      </c>
      <c r="L16" s="75">
        <v>4</v>
      </c>
      <c r="M16" s="75">
        <v>172</v>
      </c>
      <c r="N16" s="71">
        <f>K16/L16-1</f>
        <v>1.75</v>
      </c>
      <c r="O16" s="67">
        <f>K16/M16-1</f>
        <v>-0.93604651162790697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3111</v>
      </c>
      <c r="G17" s="75">
        <v>0</v>
      </c>
      <c r="H17" s="75">
        <v>28163</v>
      </c>
      <c r="I17" s="71" t="str">
        <f t="shared" si="0"/>
        <v>n/a</v>
      </c>
      <c r="J17" s="67">
        <f>F17/H17-1</f>
        <v>-0.88953591591804848</v>
      </c>
      <c r="K17" s="75">
        <v>3535</v>
      </c>
      <c r="L17" s="75">
        <v>1753</v>
      </c>
      <c r="M17" s="75">
        <v>231553</v>
      </c>
      <c r="N17" s="71">
        <f>K17/L17-1</f>
        <v>1.0165430690245292</v>
      </c>
      <c r="O17" s="67">
        <f>K17/M17-1</f>
        <v>-0.98473351673267029</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85</v>
      </c>
      <c r="G19" s="75">
        <v>0</v>
      </c>
      <c r="H19" s="75">
        <v>97</v>
      </c>
      <c r="I19" s="71" t="str">
        <f t="shared" si="0"/>
        <v>n/a</v>
      </c>
      <c r="J19" s="67">
        <f>F19/H19-1</f>
        <v>-0.12371134020618557</v>
      </c>
      <c r="K19" s="75">
        <v>215</v>
      </c>
      <c r="L19" s="75">
        <v>406</v>
      </c>
      <c r="M19" s="75">
        <v>953</v>
      </c>
      <c r="N19" s="71">
        <f>K19/L19-1</f>
        <v>-0.47044334975369462</v>
      </c>
      <c r="O19" s="67">
        <f>K19/M19-1</f>
        <v>-0.77439664218258131</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142400</v>
      </c>
      <c r="G20" s="75">
        <v>0</v>
      </c>
      <c r="H20" s="75">
        <v>268813</v>
      </c>
      <c r="I20" s="71" t="str">
        <f t="shared" si="0"/>
        <v>n/a</v>
      </c>
      <c r="J20" s="67">
        <f>F20/H20-1</f>
        <v>-0.47026371492450147</v>
      </c>
      <c r="K20" s="75">
        <v>324210</v>
      </c>
      <c r="L20" s="75">
        <v>833999</v>
      </c>
      <c r="M20" s="75">
        <v>3141355</v>
      </c>
      <c r="N20" s="71">
        <f>K20/L20-1</f>
        <v>-0.61125852668888092</v>
      </c>
      <c r="O20" s="67">
        <f>K20/M20-1</f>
        <v>-0.8967929444459477</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16</v>
      </c>
      <c r="G22" s="75">
        <v>8</v>
      </c>
      <c r="H22" s="75">
        <v>64</v>
      </c>
      <c r="I22" s="71">
        <f t="shared" si="0"/>
        <v>1</v>
      </c>
      <c r="J22" s="67">
        <f>F22/H22-1</f>
        <v>-0.75</v>
      </c>
      <c r="K22" s="75">
        <v>87</v>
      </c>
      <c r="L22" s="75">
        <v>24</v>
      </c>
      <c r="M22" s="75">
        <v>308</v>
      </c>
      <c r="N22" s="71">
        <f>K22/L22-1</f>
        <v>2.625</v>
      </c>
      <c r="O22" s="67">
        <f>K22/M22-1</f>
        <v>-0.71753246753246747</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16203</v>
      </c>
      <c r="G23" s="75">
        <v>8362</v>
      </c>
      <c r="H23" s="75">
        <v>130501</v>
      </c>
      <c r="I23" s="71">
        <f t="shared" si="0"/>
        <v>0.93769433149964132</v>
      </c>
      <c r="J23" s="67">
        <f>F23/H23-1</f>
        <v>-0.87584003187715043</v>
      </c>
      <c r="K23" s="75">
        <v>117218</v>
      </c>
      <c r="L23" s="75">
        <v>55662</v>
      </c>
      <c r="M23" s="75">
        <v>818684</v>
      </c>
      <c r="N23" s="71">
        <f>K23/L23-1</f>
        <v>1.1058891164528761</v>
      </c>
      <c r="O23" s="67">
        <f>K23/M23-1</f>
        <v>-0.85682143537677535</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28</v>
      </c>
      <c r="G25" s="75">
        <v>12</v>
      </c>
      <c r="H25" s="75">
        <v>71</v>
      </c>
      <c r="I25" s="71">
        <f t="shared" si="0"/>
        <v>1.3333333333333335</v>
      </c>
      <c r="J25" s="67">
        <f>F25/H25-1</f>
        <v>-0.60563380281690149</v>
      </c>
      <c r="K25" s="75">
        <v>104</v>
      </c>
      <c r="L25" s="75">
        <v>24</v>
      </c>
      <c r="M25" s="75">
        <v>326</v>
      </c>
      <c r="N25" s="71">
        <f>K25/L25-1</f>
        <v>3.333333333333333</v>
      </c>
      <c r="O25" s="67">
        <f>K25/M25-1</f>
        <v>-0.68098159509202461</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32614</v>
      </c>
      <c r="G26" s="75">
        <v>5592</v>
      </c>
      <c r="H26" s="75">
        <v>138907</v>
      </c>
      <c r="I26" s="71">
        <f t="shared" si="0"/>
        <v>4.8322603719599426</v>
      </c>
      <c r="J26" s="67">
        <f>F26/H26-1</f>
        <v>-0.76520981663991017</v>
      </c>
      <c r="K26" s="75">
        <v>150273</v>
      </c>
      <c r="L26" s="75">
        <v>25618</v>
      </c>
      <c r="M26" s="75">
        <v>826006</v>
      </c>
      <c r="N26" s="71">
        <f>K26/L26-1</f>
        <v>4.8659145913029898</v>
      </c>
      <c r="O26" s="67">
        <f>K26/M26-1</f>
        <v>-0.81807275007687597</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249</v>
      </c>
      <c r="G27" s="52">
        <f t="shared" si="1"/>
        <v>20</v>
      </c>
      <c r="H27" s="52">
        <f t="shared" si="1"/>
        <v>393</v>
      </c>
      <c r="I27" s="73">
        <f>F27/G27-1</f>
        <v>11.45</v>
      </c>
      <c r="J27" s="69">
        <f>F27/H27-1</f>
        <v>-0.36641221374045807</v>
      </c>
      <c r="K27" s="52">
        <f t="shared" ref="K27:M28" si="2">K10+K13+K16+K19+K22+K25</f>
        <v>628</v>
      </c>
      <c r="L27" s="52">
        <f t="shared" si="2"/>
        <v>646</v>
      </c>
      <c r="M27" s="52">
        <f t="shared" si="2"/>
        <v>2737</v>
      </c>
      <c r="N27" s="73">
        <f>K27/L27-1</f>
        <v>-2.786377708978327E-2</v>
      </c>
      <c r="O27" s="69">
        <f>K27/M27-1</f>
        <v>-0.77055169894044573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369553</v>
      </c>
      <c r="G28" s="53">
        <f t="shared" si="1"/>
        <v>13954</v>
      </c>
      <c r="H28" s="53">
        <f t="shared" si="1"/>
        <v>930242</v>
      </c>
      <c r="I28" s="74">
        <f>F28/G28-1</f>
        <v>25.483660599111367</v>
      </c>
      <c r="J28" s="70">
        <f>F28/H28-1</f>
        <v>-0.60273455724424396</v>
      </c>
      <c r="K28" s="53">
        <f t="shared" si="2"/>
        <v>942545</v>
      </c>
      <c r="L28" s="53">
        <f t="shared" si="2"/>
        <v>1316469</v>
      </c>
      <c r="M28" s="53">
        <f t="shared" si="2"/>
        <v>7771179</v>
      </c>
      <c r="N28" s="74">
        <f>K28/L28-1</f>
        <v>-0.28403555267917435</v>
      </c>
      <c r="O28" s="70">
        <f>K28/M28-1</f>
        <v>-0.87871274101394392</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26</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129" t="s">
        <v>27</v>
      </c>
      <c r="G6" s="130"/>
      <c r="H6" s="130"/>
      <c r="I6" s="131"/>
      <c r="J6" s="132"/>
      <c r="K6" s="129" t="s">
        <v>28</v>
      </c>
      <c r="L6" s="130"/>
      <c r="M6" s="130"/>
      <c r="N6" s="131"/>
      <c r="O6" s="132"/>
      <c r="P6" s="127" t="s">
        <v>25</v>
      </c>
      <c r="Q6" s="133"/>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3</v>
      </c>
      <c r="G10" s="75">
        <v>0</v>
      </c>
      <c r="H10" s="75">
        <v>3</v>
      </c>
      <c r="I10" s="71" t="str">
        <f>IFERROR(F10/G10-1,"n/a")</f>
        <v>n/a</v>
      </c>
      <c r="J10" s="67">
        <f>F10/H10-1</f>
        <v>0</v>
      </c>
      <c r="K10" s="75">
        <v>16</v>
      </c>
      <c r="L10" s="75">
        <v>145</v>
      </c>
      <c r="M10" s="75">
        <v>253</v>
      </c>
      <c r="N10" s="71">
        <f>K10/L10-1</f>
        <v>-0.8896551724137931</v>
      </c>
      <c r="O10" s="67">
        <f>K10/M10-1</f>
        <v>-0.93675889328063244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1618</v>
      </c>
      <c r="G11" s="75">
        <v>0</v>
      </c>
      <c r="H11" s="75">
        <v>11148</v>
      </c>
      <c r="I11" s="71" t="str">
        <f t="shared" ref="I11:I26" si="0">IFERROR(F11/G11-1,"n/a")</f>
        <v>n/a</v>
      </c>
      <c r="J11" s="67">
        <f>F11/H11-1</f>
        <v>-0.8548618586293506</v>
      </c>
      <c r="K11" s="75">
        <v>4201</v>
      </c>
      <c r="L11" s="75">
        <v>258885</v>
      </c>
      <c r="M11" s="75">
        <v>492279</v>
      </c>
      <c r="N11" s="71">
        <f>K11/L11-1</f>
        <v>-0.98377271761592988</v>
      </c>
      <c r="O11" s="67">
        <f>K11/M11-1</f>
        <v>-0.99146622139071539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46</v>
      </c>
      <c r="G13" s="75">
        <v>0</v>
      </c>
      <c r="H13" s="75">
        <v>86</v>
      </c>
      <c r="I13" s="71" t="str">
        <f t="shared" si="0"/>
        <v>n/a</v>
      </c>
      <c r="J13" s="67">
        <f>F13/H13-1</f>
        <v>-0.46511627906976749</v>
      </c>
      <c r="K13" s="75">
        <v>84</v>
      </c>
      <c r="L13" s="75">
        <v>43</v>
      </c>
      <c r="M13" s="75">
        <v>585</v>
      </c>
      <c r="N13" s="71">
        <f>K13/L13-1</f>
        <v>0.95348837209302317</v>
      </c>
      <c r="O13" s="67">
        <f>K13/M13-1</f>
        <v>-0.85641025641025648</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89719</v>
      </c>
      <c r="G14" s="75">
        <v>0</v>
      </c>
      <c r="H14" s="75">
        <v>304036</v>
      </c>
      <c r="I14" s="71" t="str">
        <f t="shared" si="0"/>
        <v>n/a</v>
      </c>
      <c r="J14" s="67">
        <f>F14/H14-1</f>
        <v>-0.70490665579076162</v>
      </c>
      <c r="K14" s="75">
        <v>167883</v>
      </c>
      <c r="L14" s="75">
        <v>140552</v>
      </c>
      <c r="M14" s="75">
        <v>1897444</v>
      </c>
      <c r="N14" s="71">
        <f>K14/L14-1</f>
        <v>0.19445472138425646</v>
      </c>
      <c r="O14" s="67">
        <f>K14/M14-1</f>
        <v>-0.91152149944873206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2</v>
      </c>
      <c r="G16" s="75">
        <v>0</v>
      </c>
      <c r="H16" s="75">
        <v>23</v>
      </c>
      <c r="I16" s="71" t="str">
        <f t="shared" si="0"/>
        <v>n/a</v>
      </c>
      <c r="J16" s="67">
        <f>F16/H16-1</f>
        <v>-0.91304347826086962</v>
      </c>
      <c r="K16" s="75">
        <v>2</v>
      </c>
      <c r="L16" s="75">
        <v>4</v>
      </c>
      <c r="M16" s="75">
        <v>151</v>
      </c>
      <c r="N16" s="71">
        <f>K16/L16-1</f>
        <v>-0.5</v>
      </c>
      <c r="O16" s="67">
        <f>K16/M16-1</f>
        <v>-0.98675496688741726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f>424</f>
        <v>424</v>
      </c>
      <c r="G17" s="75">
        <v>0</v>
      </c>
      <c r="H17" s="75">
        <v>35836</v>
      </c>
      <c r="I17" s="71" t="str">
        <f t="shared" si="0"/>
        <v>n/a</v>
      </c>
      <c r="J17" s="67">
        <f>F17/H17-1</f>
        <v>-0.98816832235740593</v>
      </c>
      <c r="K17" s="75">
        <v>424</v>
      </c>
      <c r="L17" s="75">
        <v>1753</v>
      </c>
      <c r="M17" s="75">
        <v>203390</v>
      </c>
      <c r="N17" s="71">
        <f>K17/L17-1</f>
        <v>-0.75812892184826008</v>
      </c>
      <c r="O17" s="67">
        <f>K17/M17-1</f>
        <v>-0.99791533507055408</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57</v>
      </c>
      <c r="G19" s="75">
        <v>0</v>
      </c>
      <c r="H19" s="75">
        <v>76</v>
      </c>
      <c r="I19" s="71" t="str">
        <f t="shared" si="0"/>
        <v>n/a</v>
      </c>
      <c r="J19" s="67">
        <f>F19/H19-1</f>
        <v>-0.25</v>
      </c>
      <c r="K19" s="75">
        <v>130</v>
      </c>
      <c r="L19" s="75">
        <v>406</v>
      </c>
      <c r="M19" s="75">
        <v>856</v>
      </c>
      <c r="N19" s="71">
        <f>K19/L19-1</f>
        <v>-0.67980295566502469</v>
      </c>
      <c r="O19" s="67">
        <f>K19/M19-1</f>
        <v>-0.84813084112149539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81777</v>
      </c>
      <c r="G20" s="75">
        <v>0</v>
      </c>
      <c r="H20" s="75">
        <v>223305</v>
      </c>
      <c r="I20" s="71" t="str">
        <f t="shared" si="0"/>
        <v>n/a</v>
      </c>
      <c r="J20" s="67">
        <f>F20/H20-1</f>
        <v>-0.63378786861019676</v>
      </c>
      <c r="K20" s="75">
        <v>181810</v>
      </c>
      <c r="L20" s="75">
        <v>833999</v>
      </c>
      <c r="M20" s="75">
        <v>2872542</v>
      </c>
      <c r="N20" s="71">
        <f>K20/L20-1</f>
        <v>-0.7820021366932095</v>
      </c>
      <c r="O20" s="67">
        <f>K20/M20-1</f>
        <v>-0.93670762690327936</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17</v>
      </c>
      <c r="G22" s="75">
        <v>5</v>
      </c>
      <c r="H22" s="75">
        <v>40</v>
      </c>
      <c r="I22" s="71">
        <f t="shared" si="0"/>
        <v>2.4</v>
      </c>
      <c r="J22" s="67">
        <f>F22/H22-1</f>
        <v>-0.57499999999999996</v>
      </c>
      <c r="K22" s="75">
        <v>71</v>
      </c>
      <c r="L22" s="75">
        <v>16</v>
      </c>
      <c r="M22" s="75">
        <v>244</v>
      </c>
      <c r="N22" s="71">
        <f>K22/L22-1</f>
        <v>3.4375</v>
      </c>
      <c r="O22" s="67">
        <f>K22/M22-1</f>
        <v>-0.70901639344262302</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31465</v>
      </c>
      <c r="G23" s="75">
        <v>4538</v>
      </c>
      <c r="H23" s="75">
        <v>102143</v>
      </c>
      <c r="I23" s="71">
        <f t="shared" si="0"/>
        <v>5.9336712208021156</v>
      </c>
      <c r="J23" s="67">
        <f>F23/H23-1</f>
        <v>-0.69195147978814009</v>
      </c>
      <c r="K23" s="75">
        <v>101015</v>
      </c>
      <c r="L23" s="75">
        <v>47300</v>
      </c>
      <c r="M23" s="75">
        <v>688183</v>
      </c>
      <c r="N23" s="71">
        <f>K23/L23-1</f>
        <v>1.1356236786469345</v>
      </c>
      <c r="O23" s="67">
        <f>K23/M23-1</f>
        <v>-0.8532149152187718</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23</v>
      </c>
      <c r="G25" s="75">
        <v>7</v>
      </c>
      <c r="H25" s="75">
        <v>41</v>
      </c>
      <c r="I25" s="71">
        <f t="shared" si="0"/>
        <v>2.2857142857142856</v>
      </c>
      <c r="J25" s="67">
        <f>F25/H25-1</f>
        <v>-0.43902439024390238</v>
      </c>
      <c r="K25" s="75">
        <v>76</v>
      </c>
      <c r="L25" s="75">
        <v>12</v>
      </c>
      <c r="M25" s="75">
        <v>255</v>
      </c>
      <c r="N25" s="71">
        <f>K25/L25-1</f>
        <v>5.333333333333333</v>
      </c>
      <c r="O25" s="67">
        <f>K25/M25-1</f>
        <v>-0.70196078431372544</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35845</v>
      </c>
      <c r="G26" s="75">
        <v>1534</v>
      </c>
      <c r="H26" s="75">
        <v>107800</v>
      </c>
      <c r="I26" s="71">
        <f t="shared" si="0"/>
        <v>22.367014341590611</v>
      </c>
      <c r="J26" s="67">
        <f>F26/H26-1</f>
        <v>-0.66748608534322817</v>
      </c>
      <c r="K26" s="75">
        <v>117659</v>
      </c>
      <c r="L26" s="75">
        <v>20026</v>
      </c>
      <c r="M26" s="75">
        <v>690353</v>
      </c>
      <c r="N26" s="71">
        <f>K26/L26-1</f>
        <v>4.8753120942774393</v>
      </c>
      <c r="O26" s="67">
        <f>K26/M26-1</f>
        <v>-0.8295669027294732</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148</v>
      </c>
      <c r="G27" s="52">
        <f t="shared" si="1"/>
        <v>12</v>
      </c>
      <c r="H27" s="52">
        <f t="shared" si="1"/>
        <v>269</v>
      </c>
      <c r="I27" s="73">
        <f>F27/G27-1</f>
        <v>11.333333333333334</v>
      </c>
      <c r="J27" s="69">
        <f>F27/H27-1</f>
        <v>-0.44981412639405205</v>
      </c>
      <c r="K27" s="52">
        <f t="shared" ref="K27:M28" si="2">K10+K13+K16+K19+K22+K25</f>
        <v>379</v>
      </c>
      <c r="L27" s="52">
        <f t="shared" si="2"/>
        <v>626</v>
      </c>
      <c r="M27" s="52">
        <f t="shared" si="2"/>
        <v>2344</v>
      </c>
      <c r="N27" s="73">
        <f>K27/L27-1</f>
        <v>-0.39456869009584661</v>
      </c>
      <c r="O27" s="69">
        <f>K27/M27-1</f>
        <v>-0.83831058020477811</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240848</v>
      </c>
      <c r="G28" s="53">
        <f t="shared" si="1"/>
        <v>6072</v>
      </c>
      <c r="H28" s="53">
        <f t="shared" si="1"/>
        <v>784268</v>
      </c>
      <c r="I28" s="74">
        <f>F28/G28-1</f>
        <v>38.665349143610015</v>
      </c>
      <c r="J28" s="70">
        <f>F28/H28-1</f>
        <v>-0.69290089612224393</v>
      </c>
      <c r="K28" s="53">
        <f t="shared" si="2"/>
        <v>572992</v>
      </c>
      <c r="L28" s="53">
        <f t="shared" si="2"/>
        <v>1302515</v>
      </c>
      <c r="M28" s="53">
        <f t="shared" si="2"/>
        <v>6844191</v>
      </c>
      <c r="N28" s="74">
        <f>K28/L28-1</f>
        <v>-0.56008798363166645</v>
      </c>
      <c r="O28" s="70">
        <f>K28/M28-1</f>
        <v>-0.91628053629713135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P6:Q6"/>
    <mergeCell ref="K6:O6"/>
    <mergeCell ref="F6:J6"/>
  </mergeCells>
  <pageMargins left="0.7" right="0.7" top="0.75" bottom="0.75" header="0.3" footer="0.3"/>
  <pageSetup paperSize="9" scale="85"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election activeCell="C3" sqref="C3"/>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9</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6.2">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8">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8">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6.2">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8">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topLeftCell="B1" zoomScale="85" zoomScaleNormal="85" workbookViewId="0">
      <selection activeCell="S3" sqref="S3"/>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tabSelected="1" topLeftCell="A7" workbookViewId="0">
      <selection activeCell="F28" sqref="F28"/>
    </sheetView>
  </sheetViews>
  <sheetFormatPr defaultRowHeight="14.4"/>
  <cols>
    <col min="13" max="13" width="9.33203125" bestFit="1" customWidth="1"/>
    <col min="15" max="16" width="9.33203125" bestFit="1" customWidth="1"/>
    <col min="20" max="22" width="9.33203125" bestFit="1" customWidth="1"/>
  </cols>
  <sheetData>
    <row r="1" spans="1:23">
      <c r="A1" s="82"/>
      <c r="B1" s="82"/>
      <c r="C1" s="82"/>
      <c r="D1" s="82"/>
      <c r="E1" s="82"/>
      <c r="F1" s="82"/>
      <c r="G1" s="82"/>
      <c r="H1" s="82"/>
      <c r="I1" s="82"/>
      <c r="J1" s="82"/>
      <c r="K1" s="82"/>
      <c r="L1" s="82"/>
      <c r="M1" s="82"/>
      <c r="N1" s="82"/>
      <c r="O1" s="82"/>
      <c r="P1" s="82"/>
      <c r="Q1" s="82"/>
      <c r="R1" s="82"/>
      <c r="S1" s="82"/>
      <c r="T1" s="82"/>
      <c r="U1" s="82"/>
      <c r="V1" s="82"/>
      <c r="W1" s="82"/>
    </row>
    <row r="2" spans="1:23" ht="18.600000000000001" thickBot="1">
      <c r="A2" s="82"/>
      <c r="B2" s="9" t="s">
        <v>10</v>
      </c>
      <c r="C2" s="83"/>
      <c r="D2" s="83"/>
      <c r="E2" s="83"/>
      <c r="F2" s="83"/>
      <c r="G2" s="83"/>
      <c r="H2" s="83"/>
      <c r="I2" s="83"/>
      <c r="J2" s="83"/>
      <c r="K2" s="83"/>
      <c r="L2" s="83"/>
      <c r="M2" s="83"/>
      <c r="N2" s="83"/>
      <c r="O2" s="83"/>
      <c r="P2" s="83"/>
      <c r="Q2" s="83"/>
      <c r="R2" s="83"/>
      <c r="S2" s="83"/>
      <c r="T2" s="83"/>
      <c r="U2" s="83"/>
      <c r="V2" s="83"/>
      <c r="W2" s="82"/>
    </row>
    <row r="3" spans="1:23">
      <c r="A3" s="82"/>
      <c r="B3" s="84"/>
      <c r="C3" s="85"/>
      <c r="D3" s="85"/>
      <c r="E3" s="85"/>
      <c r="F3" s="85"/>
      <c r="G3" s="85"/>
      <c r="H3" s="85"/>
      <c r="I3" s="85"/>
      <c r="J3" s="85"/>
      <c r="K3" s="85"/>
      <c r="L3" s="85"/>
      <c r="M3" s="85"/>
      <c r="N3" s="85"/>
      <c r="O3" s="85"/>
      <c r="P3" s="85"/>
      <c r="Q3" s="85"/>
      <c r="R3" s="85"/>
      <c r="S3" s="85"/>
      <c r="T3" s="85"/>
      <c r="U3" s="85"/>
      <c r="V3" s="123">
        <v>44721</v>
      </c>
      <c r="W3" s="82"/>
    </row>
    <row r="4" spans="1:23" ht="16.2">
      <c r="A4" s="82"/>
      <c r="B4" s="86" t="s">
        <v>11</v>
      </c>
      <c r="C4" s="87"/>
      <c r="D4" s="85"/>
      <c r="E4" s="88" t="s">
        <v>54</v>
      </c>
      <c r="F4" s="85"/>
      <c r="G4" s="85"/>
      <c r="H4" s="85"/>
      <c r="I4" s="85"/>
      <c r="J4" s="85"/>
      <c r="K4" s="85"/>
      <c r="L4" s="85"/>
      <c r="M4" s="85"/>
      <c r="N4" s="85"/>
      <c r="O4" s="85"/>
      <c r="P4" s="85"/>
      <c r="Q4" s="85"/>
      <c r="R4" s="85"/>
      <c r="S4" s="85"/>
      <c r="T4" s="85"/>
      <c r="U4" s="85"/>
      <c r="V4" s="85"/>
      <c r="W4" s="82"/>
    </row>
    <row r="5" spans="1:23">
      <c r="A5" s="82"/>
      <c r="B5" s="84"/>
      <c r="C5" s="85"/>
      <c r="D5" s="85"/>
      <c r="E5" s="85"/>
      <c r="F5" s="85"/>
      <c r="G5" s="85"/>
      <c r="H5" s="85"/>
      <c r="I5" s="85"/>
      <c r="J5" s="85"/>
      <c r="K5" s="85"/>
      <c r="L5" s="85"/>
      <c r="M5" s="85"/>
      <c r="N5" s="85"/>
      <c r="O5" s="85"/>
      <c r="P5" s="85"/>
      <c r="Q5" s="85"/>
      <c r="R5" s="85"/>
      <c r="S5" s="85"/>
      <c r="T5" s="85"/>
      <c r="U5" s="85"/>
      <c r="V5" s="85"/>
      <c r="W5" s="82"/>
    </row>
    <row r="6" spans="1:23">
      <c r="A6" s="82"/>
      <c r="B6" s="81"/>
      <c r="C6" s="89" t="s">
        <v>11</v>
      </c>
      <c r="D6" s="90"/>
      <c r="E6" s="90"/>
      <c r="F6" s="124" t="s">
        <v>52</v>
      </c>
      <c r="G6" s="124"/>
      <c r="H6" s="124"/>
      <c r="I6" s="124"/>
      <c r="J6" s="124"/>
      <c r="K6" s="124"/>
      <c r="L6" s="125"/>
      <c r="M6" s="126" t="s">
        <v>53</v>
      </c>
      <c r="N6" s="124"/>
      <c r="O6" s="124"/>
      <c r="P6" s="124"/>
      <c r="Q6" s="124"/>
      <c r="R6" s="124"/>
      <c r="S6" s="125"/>
      <c r="T6" s="126" t="s">
        <v>25</v>
      </c>
      <c r="U6" s="124"/>
      <c r="V6" s="124"/>
      <c r="W6" s="82"/>
    </row>
    <row r="7" spans="1:23">
      <c r="A7" s="82"/>
      <c r="B7" s="91"/>
      <c r="C7" s="92"/>
      <c r="D7" s="93"/>
      <c r="E7" s="93"/>
      <c r="F7" s="92"/>
      <c r="G7" s="93"/>
      <c r="H7" s="93"/>
      <c r="I7" s="93"/>
      <c r="J7" s="93"/>
      <c r="K7" s="93"/>
      <c r="L7" s="94"/>
      <c r="M7" s="93"/>
      <c r="N7" s="93"/>
      <c r="O7" s="93"/>
      <c r="P7" s="93"/>
      <c r="Q7" s="93"/>
      <c r="R7" s="93"/>
      <c r="S7" s="94"/>
      <c r="T7" s="93"/>
      <c r="U7" s="93"/>
      <c r="V7" s="93"/>
      <c r="W7" s="82"/>
    </row>
    <row r="8" spans="1:23" ht="20.399999999999999">
      <c r="A8" s="95"/>
      <c r="B8" s="96"/>
      <c r="C8" s="97" t="s">
        <v>21</v>
      </c>
      <c r="D8" s="98"/>
      <c r="E8" s="99"/>
      <c r="F8" s="100">
        <v>2022</v>
      </c>
      <c r="G8" s="101">
        <v>2021</v>
      </c>
      <c r="H8" s="101">
        <v>2020</v>
      </c>
      <c r="I8" s="101">
        <v>2019</v>
      </c>
      <c r="J8" s="102" t="s">
        <v>55</v>
      </c>
      <c r="K8" s="102" t="s">
        <v>56</v>
      </c>
      <c r="L8" s="103" t="s">
        <v>57</v>
      </c>
      <c r="M8" s="102">
        <v>2022</v>
      </c>
      <c r="N8" s="101">
        <v>2021</v>
      </c>
      <c r="O8" s="101">
        <v>2020</v>
      </c>
      <c r="P8" s="101">
        <v>2019</v>
      </c>
      <c r="Q8" s="102" t="s">
        <v>55</v>
      </c>
      <c r="R8" s="102" t="s">
        <v>56</v>
      </c>
      <c r="S8" s="103" t="s">
        <v>57</v>
      </c>
      <c r="T8" s="102">
        <v>2021</v>
      </c>
      <c r="U8" s="101">
        <v>2020</v>
      </c>
      <c r="V8" s="101">
        <v>2019</v>
      </c>
      <c r="W8" s="95"/>
    </row>
    <row r="9" spans="1:23">
      <c r="A9" s="82"/>
      <c r="B9" s="104"/>
      <c r="C9" s="105" t="s">
        <v>5</v>
      </c>
      <c r="D9" s="87"/>
      <c r="E9" s="106"/>
      <c r="F9" s="87"/>
      <c r="G9" s="87"/>
      <c r="H9" s="87"/>
      <c r="I9" s="87"/>
      <c r="J9" s="87"/>
      <c r="K9" s="87"/>
      <c r="L9" s="106"/>
      <c r="M9" s="87"/>
      <c r="N9" s="87"/>
      <c r="O9" s="87"/>
      <c r="P9" s="87"/>
      <c r="Q9" s="87"/>
      <c r="R9" s="87"/>
      <c r="S9" s="106"/>
      <c r="T9" s="87"/>
      <c r="U9" s="87"/>
      <c r="V9" s="87"/>
      <c r="W9" s="82"/>
    </row>
    <row r="10" spans="1:23">
      <c r="A10" s="82"/>
      <c r="B10" s="104"/>
      <c r="C10" s="107"/>
      <c r="D10" s="87" t="s">
        <v>19</v>
      </c>
      <c r="E10" s="106"/>
      <c r="F10" s="108">
        <v>3</v>
      </c>
      <c r="G10" s="108">
        <v>0</v>
      </c>
      <c r="H10" s="108">
        <v>0</v>
      </c>
      <c r="I10" s="108">
        <v>8</v>
      </c>
      <c r="J10" s="109" t="s">
        <v>48</v>
      </c>
      <c r="K10" s="109" t="s">
        <v>48</v>
      </c>
      <c r="L10" s="110">
        <v>-0.625</v>
      </c>
      <c r="M10" s="108">
        <v>225</v>
      </c>
      <c r="N10" s="108">
        <v>0</v>
      </c>
      <c r="O10" s="108">
        <v>145</v>
      </c>
      <c r="P10" s="108">
        <v>235</v>
      </c>
      <c r="Q10" s="109" t="s">
        <v>48</v>
      </c>
      <c r="R10" s="109">
        <v>0.55172413793103448</v>
      </c>
      <c r="S10" s="110">
        <v>-4.2553191489361653E-2</v>
      </c>
      <c r="T10" s="108">
        <v>111</v>
      </c>
      <c r="U10" s="111">
        <v>145</v>
      </c>
      <c r="V10" s="111">
        <v>386</v>
      </c>
      <c r="W10" s="82"/>
    </row>
    <row r="11" spans="1:23">
      <c r="A11" s="82"/>
      <c r="B11" s="104"/>
      <c r="C11" s="107"/>
      <c r="D11" s="87" t="s">
        <v>20</v>
      </c>
      <c r="E11" s="106"/>
      <c r="F11" s="108">
        <v>3881</v>
      </c>
      <c r="G11" s="108">
        <v>0</v>
      </c>
      <c r="H11" s="108">
        <v>0</v>
      </c>
      <c r="I11" s="108">
        <v>15340</v>
      </c>
      <c r="J11" s="109" t="s">
        <v>48</v>
      </c>
      <c r="K11" s="109" t="s">
        <v>48</v>
      </c>
      <c r="L11" s="110">
        <v>-0.74700130378096485</v>
      </c>
      <c r="M11" s="108">
        <v>191024</v>
      </c>
      <c r="N11" s="108">
        <v>0</v>
      </c>
      <c r="O11" s="108">
        <v>258885</v>
      </c>
      <c r="P11" s="108">
        <v>447395</v>
      </c>
      <c r="Q11" s="109" t="s">
        <v>48</v>
      </c>
      <c r="R11" s="109">
        <v>-0.26212797187940595</v>
      </c>
      <c r="S11" s="110">
        <v>-0.57303054347947557</v>
      </c>
      <c r="T11" s="108">
        <v>80863</v>
      </c>
      <c r="U11" s="111">
        <v>258885</v>
      </c>
      <c r="V11" s="111">
        <v>733296</v>
      </c>
      <c r="W11" s="82"/>
    </row>
    <row r="12" spans="1:23">
      <c r="A12" s="82"/>
      <c r="B12" s="104"/>
      <c r="C12" s="105" t="s">
        <v>8</v>
      </c>
      <c r="D12" s="87"/>
      <c r="E12" s="106"/>
      <c r="F12" s="112"/>
      <c r="G12" s="112"/>
      <c r="H12" s="112"/>
      <c r="I12" s="112"/>
      <c r="J12" s="109"/>
      <c r="K12" s="109"/>
      <c r="L12" s="110"/>
      <c r="M12" s="113"/>
      <c r="N12" s="113"/>
      <c r="O12" s="113"/>
      <c r="P12" s="113"/>
      <c r="Q12" s="109"/>
      <c r="R12" s="109"/>
      <c r="S12" s="110"/>
      <c r="T12" s="113"/>
      <c r="U12" s="114"/>
      <c r="V12" s="114"/>
      <c r="W12" s="82"/>
    </row>
    <row r="13" spans="1:23">
      <c r="A13" s="82"/>
      <c r="B13" s="104"/>
      <c r="C13" s="107"/>
      <c r="D13" s="87" t="s">
        <v>19</v>
      </c>
      <c r="E13" s="106"/>
      <c r="F13" s="108">
        <v>103</v>
      </c>
      <c r="G13" s="108">
        <v>0</v>
      </c>
      <c r="H13" s="108">
        <v>0</v>
      </c>
      <c r="I13" s="108">
        <v>113</v>
      </c>
      <c r="J13" s="109" t="s">
        <v>48</v>
      </c>
      <c r="K13" s="109" t="s">
        <v>48</v>
      </c>
      <c r="L13" s="110">
        <v>-8.8495575221238965E-2</v>
      </c>
      <c r="M13" s="108">
        <v>252</v>
      </c>
      <c r="N13" s="108">
        <v>0</v>
      </c>
      <c r="O13" s="108">
        <v>43</v>
      </c>
      <c r="P13" s="108">
        <v>292</v>
      </c>
      <c r="Q13" s="109" t="s">
        <v>48</v>
      </c>
      <c r="R13" s="109">
        <v>4.8604651162790695</v>
      </c>
      <c r="S13" s="110">
        <v>-0.13698630136986301</v>
      </c>
      <c r="T13" s="108">
        <v>283</v>
      </c>
      <c r="U13" s="111">
        <v>43</v>
      </c>
      <c r="V13" s="111">
        <v>827</v>
      </c>
      <c r="W13" s="82"/>
    </row>
    <row r="14" spans="1:23">
      <c r="A14" s="82"/>
      <c r="B14" s="104"/>
      <c r="C14" s="107"/>
      <c r="D14" s="87" t="s">
        <v>20</v>
      </c>
      <c r="E14" s="106"/>
      <c r="F14" s="108">
        <v>168018</v>
      </c>
      <c r="G14" s="108">
        <v>0</v>
      </c>
      <c r="H14" s="108">
        <v>0</v>
      </c>
      <c r="I14" s="108">
        <v>300445</v>
      </c>
      <c r="J14" s="109" t="s">
        <v>48</v>
      </c>
      <c r="K14" s="109" t="s">
        <v>48</v>
      </c>
      <c r="L14" s="110">
        <v>-0.44076952520428037</v>
      </c>
      <c r="M14" s="108">
        <v>351364</v>
      </c>
      <c r="N14" s="108">
        <v>0</v>
      </c>
      <c r="O14" s="108">
        <v>140552</v>
      </c>
      <c r="P14" s="108">
        <v>765085</v>
      </c>
      <c r="Q14" s="109" t="s">
        <v>48</v>
      </c>
      <c r="R14" s="109">
        <v>1.4998861631282372</v>
      </c>
      <c r="S14" s="110">
        <v>-0.54075168118575068</v>
      </c>
      <c r="T14" s="108">
        <v>465109</v>
      </c>
      <c r="U14" s="111">
        <v>140552</v>
      </c>
      <c r="V14" s="111">
        <v>2552942</v>
      </c>
      <c r="W14" s="82"/>
    </row>
    <row r="15" spans="1:23">
      <c r="A15" s="82"/>
      <c r="B15" s="104"/>
      <c r="C15" s="105" t="s">
        <v>6</v>
      </c>
      <c r="D15" s="87"/>
      <c r="E15" s="106"/>
      <c r="F15" s="113"/>
      <c r="G15" s="113"/>
      <c r="H15" s="113"/>
      <c r="I15" s="113"/>
      <c r="J15" s="109"/>
      <c r="K15" s="109"/>
      <c r="L15" s="110"/>
      <c r="M15" s="113"/>
      <c r="N15" s="113"/>
      <c r="O15" s="113"/>
      <c r="P15" s="113"/>
      <c r="Q15" s="109"/>
      <c r="R15" s="109"/>
      <c r="S15" s="110"/>
      <c r="T15" s="113"/>
      <c r="U15" s="114"/>
      <c r="V15" s="114"/>
      <c r="W15" s="82"/>
    </row>
    <row r="16" spans="1:23">
      <c r="A16" s="82"/>
      <c r="B16" s="104"/>
      <c r="C16" s="107"/>
      <c r="D16" s="87" t="s">
        <v>19</v>
      </c>
      <c r="E16" s="106"/>
      <c r="F16" s="108">
        <v>68</v>
      </c>
      <c r="G16" s="108">
        <v>0</v>
      </c>
      <c r="H16" s="108">
        <v>0</v>
      </c>
      <c r="I16" s="108">
        <v>23</v>
      </c>
      <c r="J16" s="109" t="s">
        <v>48</v>
      </c>
      <c r="K16" s="109" t="s">
        <v>48</v>
      </c>
      <c r="L16" s="110">
        <v>1.9565217391304346</v>
      </c>
      <c r="M16" s="108">
        <v>105</v>
      </c>
      <c r="N16" s="108">
        <v>0</v>
      </c>
      <c r="O16" s="108">
        <v>3</v>
      </c>
      <c r="P16" s="108">
        <v>42</v>
      </c>
      <c r="Q16" s="109" t="s">
        <v>48</v>
      </c>
      <c r="R16" s="109">
        <v>34</v>
      </c>
      <c r="S16" s="110">
        <v>1.5</v>
      </c>
      <c r="T16" s="108">
        <v>23</v>
      </c>
      <c r="U16" s="111">
        <v>4</v>
      </c>
      <c r="V16" s="111">
        <v>191</v>
      </c>
      <c r="W16" s="82"/>
    </row>
    <row r="17" spans="1:23">
      <c r="A17" s="82"/>
      <c r="B17" s="104"/>
      <c r="C17" s="107"/>
      <c r="D17" s="87" t="s">
        <v>20</v>
      </c>
      <c r="E17" s="106"/>
      <c r="F17" s="108">
        <v>59882</v>
      </c>
      <c r="G17" s="108">
        <v>0</v>
      </c>
      <c r="H17" s="108">
        <v>0</v>
      </c>
      <c r="I17" s="108">
        <v>23341</v>
      </c>
      <c r="J17" s="109" t="s">
        <v>48</v>
      </c>
      <c r="K17" s="109" t="s">
        <v>48</v>
      </c>
      <c r="L17" s="110">
        <v>1.5655284692172571</v>
      </c>
      <c r="M17" s="108">
        <v>82178</v>
      </c>
      <c r="N17" s="108">
        <v>0</v>
      </c>
      <c r="O17" s="108">
        <v>1642</v>
      </c>
      <c r="P17" s="108">
        <v>42732</v>
      </c>
      <c r="Q17" s="109" t="s">
        <v>48</v>
      </c>
      <c r="R17" s="109">
        <v>49.047503045066989</v>
      </c>
      <c r="S17" s="110">
        <v>0.92310212487129073</v>
      </c>
      <c r="T17" s="108">
        <v>8611</v>
      </c>
      <c r="U17" s="111">
        <v>1753</v>
      </c>
      <c r="V17" s="111">
        <v>254421</v>
      </c>
      <c r="W17" s="82"/>
    </row>
    <row r="18" spans="1:23">
      <c r="A18" s="82"/>
      <c r="B18" s="104"/>
      <c r="C18" s="105" t="s">
        <v>4</v>
      </c>
      <c r="D18" s="87"/>
      <c r="E18" s="115"/>
      <c r="F18" s="113"/>
      <c r="G18" s="113"/>
      <c r="H18" s="113"/>
      <c r="I18" s="113"/>
      <c r="J18" s="109"/>
      <c r="K18" s="109"/>
      <c r="L18" s="110"/>
      <c r="M18" s="113"/>
      <c r="N18" s="113"/>
      <c r="O18" s="113"/>
      <c r="P18" s="113"/>
      <c r="Q18" s="109"/>
      <c r="R18" s="109"/>
      <c r="S18" s="110"/>
      <c r="T18" s="113"/>
      <c r="U18" s="114"/>
      <c r="V18" s="114"/>
      <c r="W18" s="82"/>
    </row>
    <row r="19" spans="1:23">
      <c r="A19" s="82"/>
      <c r="B19" s="104"/>
      <c r="C19" s="107"/>
      <c r="D19" s="87" t="s">
        <v>19</v>
      </c>
      <c r="E19" s="115"/>
      <c r="F19" s="108">
        <v>80</v>
      </c>
      <c r="G19" s="108">
        <v>0</v>
      </c>
      <c r="H19" s="108">
        <v>0</v>
      </c>
      <c r="I19" s="108">
        <v>82</v>
      </c>
      <c r="J19" s="109" t="s">
        <v>48</v>
      </c>
      <c r="K19" s="109" t="s">
        <v>48</v>
      </c>
      <c r="L19" s="110">
        <v>-2.4390243902439046E-2</v>
      </c>
      <c r="M19" s="108">
        <v>524</v>
      </c>
      <c r="N19" s="108">
        <v>0</v>
      </c>
      <c r="O19" s="108">
        <v>406</v>
      </c>
      <c r="P19" s="108">
        <v>500</v>
      </c>
      <c r="Q19" s="109" t="s">
        <v>48</v>
      </c>
      <c r="R19" s="109">
        <v>0.29064039408866993</v>
      </c>
      <c r="S19" s="110">
        <v>4.8000000000000043E-2</v>
      </c>
      <c r="T19" s="108">
        <v>411</v>
      </c>
      <c r="U19" s="111">
        <v>406</v>
      </c>
      <c r="V19" s="111">
        <v>1205</v>
      </c>
      <c r="W19" s="82"/>
    </row>
    <row r="20" spans="1:23">
      <c r="A20" s="82"/>
      <c r="B20" s="104"/>
      <c r="C20" s="107"/>
      <c r="D20" s="87" t="s">
        <v>20</v>
      </c>
      <c r="E20" s="106"/>
      <c r="F20" s="108">
        <v>231087</v>
      </c>
      <c r="G20" s="108">
        <v>0</v>
      </c>
      <c r="H20" s="108">
        <v>0</v>
      </c>
      <c r="I20" s="108">
        <v>287713</v>
      </c>
      <c r="J20" s="109" t="s">
        <v>48</v>
      </c>
      <c r="K20" s="109" t="s">
        <v>48</v>
      </c>
      <c r="L20" s="110">
        <v>-0.19681418635932335</v>
      </c>
      <c r="M20" s="108">
        <v>1101390</v>
      </c>
      <c r="N20" s="108">
        <v>0</v>
      </c>
      <c r="O20" s="108">
        <v>833999</v>
      </c>
      <c r="P20" s="108">
        <v>1700807</v>
      </c>
      <c r="Q20" s="109" t="s">
        <v>48</v>
      </c>
      <c r="R20" s="109">
        <v>0.32061309426030493</v>
      </c>
      <c r="S20" s="110">
        <v>-0.35243093425650296</v>
      </c>
      <c r="T20" s="108">
        <v>687449</v>
      </c>
      <c r="U20" s="111">
        <v>833999</v>
      </c>
      <c r="V20" s="111">
        <v>3859183</v>
      </c>
      <c r="W20" s="82"/>
    </row>
    <row r="21" spans="1:23">
      <c r="A21" s="82"/>
      <c r="B21" s="104"/>
      <c r="C21" s="105" t="s">
        <v>7</v>
      </c>
      <c r="D21" s="87"/>
      <c r="E21" s="106"/>
      <c r="F21" s="113"/>
      <c r="G21" s="113"/>
      <c r="H21" s="113"/>
      <c r="I21" s="113"/>
      <c r="J21" s="109"/>
      <c r="K21" s="109"/>
      <c r="L21" s="110"/>
      <c r="M21" s="113"/>
      <c r="N21" s="113"/>
      <c r="O21" s="113"/>
      <c r="P21" s="113"/>
      <c r="Q21" s="109"/>
      <c r="R21" s="109"/>
      <c r="S21" s="110"/>
      <c r="T21" s="113"/>
      <c r="U21" s="114"/>
      <c r="V21" s="114"/>
      <c r="W21" s="82"/>
    </row>
    <row r="22" spans="1:23">
      <c r="A22" s="82"/>
      <c r="B22" s="104"/>
      <c r="C22" s="107"/>
      <c r="D22" s="87" t="s">
        <v>19</v>
      </c>
      <c r="E22" s="106"/>
      <c r="F22" s="108">
        <v>38</v>
      </c>
      <c r="G22" s="108">
        <v>9</v>
      </c>
      <c r="H22" s="108">
        <v>0</v>
      </c>
      <c r="I22" s="108">
        <v>44</v>
      </c>
      <c r="J22" s="109">
        <v>3.2222222222222223</v>
      </c>
      <c r="K22" s="109" t="s">
        <v>48</v>
      </c>
      <c r="L22" s="110">
        <v>-0.13636363636363635</v>
      </c>
      <c r="M22" s="108">
        <v>83</v>
      </c>
      <c r="N22" s="108">
        <v>23</v>
      </c>
      <c r="O22" s="108">
        <v>9</v>
      </c>
      <c r="P22" s="108">
        <v>93</v>
      </c>
      <c r="Q22" s="109">
        <v>2.6086956521739131</v>
      </c>
      <c r="R22" s="109">
        <v>8.2222222222222214</v>
      </c>
      <c r="S22" s="110">
        <v>-0.10752688172043012</v>
      </c>
      <c r="T22" s="108">
        <v>107</v>
      </c>
      <c r="U22" s="111">
        <v>32</v>
      </c>
      <c r="V22" s="111">
        <v>372</v>
      </c>
      <c r="W22" s="82"/>
    </row>
    <row r="23" spans="1:23">
      <c r="A23" s="82"/>
      <c r="B23" s="104"/>
      <c r="C23" s="107"/>
      <c r="D23" s="87" t="s">
        <v>20</v>
      </c>
      <c r="E23" s="106"/>
      <c r="F23" s="108">
        <v>48885</v>
      </c>
      <c r="G23" s="108">
        <v>11576</v>
      </c>
      <c r="H23" s="108">
        <v>0</v>
      </c>
      <c r="I23" s="108">
        <v>102078</v>
      </c>
      <c r="J23" s="109">
        <v>3.2229612992398069</v>
      </c>
      <c r="K23" s="109" t="s">
        <v>48</v>
      </c>
      <c r="L23" s="110">
        <v>-0.52110151060953391</v>
      </c>
      <c r="M23" s="108">
        <v>106023</v>
      </c>
      <c r="N23" s="108">
        <v>25542</v>
      </c>
      <c r="O23" s="108">
        <v>40221</v>
      </c>
      <c r="P23" s="108">
        <v>272179</v>
      </c>
      <c r="Q23" s="109">
        <v>3.1509278834860233</v>
      </c>
      <c r="R23" s="109">
        <v>1.6360110390094729</v>
      </c>
      <c r="S23" s="110">
        <v>-0.61046590662762368</v>
      </c>
      <c r="T23" s="108">
        <v>147132</v>
      </c>
      <c r="U23" s="111">
        <v>59180</v>
      </c>
      <c r="V23" s="111">
        <v>902015</v>
      </c>
      <c r="W23" s="82"/>
    </row>
    <row r="24" spans="1:23">
      <c r="A24" s="82"/>
      <c r="B24" s="104"/>
      <c r="C24" s="36" t="s">
        <v>18</v>
      </c>
      <c r="D24" s="37"/>
      <c r="E24" s="38"/>
      <c r="F24" s="113"/>
      <c r="G24" s="113"/>
      <c r="H24" s="113"/>
      <c r="I24" s="113"/>
      <c r="J24" s="109"/>
      <c r="K24" s="109"/>
      <c r="L24" s="110"/>
      <c r="M24" s="113"/>
      <c r="N24" s="113"/>
      <c r="O24" s="113"/>
      <c r="P24" s="113"/>
      <c r="Q24" s="109"/>
      <c r="R24" s="109"/>
      <c r="S24" s="110"/>
      <c r="T24" s="113"/>
      <c r="U24" s="114"/>
      <c r="V24" s="114"/>
      <c r="W24" s="82"/>
    </row>
    <row r="25" spans="1:23">
      <c r="A25" s="81"/>
      <c r="B25" s="104"/>
      <c r="C25" s="39"/>
      <c r="D25" s="37" t="s">
        <v>19</v>
      </c>
      <c r="E25" s="38"/>
      <c r="F25" s="108">
        <v>62</v>
      </c>
      <c r="G25" s="108">
        <v>9</v>
      </c>
      <c r="H25" s="108">
        <v>0</v>
      </c>
      <c r="I25" s="108">
        <v>45</v>
      </c>
      <c r="J25" s="109">
        <v>5.8888888888888893</v>
      </c>
      <c r="K25" s="109" t="s">
        <v>48</v>
      </c>
      <c r="L25" s="110">
        <v>0.37777777777777777</v>
      </c>
      <c r="M25" s="108">
        <v>129</v>
      </c>
      <c r="N25" s="108">
        <v>14</v>
      </c>
      <c r="O25" s="108">
        <v>1</v>
      </c>
      <c r="P25" s="108">
        <v>80</v>
      </c>
      <c r="Q25" s="109">
        <v>8.2142857142857135</v>
      </c>
      <c r="R25" s="109">
        <v>128</v>
      </c>
      <c r="S25" s="110">
        <v>0.61250000000000004</v>
      </c>
      <c r="T25" s="108">
        <v>124</v>
      </c>
      <c r="U25" s="111">
        <v>37</v>
      </c>
      <c r="V25" s="111">
        <v>363</v>
      </c>
      <c r="W25" s="82"/>
    </row>
    <row r="26" spans="1:23">
      <c r="A26" s="82"/>
      <c r="B26" s="104"/>
      <c r="C26" s="39"/>
      <c r="D26" s="37" t="s">
        <v>20</v>
      </c>
      <c r="E26" s="38"/>
      <c r="F26" s="108">
        <v>67145</v>
      </c>
      <c r="G26" s="108">
        <v>12905</v>
      </c>
      <c r="H26" s="108">
        <v>0</v>
      </c>
      <c r="I26" s="108">
        <v>112132</v>
      </c>
      <c r="J26" s="109">
        <v>4.2030220844633863</v>
      </c>
      <c r="K26" s="109" t="s">
        <v>48</v>
      </c>
      <c r="L26" s="110">
        <v>-0.40119680376698885</v>
      </c>
      <c r="M26" s="108">
        <v>122402</v>
      </c>
      <c r="N26" s="108">
        <v>15044</v>
      </c>
      <c r="O26" s="108">
        <v>892</v>
      </c>
      <c r="P26" s="108">
        <v>194615</v>
      </c>
      <c r="Q26" s="109">
        <v>7.1362669502791807</v>
      </c>
      <c r="R26" s="109">
        <v>136.22197309417041</v>
      </c>
      <c r="S26" s="110">
        <v>-0.37105567402307116</v>
      </c>
      <c r="T26" s="108">
        <v>165083</v>
      </c>
      <c r="U26" s="111">
        <v>29062</v>
      </c>
      <c r="V26" s="111">
        <v>867164</v>
      </c>
      <c r="W26" s="82"/>
    </row>
    <row r="27" spans="1:23" ht="15" thickBot="1">
      <c r="A27" s="82"/>
      <c r="B27" s="104"/>
      <c r="C27" s="41" t="s">
        <v>16</v>
      </c>
      <c r="D27" s="42"/>
      <c r="E27" s="43"/>
      <c r="F27" s="116">
        <v>354</v>
      </c>
      <c r="G27" s="116">
        <v>18</v>
      </c>
      <c r="H27" s="116">
        <v>0</v>
      </c>
      <c r="I27" s="116">
        <v>315</v>
      </c>
      <c r="J27" s="117">
        <v>18.666666666666668</v>
      </c>
      <c r="K27" s="117" t="s">
        <v>48</v>
      </c>
      <c r="L27" s="118">
        <v>0.12380952380952381</v>
      </c>
      <c r="M27" s="116">
        <v>1318</v>
      </c>
      <c r="N27" s="116">
        <v>37</v>
      </c>
      <c r="O27" s="116">
        <v>607</v>
      </c>
      <c r="P27" s="116">
        <v>1242</v>
      </c>
      <c r="Q27" s="117">
        <v>34.621621621621621</v>
      </c>
      <c r="R27" s="117">
        <v>1.1713344316309722</v>
      </c>
      <c r="S27" s="118">
        <v>6.1191626409017763E-2</v>
      </c>
      <c r="T27" s="116">
        <v>1059</v>
      </c>
      <c r="U27" s="116">
        <v>667</v>
      </c>
      <c r="V27" s="116">
        <v>3344</v>
      </c>
      <c r="W27" s="82"/>
    </row>
    <row r="28" spans="1:23" ht="15.6" thickTop="1" thickBot="1">
      <c r="A28" s="82"/>
      <c r="B28" s="104"/>
      <c r="C28" s="44" t="s">
        <v>17</v>
      </c>
      <c r="D28" s="45"/>
      <c r="E28" s="46"/>
      <c r="F28" s="119">
        <v>578898</v>
      </c>
      <c r="G28" s="119">
        <v>24481</v>
      </c>
      <c r="H28" s="119">
        <v>0</v>
      </c>
      <c r="I28" s="119">
        <v>841049</v>
      </c>
      <c r="J28" s="120">
        <v>22.646828152444755</v>
      </c>
      <c r="K28" s="120" t="s">
        <v>48</v>
      </c>
      <c r="L28" s="121">
        <v>-0.31169527578060252</v>
      </c>
      <c r="M28" s="119">
        <v>1954381</v>
      </c>
      <c r="N28" s="119">
        <v>40586</v>
      </c>
      <c r="O28" s="119">
        <v>1276191</v>
      </c>
      <c r="P28" s="119">
        <v>3422813</v>
      </c>
      <c r="Q28" s="120">
        <v>47.154067905188981</v>
      </c>
      <c r="R28" s="120">
        <v>0.53141731919438384</v>
      </c>
      <c r="S28" s="121">
        <v>-0.42901321223216105</v>
      </c>
      <c r="T28" s="119">
        <v>1554247</v>
      </c>
      <c r="U28" s="119">
        <v>1323431</v>
      </c>
      <c r="V28" s="119">
        <v>9169021</v>
      </c>
      <c r="W28" s="82"/>
    </row>
    <row r="29" spans="1:23" ht="15" thickTop="1">
      <c r="A29" s="82"/>
      <c r="B29" s="82"/>
      <c r="C29" s="82"/>
      <c r="D29" s="82"/>
      <c r="E29" s="82"/>
      <c r="F29" s="82"/>
      <c r="G29" s="122"/>
      <c r="H29" s="122"/>
      <c r="I29" s="122"/>
      <c r="J29" s="122"/>
      <c r="K29" s="82"/>
      <c r="L29" s="82"/>
      <c r="M29" s="82"/>
      <c r="N29" s="82"/>
      <c r="O29" s="82"/>
      <c r="P29" s="82"/>
      <c r="Q29" s="82"/>
      <c r="R29" s="82"/>
      <c r="S29" s="82"/>
      <c r="T29" s="82"/>
      <c r="U29" s="82"/>
      <c r="V29" s="82"/>
      <c r="W29" s="82"/>
    </row>
  </sheetData>
  <mergeCells count="3">
    <mergeCell ref="F6:L6"/>
    <mergeCell ref="M6:S6"/>
    <mergeCell ref="T6:V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A4" workbookViewId="0">
      <selection activeCell="F29" sqref="F29"/>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v>44694</v>
      </c>
      <c r="W3" s="10"/>
    </row>
    <row r="4" spans="1:38" ht="16.2">
      <c r="A4" s="11"/>
      <c r="B4" s="13" t="s">
        <v>11</v>
      </c>
      <c r="C4" s="31"/>
      <c r="D4" s="29"/>
      <c r="E4" s="65" t="s">
        <v>49</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11</v>
      </c>
      <c r="D6" s="33"/>
      <c r="E6" s="33"/>
      <c r="F6" s="127" t="s">
        <v>50</v>
      </c>
      <c r="G6" s="127"/>
      <c r="H6" s="127"/>
      <c r="I6" s="127"/>
      <c r="J6" s="127"/>
      <c r="K6" s="127"/>
      <c r="L6" s="128"/>
      <c r="M6" s="129" t="s">
        <v>51</v>
      </c>
      <c r="N6" s="127"/>
      <c r="O6" s="127"/>
      <c r="P6" s="127"/>
      <c r="Q6" s="127"/>
      <c r="R6" s="127"/>
      <c r="S6" s="128"/>
      <c r="T6" s="129" t="s">
        <v>25</v>
      </c>
      <c r="U6" s="127"/>
      <c r="V6" s="127"/>
      <c r="W6" s="24"/>
      <c r="X6" s="22"/>
      <c r="Y6" s="22"/>
      <c r="Z6" s="22"/>
      <c r="AA6" s="22"/>
      <c r="AB6" s="22"/>
      <c r="AC6" s="22"/>
      <c r="AD6" s="22"/>
      <c r="AE6" s="22"/>
      <c r="AF6" s="22"/>
      <c r="AG6" s="22"/>
      <c r="AH6" s="22"/>
      <c r="AI6" s="22"/>
      <c r="AJ6" s="22"/>
      <c r="AK6" s="22"/>
      <c r="AL6" s="22"/>
    </row>
    <row r="7" spans="1:38" s="25" customFormat="1">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45</v>
      </c>
      <c r="K8" s="59" t="s">
        <v>46</v>
      </c>
      <c r="L8" s="64" t="s">
        <v>47</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19</v>
      </c>
      <c r="E10" s="38"/>
      <c r="F10" s="75">
        <v>25</v>
      </c>
      <c r="G10" s="75">
        <v>0</v>
      </c>
      <c r="H10" s="75">
        <v>0</v>
      </c>
      <c r="I10" s="75">
        <v>27</v>
      </c>
      <c r="J10" s="71" t="s">
        <v>48</v>
      </c>
      <c r="K10" s="71" t="s">
        <v>48</v>
      </c>
      <c r="L10" s="67">
        <v>-7.407407407407407E-2</v>
      </c>
      <c r="M10" s="75">
        <v>222</v>
      </c>
      <c r="N10" s="75">
        <v>0</v>
      </c>
      <c r="O10" s="75">
        <v>145</v>
      </c>
      <c r="P10" s="75">
        <v>227</v>
      </c>
      <c r="Q10" s="71" t="s">
        <v>48</v>
      </c>
      <c r="R10" s="71">
        <v>0.53103448275862064</v>
      </c>
      <c r="S10" s="67">
        <v>-2.2026431718061623E-2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20</v>
      </c>
      <c r="E11" s="38"/>
      <c r="F11" s="75">
        <v>30815</v>
      </c>
      <c r="G11" s="75">
        <v>0</v>
      </c>
      <c r="H11" s="75">
        <v>0</v>
      </c>
      <c r="I11" s="75">
        <v>46675</v>
      </c>
      <c r="J11" s="71" t="s">
        <v>48</v>
      </c>
      <c r="K11" s="71" t="s">
        <v>48</v>
      </c>
      <c r="L11" s="67">
        <v>-0.33979646491697912</v>
      </c>
      <c r="M11" s="75">
        <v>187143</v>
      </c>
      <c r="N11" s="75">
        <v>0</v>
      </c>
      <c r="O11" s="75">
        <v>258885</v>
      </c>
      <c r="P11" s="75">
        <v>432055</v>
      </c>
      <c r="Q11" s="71" t="s">
        <v>48</v>
      </c>
      <c r="R11" s="71">
        <v>-0.27711918419375403</v>
      </c>
      <c r="S11" s="67">
        <v>-0.56685375704482066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19</v>
      </c>
      <c r="E13" s="38"/>
      <c r="F13" s="75">
        <v>96</v>
      </c>
      <c r="G13" s="75">
        <v>0</v>
      </c>
      <c r="H13" s="75">
        <v>0</v>
      </c>
      <c r="I13" s="75">
        <v>90</v>
      </c>
      <c r="J13" s="71" t="s">
        <v>48</v>
      </c>
      <c r="K13" s="71" t="s">
        <v>48</v>
      </c>
      <c r="L13" s="67">
        <v>6.6666666666666652E-2</v>
      </c>
      <c r="M13" s="75">
        <v>149</v>
      </c>
      <c r="N13" s="75">
        <v>0</v>
      </c>
      <c r="O13" s="75">
        <v>43</v>
      </c>
      <c r="P13" s="75">
        <v>179</v>
      </c>
      <c r="Q13" s="71" t="s">
        <v>48</v>
      </c>
      <c r="R13" s="71">
        <v>2.4651162790697674</v>
      </c>
      <c r="S13" s="67">
        <v>-0.16759776536312854</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20</v>
      </c>
      <c r="E14" s="38"/>
      <c r="F14" s="75">
        <v>114892</v>
      </c>
      <c r="G14" s="75">
        <v>0</v>
      </c>
      <c r="H14" s="75">
        <v>0</v>
      </c>
      <c r="I14" s="75">
        <v>212740</v>
      </c>
      <c r="J14" s="71" t="s">
        <v>48</v>
      </c>
      <c r="K14" s="71" t="s">
        <v>48</v>
      </c>
      <c r="L14" s="67">
        <v>-0.45994171288897245</v>
      </c>
      <c r="M14" s="75">
        <v>183346</v>
      </c>
      <c r="N14" s="75">
        <v>0</v>
      </c>
      <c r="O14" s="75">
        <v>146557</v>
      </c>
      <c r="P14" s="75">
        <v>464640</v>
      </c>
      <c r="Q14" s="71" t="s">
        <v>48</v>
      </c>
      <c r="R14" s="71">
        <v>0.25102178674508902</v>
      </c>
      <c r="S14" s="67">
        <v>-0.60540203168044071</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19</v>
      </c>
      <c r="E16" s="38"/>
      <c r="F16" s="75">
        <v>27</v>
      </c>
      <c r="G16" s="75">
        <v>0</v>
      </c>
      <c r="H16" s="75">
        <v>0</v>
      </c>
      <c r="I16" s="75">
        <v>13</v>
      </c>
      <c r="J16" s="71" t="s">
        <v>48</v>
      </c>
      <c r="K16" s="71" t="s">
        <v>48</v>
      </c>
      <c r="L16" s="67">
        <v>1.0769230769230771</v>
      </c>
      <c r="M16" s="75">
        <v>37</v>
      </c>
      <c r="N16" s="75">
        <v>0</v>
      </c>
      <c r="O16" s="75">
        <v>3</v>
      </c>
      <c r="P16" s="75">
        <v>19</v>
      </c>
      <c r="Q16" s="71" t="s">
        <v>48</v>
      </c>
      <c r="R16" s="71">
        <v>11.333333333333334</v>
      </c>
      <c r="S16" s="67">
        <v>0.94736842105263164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20</v>
      </c>
      <c r="E17" s="38"/>
      <c r="F17" s="75">
        <v>20824</v>
      </c>
      <c r="G17" s="75">
        <v>0</v>
      </c>
      <c r="H17" s="75">
        <v>0</v>
      </c>
      <c r="I17" s="75">
        <v>14253</v>
      </c>
      <c r="J17" s="71" t="s">
        <v>48</v>
      </c>
      <c r="K17" s="71" t="s">
        <v>48</v>
      </c>
      <c r="L17" s="67">
        <v>0.46102574896513016</v>
      </c>
      <c r="M17" s="75">
        <v>22296</v>
      </c>
      <c r="N17" s="75">
        <v>0</v>
      </c>
      <c r="O17" s="75">
        <v>1642</v>
      </c>
      <c r="P17" s="75">
        <v>19391</v>
      </c>
      <c r="Q17" s="71" t="s">
        <v>48</v>
      </c>
      <c r="R17" s="71">
        <v>12.578562728380025</v>
      </c>
      <c r="S17" s="67">
        <v>0.14981176834613996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19</v>
      </c>
      <c r="E19" s="40"/>
      <c r="F19" s="75">
        <v>111</v>
      </c>
      <c r="G19" s="75">
        <v>0</v>
      </c>
      <c r="H19" s="75">
        <v>42</v>
      </c>
      <c r="I19" s="75">
        <v>102</v>
      </c>
      <c r="J19" s="71" t="s">
        <v>48</v>
      </c>
      <c r="K19" s="71">
        <v>1.6428571428571428</v>
      </c>
      <c r="L19" s="67">
        <v>8.8235294117646967E-2</v>
      </c>
      <c r="M19" s="75">
        <v>444</v>
      </c>
      <c r="N19" s="75">
        <v>0</v>
      </c>
      <c r="O19" s="75">
        <v>406</v>
      </c>
      <c r="P19" s="75">
        <v>418</v>
      </c>
      <c r="Q19" s="71" t="s">
        <v>48</v>
      </c>
      <c r="R19" s="71">
        <v>9.3596059113300489E-2</v>
      </c>
      <c r="S19" s="67">
        <v>6.2200956937799035E-2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20</v>
      </c>
      <c r="E20" s="38"/>
      <c r="F20" s="75">
        <v>266973</v>
      </c>
      <c r="G20" s="75">
        <v>0</v>
      </c>
      <c r="H20" s="75">
        <v>0</v>
      </c>
      <c r="I20" s="75">
        <v>347370</v>
      </c>
      <c r="J20" s="71" t="s">
        <v>48</v>
      </c>
      <c r="K20" s="71" t="s">
        <v>48</v>
      </c>
      <c r="L20" s="67">
        <v>-0.23144485706883156</v>
      </c>
      <c r="M20" s="75">
        <v>870303</v>
      </c>
      <c r="N20" s="75">
        <v>0</v>
      </c>
      <c r="O20" s="75">
        <v>833999</v>
      </c>
      <c r="P20" s="75">
        <v>1413094</v>
      </c>
      <c r="Q20" s="71" t="s">
        <v>48</v>
      </c>
      <c r="R20" s="71">
        <v>4.353002821346319E-2</v>
      </c>
      <c r="S20" s="67">
        <v>-0.38411528178592502</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19</v>
      </c>
      <c r="E22" s="38"/>
      <c r="F22" s="75">
        <v>22</v>
      </c>
      <c r="G22" s="75">
        <v>5</v>
      </c>
      <c r="H22" s="75">
        <v>0</v>
      </c>
      <c r="I22" s="75">
        <v>29</v>
      </c>
      <c r="J22" s="71">
        <v>3.4000000000000004</v>
      </c>
      <c r="K22" s="71" t="s">
        <v>48</v>
      </c>
      <c r="L22" s="67">
        <v>-0.24137931034482762</v>
      </c>
      <c r="M22" s="75">
        <v>45</v>
      </c>
      <c r="N22" s="75">
        <v>14</v>
      </c>
      <c r="O22" s="75">
        <v>9</v>
      </c>
      <c r="P22" s="75">
        <v>49</v>
      </c>
      <c r="Q22" s="71">
        <v>2.2142857142857144</v>
      </c>
      <c r="R22" s="71">
        <v>4</v>
      </c>
      <c r="S22" s="67">
        <v>-8.1632653061224469E-2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20</v>
      </c>
      <c r="E23" s="38"/>
      <c r="F23" s="75">
        <v>30617</v>
      </c>
      <c r="G23" s="75">
        <v>6002</v>
      </c>
      <c r="H23" s="75">
        <v>0</v>
      </c>
      <c r="I23" s="75">
        <v>93826</v>
      </c>
      <c r="J23" s="71">
        <v>4.1011329556814395</v>
      </c>
      <c r="K23" s="71" t="s">
        <v>48</v>
      </c>
      <c r="L23" s="67">
        <v>-0.6736832008185365</v>
      </c>
      <c r="M23" s="75">
        <v>57138</v>
      </c>
      <c r="N23" s="75">
        <v>13966</v>
      </c>
      <c r="O23" s="75">
        <v>40221</v>
      </c>
      <c r="P23" s="75">
        <v>170101</v>
      </c>
      <c r="Q23" s="71">
        <v>3.0912215380209078</v>
      </c>
      <c r="R23" s="71">
        <v>0.42060117848884904</v>
      </c>
      <c r="S23" s="67">
        <v>-0.66409368551625203</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75">
        <v>51</v>
      </c>
      <c r="G25" s="75">
        <v>2</v>
      </c>
      <c r="H25" s="75">
        <v>0</v>
      </c>
      <c r="I25" s="75">
        <v>31</v>
      </c>
      <c r="J25" s="71">
        <v>24.5</v>
      </c>
      <c r="K25" s="71" t="s">
        <v>48</v>
      </c>
      <c r="L25" s="67">
        <v>0.64516129032258074</v>
      </c>
      <c r="M25" s="75">
        <v>67</v>
      </c>
      <c r="N25" s="75">
        <v>5</v>
      </c>
      <c r="O25" s="75">
        <v>1</v>
      </c>
      <c r="P25" s="75">
        <v>35</v>
      </c>
      <c r="Q25" s="71">
        <v>12.4</v>
      </c>
      <c r="R25" s="71">
        <v>66</v>
      </c>
      <c r="S25" s="67">
        <v>0.91428571428571437</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75">
        <f>42314</f>
        <v>42314</v>
      </c>
      <c r="G26" s="75">
        <v>0</v>
      </c>
      <c r="H26" s="75">
        <v>0</v>
      </c>
      <c r="I26" s="75">
        <v>76374</v>
      </c>
      <c r="J26" s="71" t="s">
        <v>48</v>
      </c>
      <c r="K26" s="71" t="s">
        <v>48</v>
      </c>
      <c r="L26" s="67">
        <v>-0.44596328593500401</v>
      </c>
      <c r="M26" s="75">
        <f>53186</f>
        <v>53186</v>
      </c>
      <c r="N26" s="75">
        <v>2139</v>
      </c>
      <c r="O26" s="75">
        <v>892</v>
      </c>
      <c r="P26" s="75">
        <v>82483</v>
      </c>
      <c r="Q26" s="71">
        <v>23.864890135577372</v>
      </c>
      <c r="R26" s="71">
        <v>58.625560538116595</v>
      </c>
      <c r="S26" s="67">
        <v>-0.3551883418401367</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52">
        <v>332</v>
      </c>
      <c r="G27" s="52">
        <v>7</v>
      </c>
      <c r="H27" s="52">
        <v>42</v>
      </c>
      <c r="I27" s="52">
        <v>292</v>
      </c>
      <c r="J27" s="73">
        <v>46.428571428571431</v>
      </c>
      <c r="K27" s="73">
        <v>6.9047619047619051</v>
      </c>
      <c r="L27" s="69">
        <v>0.13698630136986312</v>
      </c>
      <c r="M27" s="52">
        <v>964</v>
      </c>
      <c r="N27" s="52">
        <v>19</v>
      </c>
      <c r="O27" s="52">
        <v>607</v>
      </c>
      <c r="P27" s="52">
        <v>927</v>
      </c>
      <c r="Q27" s="73">
        <v>49.736842105263158</v>
      </c>
      <c r="R27" s="73">
        <v>0.58813838550247111</v>
      </c>
      <c r="S27" s="69">
        <v>3.9913700107874872E-2</v>
      </c>
      <c r="T27" s="52">
        <v>1059</v>
      </c>
      <c r="U27" s="52">
        <v>667</v>
      </c>
      <c r="V27" s="52">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506435</f>
        <v>506435</v>
      </c>
      <c r="G28" s="53">
        <v>6002</v>
      </c>
      <c r="H28" s="53">
        <v>0</v>
      </c>
      <c r="I28" s="53">
        <v>791238</v>
      </c>
      <c r="J28" s="74">
        <v>83.377707430856375</v>
      </c>
      <c r="K28" s="74" t="s">
        <v>48</v>
      </c>
      <c r="L28" s="70">
        <v>-0.35994605921353628</v>
      </c>
      <c r="M28" s="53">
        <f>1373412</f>
        <v>1373412</v>
      </c>
      <c r="N28" s="53">
        <v>16105</v>
      </c>
      <c r="O28" s="53">
        <v>1282196</v>
      </c>
      <c r="P28" s="53">
        <v>2581764</v>
      </c>
      <c r="Q28" s="74">
        <v>84.27860912760012</v>
      </c>
      <c r="R28" s="74">
        <v>7.1140449666041716E-2</v>
      </c>
      <c r="S28" s="70">
        <v>-0.46803348408297585</v>
      </c>
      <c r="T28" s="53">
        <v>1554247</v>
      </c>
      <c r="U28" s="53">
        <v>1323431</v>
      </c>
      <c r="V28" s="53">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79"/>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C8" sqref="C8:E28"/>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78" t="s">
        <v>15</v>
      </c>
      <c r="W3" s="10"/>
    </row>
    <row r="4" spans="1:38" ht="16.2">
      <c r="A4" s="11"/>
      <c r="B4" s="13" t="s">
        <v>11</v>
      </c>
      <c r="C4" s="31"/>
      <c r="D4" s="29"/>
      <c r="E4" s="65" t="s">
        <v>12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127" t="s">
        <v>13</v>
      </c>
      <c r="G6" s="127"/>
      <c r="H6" s="127"/>
      <c r="I6" s="127"/>
      <c r="J6" s="127"/>
      <c r="K6" s="127"/>
      <c r="L6" s="128"/>
      <c r="M6" s="129" t="s">
        <v>14</v>
      </c>
      <c r="N6" s="127"/>
      <c r="O6" s="127"/>
      <c r="P6" s="127"/>
      <c r="Q6" s="127"/>
      <c r="R6" s="127"/>
      <c r="S6" s="128"/>
      <c r="T6" s="129" t="s">
        <v>25</v>
      </c>
      <c r="U6" s="127"/>
      <c r="V6" s="127"/>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74</v>
      </c>
      <c r="G10" s="75">
        <v>0</v>
      </c>
      <c r="H10" s="75">
        <v>29</v>
      </c>
      <c r="I10" s="75">
        <v>62</v>
      </c>
      <c r="J10" s="71" t="str">
        <f t="shared" ref="J10:J28" si="0">IFERROR(F10/G10-1,"n/a")</f>
        <v>n/a</v>
      </c>
      <c r="K10" s="71">
        <f>IFERROR(F10/H10-1,"n/a")</f>
        <v>1.5517241379310347</v>
      </c>
      <c r="L10" s="67">
        <f t="shared" ref="L10:L11" si="1">IFERROR(F10/I10-1,"n/a")</f>
        <v>0.19354838709677424</v>
      </c>
      <c r="M10" s="75">
        <v>197</v>
      </c>
      <c r="N10" s="75">
        <v>0</v>
      </c>
      <c r="O10" s="75">
        <v>145</v>
      </c>
      <c r="P10" s="75">
        <v>200</v>
      </c>
      <c r="Q10" s="71" t="str">
        <f>IFERROR(M10/N10-1,"n/a")</f>
        <v>n/a</v>
      </c>
      <c r="R10" s="71">
        <f>IFERROR(M10/O10-1,"n/a")</f>
        <v>0.35862068965517246</v>
      </c>
      <c r="S10" s="67">
        <f>IFERROR(M10/P10-1,"n/a")</f>
        <v>-1.5000000000000013E-2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60824</v>
      </c>
      <c r="G11" s="75">
        <v>0</v>
      </c>
      <c r="H11" s="75">
        <v>48626</v>
      </c>
      <c r="I11" s="75">
        <v>108846</v>
      </c>
      <c r="J11" s="71" t="str">
        <f t="shared" si="0"/>
        <v>n/a</v>
      </c>
      <c r="K11" s="71">
        <f t="shared" ref="K11" si="2">IFERROR(F11/H11-1,"n/a")</f>
        <v>0.25085345288528771</v>
      </c>
      <c r="L11" s="67">
        <f t="shared" si="1"/>
        <v>-0.44119214302776399</v>
      </c>
      <c r="M11" s="75">
        <v>156328</v>
      </c>
      <c r="N11" s="75">
        <v>0</v>
      </c>
      <c r="O11" s="75">
        <v>258885</v>
      </c>
      <c r="P11" s="75">
        <v>385380</v>
      </c>
      <c r="Q11" s="71" t="str">
        <f>IFERROR(M11/N11-1,"n/a")</f>
        <v>n/a</v>
      </c>
      <c r="R11" s="71">
        <f>IFERROR(M11/O11-1,"n/a")</f>
        <v>-0.39614886918902215</v>
      </c>
      <c r="S11" s="67">
        <f>IFERROR(M11/P11-1,"n/a")</f>
        <v>-0.59435362499351285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24</v>
      </c>
      <c r="G13" s="75">
        <v>0</v>
      </c>
      <c r="H13" s="75">
        <v>10</v>
      </c>
      <c r="I13" s="75">
        <v>44</v>
      </c>
      <c r="J13" s="71" t="str">
        <f t="shared" si="0"/>
        <v>n/a</v>
      </c>
      <c r="K13" s="71">
        <f t="shared" ref="K13:K14" si="3">IFERROR(F13/H13-1,"n/a")</f>
        <v>1.4</v>
      </c>
      <c r="L13" s="67">
        <f t="shared" ref="L13:L14" si="4">IFERROR(F13/I13-1,"n/a")</f>
        <v>-0.45454545454545459</v>
      </c>
      <c r="M13" s="75">
        <v>53</v>
      </c>
      <c r="N13" s="75">
        <v>0</v>
      </c>
      <c r="O13" s="75">
        <v>43</v>
      </c>
      <c r="P13" s="75">
        <v>89</v>
      </c>
      <c r="Q13" s="71" t="str">
        <f t="shared" ref="Q13:Q14" si="5">IFERROR(M13/N13-1,"n/a")</f>
        <v>n/a</v>
      </c>
      <c r="R13" s="71">
        <f t="shared" ref="R13:R14" si="6">IFERROR(M13/O13-1,"n/a")</f>
        <v>0.23255813953488369</v>
      </c>
      <c r="S13" s="67">
        <f t="shared" ref="S13:S14" si="7">IFERROR(M13/P13-1,"n/a")</f>
        <v>-0.4044943820224719</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32594</v>
      </c>
      <c r="G14" s="75">
        <v>0</v>
      </c>
      <c r="H14" s="75">
        <v>28535</v>
      </c>
      <c r="I14" s="75">
        <v>117674</v>
      </c>
      <c r="J14" s="71" t="str">
        <f t="shared" si="0"/>
        <v>n/a</v>
      </c>
      <c r="K14" s="71">
        <f t="shared" si="3"/>
        <v>0.14224636411424574</v>
      </c>
      <c r="L14" s="67">
        <f t="shared" si="4"/>
        <v>-0.7230144296955997</v>
      </c>
      <c r="M14" s="75">
        <v>68454</v>
      </c>
      <c r="N14" s="75">
        <v>0</v>
      </c>
      <c r="O14" s="75">
        <v>146557</v>
      </c>
      <c r="P14" s="75">
        <v>251900</v>
      </c>
      <c r="Q14" s="71" t="str">
        <f t="shared" si="5"/>
        <v>n/a</v>
      </c>
      <c r="R14" s="71">
        <f t="shared" si="6"/>
        <v>-0.53291893256548639</v>
      </c>
      <c r="S14" s="67">
        <f t="shared" si="7"/>
        <v>-0.72824930527987297</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5</v>
      </c>
      <c r="G16" s="75">
        <v>0</v>
      </c>
      <c r="H16" s="75">
        <v>2</v>
      </c>
      <c r="I16" s="75">
        <v>5</v>
      </c>
      <c r="J16" s="71" t="str">
        <f t="shared" si="0"/>
        <v>n/a</v>
      </c>
      <c r="K16" s="71">
        <f t="shared" ref="K16:K17" si="8">IFERROR(F16/H16-1,"n/a")</f>
        <v>1.5</v>
      </c>
      <c r="L16" s="67">
        <f>IFERROR(F16/I16-1,"n/a")</f>
        <v>0</v>
      </c>
      <c r="M16" s="75">
        <v>10</v>
      </c>
      <c r="N16" s="75">
        <v>0</v>
      </c>
      <c r="O16" s="75">
        <v>3</v>
      </c>
      <c r="P16" s="75">
        <v>6</v>
      </c>
      <c r="Q16" s="71" t="str">
        <f t="shared" ref="Q16:Q17" si="9">IFERROR(M16/N16-1,"n/a")</f>
        <v>n/a</v>
      </c>
      <c r="R16" s="71">
        <f t="shared" ref="R16:R17" si="10">IFERROR(M16/O16-1,"n/a")</f>
        <v>2.3333333333333335</v>
      </c>
      <c r="S16" s="67">
        <f t="shared" ref="S16:S17" si="11">IFERROR(M16/P16-1,"n/a")</f>
        <v>0.66666666666666674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364</v>
      </c>
      <c r="G17" s="75">
        <v>0</v>
      </c>
      <c r="H17" s="75">
        <v>819</v>
      </c>
      <c r="I17" s="75">
        <v>4555</v>
      </c>
      <c r="J17" s="71" t="str">
        <f t="shared" si="0"/>
        <v>n/a</v>
      </c>
      <c r="K17" s="71">
        <f t="shared" si="8"/>
        <v>-0.55555555555555558</v>
      </c>
      <c r="L17" s="67">
        <f t="shared" ref="L17:L28" si="12">IFERROR(F17/I17-1,"n/a")</f>
        <v>-0.92008781558726671</v>
      </c>
      <c r="M17" s="75">
        <v>1472</v>
      </c>
      <c r="N17" s="75">
        <v>0</v>
      </c>
      <c r="O17" s="75">
        <v>1642</v>
      </c>
      <c r="P17" s="75">
        <v>5138</v>
      </c>
      <c r="Q17" s="71" t="str">
        <f t="shared" si="9"/>
        <v>n/a</v>
      </c>
      <c r="R17" s="71">
        <f t="shared" si="10"/>
        <v>-0.10353227771010964</v>
      </c>
      <c r="S17" s="67">
        <f t="shared" si="11"/>
        <v>-0.71350720124562084</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130</v>
      </c>
      <c r="G19" s="75">
        <v>0</v>
      </c>
      <c r="H19" s="75">
        <v>118</v>
      </c>
      <c r="I19" s="75">
        <v>108</v>
      </c>
      <c r="J19" s="71" t="str">
        <f t="shared" si="0"/>
        <v>n/a</v>
      </c>
      <c r="K19" s="71">
        <f t="shared" ref="K19:K20" si="13">IFERROR(F19/H19-1,"n/a")</f>
        <v>0.10169491525423724</v>
      </c>
      <c r="L19" s="67">
        <f t="shared" si="12"/>
        <v>0.20370370370370372</v>
      </c>
      <c r="M19" s="75">
        <v>333</v>
      </c>
      <c r="N19" s="75">
        <v>0</v>
      </c>
      <c r="O19" s="75">
        <v>364</v>
      </c>
      <c r="P19" s="75">
        <v>316</v>
      </c>
      <c r="Q19" s="71" t="str">
        <f t="shared" ref="Q19:Q20" si="14">IFERROR(M19/N19-1,"n/a")</f>
        <v>n/a</v>
      </c>
      <c r="R19" s="71">
        <f t="shared" ref="R19:R20" si="15">IFERROR(M19/O19-1,"n/a")</f>
        <v>-8.5164835164835195E-2</v>
      </c>
      <c r="S19" s="67">
        <f t="shared" ref="S19:S20" si="16">IFERROR(M19/P19-1,"n/a")</f>
        <v>5.3797468354430444E-2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283677</v>
      </c>
      <c r="G20" s="75">
        <v>0</v>
      </c>
      <c r="H20" s="75">
        <v>147660</v>
      </c>
      <c r="I20" s="75">
        <v>391750</v>
      </c>
      <c r="J20" s="71" t="str">
        <f t="shared" si="0"/>
        <v>n/a</v>
      </c>
      <c r="K20" s="71">
        <f t="shared" si="13"/>
        <v>0.92114993904916709</v>
      </c>
      <c r="L20" s="67">
        <f t="shared" si="12"/>
        <v>-0.27587236758136569</v>
      </c>
      <c r="M20" s="75">
        <v>603330</v>
      </c>
      <c r="N20" s="75">
        <v>0</v>
      </c>
      <c r="O20" s="75">
        <v>833999</v>
      </c>
      <c r="P20" s="75">
        <v>1065724</v>
      </c>
      <c r="Q20" s="71" t="str">
        <f t="shared" si="14"/>
        <v>n/a</v>
      </c>
      <c r="R20" s="71">
        <f t="shared" si="15"/>
        <v>-0.27658186640511562</v>
      </c>
      <c r="S20" s="67">
        <f t="shared" si="16"/>
        <v>-0.43387781451858076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14</v>
      </c>
      <c r="G22" s="75">
        <v>4</v>
      </c>
      <c r="H22" s="75">
        <v>1</v>
      </c>
      <c r="I22" s="75">
        <v>9</v>
      </c>
      <c r="J22" s="71">
        <f t="shared" si="0"/>
        <v>2.5</v>
      </c>
      <c r="K22" s="71">
        <f t="shared" ref="K22:K23" si="17">IFERROR(F22/H22-1,"n/a")</f>
        <v>13</v>
      </c>
      <c r="L22" s="67">
        <f t="shared" si="12"/>
        <v>0.55555555555555558</v>
      </c>
      <c r="M22" s="75">
        <v>23</v>
      </c>
      <c r="N22" s="75">
        <v>9</v>
      </c>
      <c r="O22" s="75">
        <v>9</v>
      </c>
      <c r="P22" s="75">
        <v>20</v>
      </c>
      <c r="Q22" s="71">
        <f t="shared" ref="Q22:Q23" si="18">IFERROR(M22/N22-1,"n/a")</f>
        <v>1.5555555555555554</v>
      </c>
      <c r="R22" s="71">
        <f t="shared" ref="R22:R23" si="19">IFERROR(M22/O22-1,"n/a")</f>
        <v>1.5555555555555554</v>
      </c>
      <c r="S22" s="67">
        <f t="shared" ref="S22:S23" si="20">IFERROR(M22/P22-1,"n/a")</f>
        <v>0.14999999999999991</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19157</v>
      </c>
      <c r="G23" s="75">
        <v>3290</v>
      </c>
      <c r="H23" s="75">
        <v>565</v>
      </c>
      <c r="I23" s="75">
        <v>31670</v>
      </c>
      <c r="J23" s="71">
        <f t="shared" si="0"/>
        <v>4.8227963525835866</v>
      </c>
      <c r="K23" s="71">
        <f t="shared" si="17"/>
        <v>32.906194690265487</v>
      </c>
      <c r="L23" s="67">
        <f t="shared" si="12"/>
        <v>-0.39510577833912219</v>
      </c>
      <c r="M23" s="75">
        <v>26521</v>
      </c>
      <c r="N23" s="75">
        <v>7964</v>
      </c>
      <c r="O23" s="75">
        <v>40221</v>
      </c>
      <c r="P23" s="75">
        <v>76275</v>
      </c>
      <c r="Q23" s="71">
        <f t="shared" si="18"/>
        <v>2.3301104972375692</v>
      </c>
      <c r="R23" s="71">
        <f t="shared" si="19"/>
        <v>-0.34061808507993341</v>
      </c>
      <c r="S23" s="67">
        <f t="shared" si="20"/>
        <v>-0.65229760734185516</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14</v>
      </c>
      <c r="G25" s="75">
        <v>1</v>
      </c>
      <c r="H25" s="75">
        <v>0</v>
      </c>
      <c r="I25" s="75">
        <v>1</v>
      </c>
      <c r="J25" s="71">
        <f t="shared" si="0"/>
        <v>13</v>
      </c>
      <c r="K25" s="71" t="str">
        <f t="shared" ref="K25:K28" si="21">IFERROR(F25/H25-1,"n/a")</f>
        <v>n/a</v>
      </c>
      <c r="L25" s="67">
        <f t="shared" si="12"/>
        <v>13</v>
      </c>
      <c r="M25" s="75">
        <v>16</v>
      </c>
      <c r="N25" s="75">
        <v>3</v>
      </c>
      <c r="O25" s="75">
        <v>1</v>
      </c>
      <c r="P25" s="75">
        <v>4</v>
      </c>
      <c r="Q25" s="71">
        <f t="shared" ref="Q25:Q28" si="22">IFERROR(M25/N25-1,"n/a")</f>
        <v>4.333333333333333</v>
      </c>
      <c r="R25" s="71">
        <f t="shared" ref="R25:R28" si="23">IFERROR(M25/O25-1,"n/a")</f>
        <v>15</v>
      </c>
      <c r="S25" s="67">
        <f t="shared" ref="S25:S28" si="24">IFERROR(M25/P25-1,"n/a")</f>
        <v>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8889</v>
      </c>
      <c r="G26" s="75">
        <v>856</v>
      </c>
      <c r="H26" s="75">
        <v>0</v>
      </c>
      <c r="I26" s="75">
        <v>1452</v>
      </c>
      <c r="J26" s="71">
        <f t="shared" si="0"/>
        <v>9.384345794392523</v>
      </c>
      <c r="K26" s="71" t="str">
        <f t="shared" si="21"/>
        <v>n/a</v>
      </c>
      <c r="L26" s="67">
        <f t="shared" si="12"/>
        <v>5.1219008264462813</v>
      </c>
      <c r="M26" s="75">
        <v>10872</v>
      </c>
      <c r="N26" s="75">
        <v>2139</v>
      </c>
      <c r="O26" s="75">
        <v>892</v>
      </c>
      <c r="P26" s="75">
        <v>6109</v>
      </c>
      <c r="Q26" s="71">
        <f t="shared" si="22"/>
        <v>4.0827489481065919</v>
      </c>
      <c r="R26" s="71">
        <f t="shared" si="23"/>
        <v>11.188340807174887</v>
      </c>
      <c r="S26" s="67">
        <f t="shared" si="24"/>
        <v>0.7796693403175643</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261</v>
      </c>
      <c r="G27" s="52">
        <f t="shared" si="25"/>
        <v>5</v>
      </c>
      <c r="H27" s="52">
        <f t="shared" si="25"/>
        <v>160</v>
      </c>
      <c r="I27" s="52">
        <f t="shared" si="25"/>
        <v>229</v>
      </c>
      <c r="J27" s="73">
        <f t="shared" si="0"/>
        <v>51.2</v>
      </c>
      <c r="K27" s="73">
        <f t="shared" si="21"/>
        <v>0.63125000000000009</v>
      </c>
      <c r="L27" s="69">
        <f t="shared" si="12"/>
        <v>0.13973799126637565</v>
      </c>
      <c r="M27" s="52">
        <f t="shared" ref="M27:P28" si="26">M10+M13+M16+M19+M22+M25</f>
        <v>632</v>
      </c>
      <c r="N27" s="52">
        <f t="shared" si="26"/>
        <v>12</v>
      </c>
      <c r="O27" s="52">
        <f t="shared" si="26"/>
        <v>565</v>
      </c>
      <c r="P27" s="52">
        <f t="shared" si="26"/>
        <v>635</v>
      </c>
      <c r="Q27" s="73">
        <f t="shared" si="22"/>
        <v>51.666666666666664</v>
      </c>
      <c r="R27" s="73">
        <f t="shared" si="23"/>
        <v>0.11858407079646027</v>
      </c>
      <c r="S27" s="69">
        <f t="shared" si="24"/>
        <v>-4.7244094488189115E-3</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405505</v>
      </c>
      <c r="G28" s="53">
        <f t="shared" si="25"/>
        <v>4146</v>
      </c>
      <c r="H28" s="53">
        <f t="shared" si="25"/>
        <v>226205</v>
      </c>
      <c r="I28" s="53">
        <f t="shared" si="25"/>
        <v>655947</v>
      </c>
      <c r="J28" s="74">
        <f t="shared" si="0"/>
        <v>96.806319343945972</v>
      </c>
      <c r="K28" s="74">
        <f t="shared" si="21"/>
        <v>0.79264384076390892</v>
      </c>
      <c r="L28" s="70">
        <f t="shared" si="12"/>
        <v>-0.38180218828655366</v>
      </c>
      <c r="M28" s="53">
        <f t="shared" si="26"/>
        <v>866977</v>
      </c>
      <c r="N28" s="53">
        <f t="shared" si="26"/>
        <v>10103</v>
      </c>
      <c r="O28" s="53">
        <f t="shared" si="26"/>
        <v>1282196</v>
      </c>
      <c r="P28" s="53">
        <f t="shared" si="26"/>
        <v>1790526</v>
      </c>
      <c r="Q28" s="74">
        <f t="shared" si="22"/>
        <v>84.813817677917456</v>
      </c>
      <c r="R28" s="74">
        <f t="shared" si="23"/>
        <v>-0.32383426558810047</v>
      </c>
      <c r="S28" s="70">
        <f t="shared" si="24"/>
        <v>-0.51579759243931678</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V3" sqref="V3"/>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127" t="s">
        <v>43</v>
      </c>
      <c r="G6" s="127"/>
      <c r="H6" s="127"/>
      <c r="I6" s="127"/>
      <c r="J6" s="127"/>
      <c r="K6" s="127"/>
      <c r="L6" s="128"/>
      <c r="M6" s="129" t="s">
        <v>44</v>
      </c>
      <c r="N6" s="127"/>
      <c r="O6" s="127"/>
      <c r="P6" s="127"/>
      <c r="Q6" s="127"/>
      <c r="R6" s="127"/>
      <c r="S6" s="128"/>
      <c r="T6" s="129" t="s">
        <v>25</v>
      </c>
      <c r="U6" s="127"/>
      <c r="V6" s="127"/>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59</v>
      </c>
      <c r="G10" s="75">
        <v>0</v>
      </c>
      <c r="H10" s="75">
        <v>55</v>
      </c>
      <c r="I10" s="75">
        <v>62</v>
      </c>
      <c r="J10" s="71" t="str">
        <f t="shared" ref="J10:J28" si="0">IFERROR(F10/G10-1,"n/a")</f>
        <v>n/a</v>
      </c>
      <c r="K10" s="71">
        <f>IFERROR(F10/H10-1,"n/a")</f>
        <v>7.2727272727272751E-2</v>
      </c>
      <c r="L10" s="67">
        <f t="shared" ref="L10:L11" si="1">IFERROR(F10/I10-1,"n/a")</f>
        <v>-4.8387096774193505E-2</v>
      </c>
      <c r="M10" s="75">
        <v>123</v>
      </c>
      <c r="N10" s="75">
        <v>0</v>
      </c>
      <c r="O10" s="75">
        <v>116</v>
      </c>
      <c r="P10" s="75">
        <v>138</v>
      </c>
      <c r="Q10" s="71" t="str">
        <f>IFERROR(M10/N10-1,"n/a")</f>
        <v>n/a</v>
      </c>
      <c r="R10" s="71">
        <f>IFERROR(M10/O10-1,"n/a")</f>
        <v>6.0344827586206851E-2</v>
      </c>
      <c r="S10" s="67">
        <f>IFERROR(M10/P10-1,"n/a")</f>
        <v>-0.10869565217391308</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44710</v>
      </c>
      <c r="G11" s="75">
        <v>0</v>
      </c>
      <c r="H11" s="75">
        <v>101463</v>
      </c>
      <c r="I11" s="75">
        <v>119668</v>
      </c>
      <c r="J11" s="71" t="str">
        <f t="shared" si="0"/>
        <v>n/a</v>
      </c>
      <c r="K11" s="71">
        <f t="shared" ref="K11" si="2">IFERROR(F11/H11-1,"n/a")</f>
        <v>-0.55934675694588176</v>
      </c>
      <c r="L11" s="67">
        <f t="shared" si="1"/>
        <v>-0.62638299294715383</v>
      </c>
      <c r="M11" s="75">
        <v>95504</v>
      </c>
      <c r="N11" s="75">
        <v>0</v>
      </c>
      <c r="O11" s="75">
        <v>210259</v>
      </c>
      <c r="P11" s="75">
        <v>276534</v>
      </c>
      <c r="Q11" s="71" t="str">
        <f>IFERROR(M11/N11-1,"n/a")</f>
        <v>n/a</v>
      </c>
      <c r="R11" s="71">
        <f>IFERROR(M11/O11-1,"n/a")</f>
        <v>-0.54577925320675935</v>
      </c>
      <c r="S11" s="67">
        <f>IFERROR(M11/P11-1,"n/a")</f>
        <v>-0.65463921253806046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13</v>
      </c>
      <c r="G13" s="75">
        <v>0</v>
      </c>
      <c r="H13" s="75">
        <v>14</v>
      </c>
      <c r="I13" s="75">
        <v>21</v>
      </c>
      <c r="J13" s="71" t="str">
        <f t="shared" si="0"/>
        <v>n/a</v>
      </c>
      <c r="K13" s="71">
        <f t="shared" ref="K13:K14" si="3">IFERROR(F13/H13-1,"n/a")</f>
        <v>-7.1428571428571397E-2</v>
      </c>
      <c r="L13" s="67">
        <f t="shared" ref="L13:L14" si="4">IFERROR(F13/I13-1,"n/a")</f>
        <v>-0.38095238095238093</v>
      </c>
      <c r="M13" s="75">
        <v>29</v>
      </c>
      <c r="N13" s="75">
        <v>0</v>
      </c>
      <c r="O13" s="75">
        <v>33</v>
      </c>
      <c r="P13" s="75">
        <v>45</v>
      </c>
      <c r="Q13" s="71" t="str">
        <f t="shared" ref="Q13:Q14" si="5">IFERROR(M13/N13-1,"n/a")</f>
        <v>n/a</v>
      </c>
      <c r="R13" s="71">
        <f t="shared" ref="R13:R14" si="6">IFERROR(M13/O13-1,"n/a")</f>
        <v>-0.12121212121212122</v>
      </c>
      <c r="S13" s="67">
        <f t="shared" ref="S13:S14" si="7">IFERROR(M13/P13-1,"n/a")</f>
        <v>-0.35555555555555551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14032</v>
      </c>
      <c r="G14" s="75">
        <v>0</v>
      </c>
      <c r="H14" s="75">
        <v>47023</v>
      </c>
      <c r="I14" s="75">
        <v>59703</v>
      </c>
      <c r="J14" s="71" t="str">
        <f t="shared" si="0"/>
        <v>n/a</v>
      </c>
      <c r="K14" s="71">
        <f t="shared" si="3"/>
        <v>-0.70159283754758306</v>
      </c>
      <c r="L14" s="67">
        <f t="shared" si="4"/>
        <v>-0.76496993450915363</v>
      </c>
      <c r="M14" s="75">
        <v>35860</v>
      </c>
      <c r="N14" s="75">
        <v>0</v>
      </c>
      <c r="O14" s="75">
        <v>118022</v>
      </c>
      <c r="P14" s="75">
        <v>134226</v>
      </c>
      <c r="Q14" s="71" t="str">
        <f t="shared" si="5"/>
        <v>n/a</v>
      </c>
      <c r="R14" s="71">
        <f t="shared" si="6"/>
        <v>-0.69615834335971261</v>
      </c>
      <c r="S14" s="67">
        <f t="shared" si="7"/>
        <v>-0.73283864526991782</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2</v>
      </c>
      <c r="G16" s="75">
        <v>0</v>
      </c>
      <c r="H16" s="75">
        <v>0</v>
      </c>
      <c r="I16" s="75">
        <v>1</v>
      </c>
      <c r="J16" s="71" t="str">
        <f t="shared" si="0"/>
        <v>n/a</v>
      </c>
      <c r="K16" s="71" t="str">
        <f t="shared" ref="K16:K17" si="8">IFERROR(F16/H16-1,"n/a")</f>
        <v>n/a</v>
      </c>
      <c r="L16" s="67">
        <f>IFERROR(F16/I16-1,"n/a")</f>
        <v>1</v>
      </c>
      <c r="M16" s="75">
        <v>5</v>
      </c>
      <c r="N16" s="75">
        <v>0</v>
      </c>
      <c r="O16" s="75">
        <v>1</v>
      </c>
      <c r="P16" s="75">
        <v>1</v>
      </c>
      <c r="Q16" s="71" t="str">
        <f t="shared" ref="Q16:Q17" si="9">IFERROR(M16/N16-1,"n/a")</f>
        <v>n/a</v>
      </c>
      <c r="R16" s="71">
        <f t="shared" ref="R16:R17" si="10">IFERROR(M16/O16-1,"n/a")</f>
        <v>4</v>
      </c>
      <c r="S16" s="67">
        <f t="shared" ref="S16:S17" si="11">IFERROR(M16/P16-1,"n/a")</f>
        <v>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294</v>
      </c>
      <c r="G17" s="75">
        <v>0</v>
      </c>
      <c r="H17" s="75">
        <v>0</v>
      </c>
      <c r="I17" s="75">
        <v>583</v>
      </c>
      <c r="J17" s="71" t="str">
        <f t="shared" si="0"/>
        <v>n/a</v>
      </c>
      <c r="K17" s="71" t="str">
        <f t="shared" si="8"/>
        <v>n/a</v>
      </c>
      <c r="L17" s="67">
        <f t="shared" ref="L17:L28" si="12">IFERROR(F17/I17-1,"n/a")</f>
        <v>-0.49571183533447682</v>
      </c>
      <c r="M17" s="75">
        <v>1108</v>
      </c>
      <c r="N17" s="75">
        <v>0</v>
      </c>
      <c r="O17" s="75">
        <v>823</v>
      </c>
      <c r="P17" s="75">
        <v>583</v>
      </c>
      <c r="Q17" s="71" t="str">
        <f t="shared" si="9"/>
        <v>n/a</v>
      </c>
      <c r="R17" s="71">
        <f t="shared" si="10"/>
        <v>0.34629404617253945</v>
      </c>
      <c r="S17" s="67">
        <f t="shared" si="11"/>
        <v>0.90051457975986282</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103</v>
      </c>
      <c r="G19" s="75">
        <v>0</v>
      </c>
      <c r="H19" s="75">
        <v>120</v>
      </c>
      <c r="I19" s="75">
        <v>95</v>
      </c>
      <c r="J19" s="71" t="str">
        <f t="shared" si="0"/>
        <v>n/a</v>
      </c>
      <c r="K19" s="71">
        <f t="shared" ref="K19:K20" si="13">IFERROR(F19/H19-1,"n/a")</f>
        <v>-0.14166666666666672</v>
      </c>
      <c r="L19" s="67">
        <f t="shared" si="12"/>
        <v>8.4210526315789513E-2</v>
      </c>
      <c r="M19" s="75">
        <v>203</v>
      </c>
      <c r="N19" s="75">
        <v>0</v>
      </c>
      <c r="O19" s="75">
        <v>246</v>
      </c>
      <c r="P19" s="75">
        <v>208</v>
      </c>
      <c r="Q19" s="71" t="str">
        <f t="shared" ref="Q19:Q20" si="14">IFERROR(M19/N19-1,"n/a")</f>
        <v>n/a</v>
      </c>
      <c r="R19" s="71">
        <f t="shared" ref="R19:R20" si="15">IFERROR(M19/O19-1,"n/a")</f>
        <v>-0.17479674796747968</v>
      </c>
      <c r="S19" s="67">
        <f t="shared" ref="S19:S20" si="16">IFERROR(M19/P19-1,"n/a")</f>
        <v>-2.4038461538461564E-2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174835</v>
      </c>
      <c r="G20" s="75">
        <v>0</v>
      </c>
      <c r="H20" s="75">
        <v>329055</v>
      </c>
      <c r="I20" s="75">
        <v>305578</v>
      </c>
      <c r="J20" s="71" t="str">
        <f t="shared" si="0"/>
        <v>n/a</v>
      </c>
      <c r="K20" s="71">
        <f t="shared" si="13"/>
        <v>-0.46867544939295858</v>
      </c>
      <c r="L20" s="67">
        <f t="shared" si="12"/>
        <v>-0.42785475394171046</v>
      </c>
      <c r="M20" s="75">
        <v>319653</v>
      </c>
      <c r="N20" s="75">
        <v>0</v>
      </c>
      <c r="O20" s="75">
        <v>686339</v>
      </c>
      <c r="P20" s="75">
        <v>673974</v>
      </c>
      <c r="Q20" s="71" t="str">
        <f t="shared" si="14"/>
        <v>n/a</v>
      </c>
      <c r="R20" s="71">
        <f t="shared" si="15"/>
        <v>-0.53426368019302417</v>
      </c>
      <c r="S20" s="67">
        <f t="shared" si="16"/>
        <v>-0.52571909302139253</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6</v>
      </c>
      <c r="G22" s="75">
        <v>4</v>
      </c>
      <c r="H22" s="75">
        <v>3</v>
      </c>
      <c r="I22" s="75">
        <v>7</v>
      </c>
      <c r="J22" s="71">
        <f t="shared" si="0"/>
        <v>0.5</v>
      </c>
      <c r="K22" s="71">
        <f t="shared" ref="K22:K23" si="17">IFERROR(F22/H22-1,"n/a")</f>
        <v>1</v>
      </c>
      <c r="L22" s="67">
        <f t="shared" si="12"/>
        <v>-0.1428571428571429</v>
      </c>
      <c r="M22" s="75">
        <v>9</v>
      </c>
      <c r="N22" s="75">
        <v>5</v>
      </c>
      <c r="O22" s="75">
        <v>8</v>
      </c>
      <c r="P22" s="75">
        <v>11</v>
      </c>
      <c r="Q22" s="71">
        <f t="shared" ref="Q22:Q23" si="18">IFERROR(M22/N22-1,"n/a")</f>
        <v>0.8</v>
      </c>
      <c r="R22" s="71">
        <f t="shared" ref="R22:R23" si="19">IFERROR(M22/O22-1,"n/a")</f>
        <v>0.125</v>
      </c>
      <c r="S22" s="67">
        <f t="shared" ref="S22:S23" si="20">IFERROR(M22/P22-1,"n/a")</f>
        <v>-0.18181818181818177</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5662</v>
      </c>
      <c r="G23" s="75">
        <v>4030</v>
      </c>
      <c r="H23" s="75">
        <v>16515</v>
      </c>
      <c r="I23" s="75">
        <v>24890</v>
      </c>
      <c r="J23" s="71">
        <f t="shared" si="0"/>
        <v>0.4049627791563275</v>
      </c>
      <c r="K23" s="71">
        <f t="shared" si="17"/>
        <v>-0.657160157432637</v>
      </c>
      <c r="L23" s="67">
        <f t="shared" si="12"/>
        <v>-0.77251908396946567</v>
      </c>
      <c r="M23" s="75">
        <v>7364</v>
      </c>
      <c r="N23" s="75">
        <v>4674</v>
      </c>
      <c r="O23" s="75">
        <v>39656</v>
      </c>
      <c r="P23" s="75">
        <v>44605</v>
      </c>
      <c r="Q23" s="71">
        <f t="shared" si="18"/>
        <v>0.57552417629439456</v>
      </c>
      <c r="R23" s="71">
        <f t="shared" si="19"/>
        <v>-0.81430300585031268</v>
      </c>
      <c r="S23" s="67">
        <f t="shared" si="20"/>
        <v>-0.83490640062773225</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v>
      </c>
      <c r="G25" s="75">
        <v>1</v>
      </c>
      <c r="H25" s="75">
        <v>1</v>
      </c>
      <c r="I25" s="75">
        <v>2</v>
      </c>
      <c r="J25" s="71">
        <f t="shared" si="0"/>
        <v>0</v>
      </c>
      <c r="K25" s="71">
        <f t="shared" ref="K25:K28" si="21">IFERROR(F25/H25-1,"n/a")</f>
        <v>0</v>
      </c>
      <c r="L25" s="67">
        <f t="shared" si="12"/>
        <v>-0.5</v>
      </c>
      <c r="M25" s="75">
        <v>2</v>
      </c>
      <c r="N25" s="75">
        <v>2</v>
      </c>
      <c r="O25" s="75">
        <v>1</v>
      </c>
      <c r="P25" s="75">
        <v>3</v>
      </c>
      <c r="Q25" s="71">
        <f t="shared" ref="Q25:Q28" si="22">IFERROR(M25/N25-1,"n/a")</f>
        <v>0</v>
      </c>
      <c r="R25" s="71">
        <f t="shared" ref="R25:R28" si="23">IFERROR(M25/O25-1,"n/a")</f>
        <v>1</v>
      </c>
      <c r="S25" s="67">
        <f t="shared" ref="S25:S28" si="24">IFERROR(M25/P25-1,"n/a")</f>
        <v>-0.33333333333333337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1983</v>
      </c>
      <c r="G26" s="75">
        <v>639</v>
      </c>
      <c r="H26" s="75">
        <v>892</v>
      </c>
      <c r="I26" s="75">
        <v>3305</v>
      </c>
      <c r="J26" s="71">
        <f t="shared" si="0"/>
        <v>2.103286384976526</v>
      </c>
      <c r="K26" s="71">
        <f t="shared" si="21"/>
        <v>1.2230941704035874</v>
      </c>
      <c r="L26" s="67">
        <f t="shared" si="12"/>
        <v>-0.4</v>
      </c>
      <c r="M26" s="75">
        <v>1983</v>
      </c>
      <c r="N26" s="75">
        <v>1283</v>
      </c>
      <c r="O26" s="75">
        <v>892</v>
      </c>
      <c r="P26" s="75">
        <v>4657</v>
      </c>
      <c r="Q26" s="71">
        <f t="shared" si="22"/>
        <v>0.54559625876851126</v>
      </c>
      <c r="R26" s="71">
        <f t="shared" si="23"/>
        <v>1.2230941704035874</v>
      </c>
      <c r="S26" s="67">
        <f t="shared" si="24"/>
        <v>-0.57418939231264765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184</v>
      </c>
      <c r="G27" s="52">
        <f t="shared" si="25"/>
        <v>5</v>
      </c>
      <c r="H27" s="52">
        <f t="shared" si="25"/>
        <v>193</v>
      </c>
      <c r="I27" s="52">
        <f t="shared" si="25"/>
        <v>188</v>
      </c>
      <c r="J27" s="73">
        <f t="shared" si="0"/>
        <v>35.799999999999997</v>
      </c>
      <c r="K27" s="73">
        <f t="shared" si="21"/>
        <v>-4.6632124352331661E-2</v>
      </c>
      <c r="L27" s="69">
        <f t="shared" si="12"/>
        <v>-2.1276595744680882E-2</v>
      </c>
      <c r="M27" s="52">
        <f t="shared" ref="M27:P28" si="26">M10+M13+M16+M19+M22+M25</f>
        <v>371</v>
      </c>
      <c r="N27" s="52">
        <f t="shared" si="26"/>
        <v>7</v>
      </c>
      <c r="O27" s="52">
        <f t="shared" si="26"/>
        <v>405</v>
      </c>
      <c r="P27" s="52">
        <f t="shared" si="26"/>
        <v>406</v>
      </c>
      <c r="Q27" s="73">
        <f t="shared" si="22"/>
        <v>52</v>
      </c>
      <c r="R27" s="73">
        <f t="shared" si="23"/>
        <v>-8.395061728395059E-2</v>
      </c>
      <c r="S27" s="69">
        <f t="shared" si="24"/>
        <v>-8.6206896551724088E-2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241516</v>
      </c>
      <c r="G28" s="53">
        <f t="shared" si="25"/>
        <v>4669</v>
      </c>
      <c r="H28" s="53">
        <f t="shared" si="25"/>
        <v>494948</v>
      </c>
      <c r="I28" s="53">
        <f t="shared" si="25"/>
        <v>513727</v>
      </c>
      <c r="J28" s="74">
        <f t="shared" si="0"/>
        <v>50.727564789034055</v>
      </c>
      <c r="K28" s="74">
        <f t="shared" si="21"/>
        <v>-0.5120376281952852</v>
      </c>
      <c r="L28" s="70">
        <f t="shared" si="12"/>
        <v>-0.52987481678011861</v>
      </c>
      <c r="M28" s="53">
        <f t="shared" si="26"/>
        <v>461472</v>
      </c>
      <c r="N28" s="53">
        <f t="shared" si="26"/>
        <v>5957</v>
      </c>
      <c r="O28" s="53">
        <f t="shared" si="26"/>
        <v>1055991</v>
      </c>
      <c r="P28" s="53">
        <f t="shared" si="26"/>
        <v>1134579</v>
      </c>
      <c r="Q28" s="74">
        <f t="shared" si="22"/>
        <v>76.467181467181462</v>
      </c>
      <c r="R28" s="74">
        <f t="shared" si="23"/>
        <v>-0.56299627553643927</v>
      </c>
      <c r="S28" s="70">
        <f t="shared" si="24"/>
        <v>-0.59326587218695215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S9" sqref="S9"/>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40</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127" t="s">
        <v>41</v>
      </c>
      <c r="G6" s="127"/>
      <c r="H6" s="127"/>
      <c r="I6" s="127"/>
      <c r="J6" s="127"/>
      <c r="K6" s="127"/>
      <c r="L6" s="128"/>
      <c r="M6" s="129" t="s">
        <v>41</v>
      </c>
      <c r="N6" s="127"/>
      <c r="O6" s="127"/>
      <c r="P6" s="127"/>
      <c r="Q6" s="127"/>
      <c r="R6" s="127"/>
      <c r="S6" s="128"/>
      <c r="T6" s="129" t="s">
        <v>25</v>
      </c>
      <c r="U6" s="127"/>
      <c r="V6" s="127"/>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64</v>
      </c>
      <c r="G10" s="75">
        <v>0</v>
      </c>
      <c r="H10" s="75">
        <v>61</v>
      </c>
      <c r="I10" s="75">
        <v>76</v>
      </c>
      <c r="J10" s="71" t="str">
        <f t="shared" ref="J10:J28" si="0">IFERROR(F10/G10-1,"n/a")</f>
        <v>n/a</v>
      </c>
      <c r="K10" s="71">
        <f>IFERROR(F10/H10-1,"n/a")</f>
        <v>4.9180327868852514E-2</v>
      </c>
      <c r="L10" s="67">
        <f t="shared" ref="L10:L11" si="1">IFERROR(F10/I10-1,"n/a")</f>
        <v>-0.15789473684210531</v>
      </c>
      <c r="M10" s="75">
        <v>64</v>
      </c>
      <c r="N10" s="75">
        <v>0</v>
      </c>
      <c r="O10" s="75">
        <v>61</v>
      </c>
      <c r="P10" s="75">
        <v>76</v>
      </c>
      <c r="Q10" s="71" t="str">
        <f>IFERROR(M10/N10-1,"n/a")</f>
        <v>n/a</v>
      </c>
      <c r="R10" s="71">
        <f>IFERROR(M10/O10-1,"n/a")</f>
        <v>4.9180327868852514E-2</v>
      </c>
      <c r="S10" s="67">
        <f>IFERROR(M10/P10-1,"n/a")</f>
        <v>-0.15789473684210531</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50794</v>
      </c>
      <c r="G11" s="75">
        <v>0</v>
      </c>
      <c r="H11" s="75">
        <v>108796</v>
      </c>
      <c r="I11" s="75">
        <v>156866</v>
      </c>
      <c r="J11" s="71" t="str">
        <f t="shared" si="0"/>
        <v>n/a</v>
      </c>
      <c r="K11" s="71">
        <f t="shared" ref="K11" si="2">IFERROR(F11/H11-1,"n/a")</f>
        <v>-0.53312621787565717</v>
      </c>
      <c r="L11" s="67">
        <f t="shared" si="1"/>
        <v>-0.67619496895439424</v>
      </c>
      <c r="M11" s="75">
        <v>50794</v>
      </c>
      <c r="N11" s="75">
        <v>0</v>
      </c>
      <c r="O11" s="75">
        <v>108796</v>
      </c>
      <c r="P11" s="75">
        <v>156866</v>
      </c>
      <c r="Q11" s="71" t="str">
        <f>IFERROR(M11/N11-1,"n/a")</f>
        <v>n/a</v>
      </c>
      <c r="R11" s="71">
        <f>IFERROR(M11/O11-1,"n/a")</f>
        <v>-0.53312621787565717</v>
      </c>
      <c r="S11" s="67">
        <f>IFERROR(M11/P11-1,"n/a")</f>
        <v>-0.67619496895439424</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16</v>
      </c>
      <c r="G13" s="75">
        <v>0</v>
      </c>
      <c r="H13" s="75">
        <v>19</v>
      </c>
      <c r="I13" s="75">
        <v>24</v>
      </c>
      <c r="J13" s="71" t="str">
        <f t="shared" si="0"/>
        <v>n/a</v>
      </c>
      <c r="K13" s="71">
        <f t="shared" ref="K13:K14" si="3">IFERROR(F13/H13-1,"n/a")</f>
        <v>-0.15789473684210531</v>
      </c>
      <c r="L13" s="67">
        <f t="shared" ref="L13:L14" si="4">IFERROR(F13/I13-1,"n/a")</f>
        <v>-0.33333333333333337</v>
      </c>
      <c r="M13" s="75">
        <v>16</v>
      </c>
      <c r="N13" s="75">
        <v>0</v>
      </c>
      <c r="O13" s="75">
        <v>19</v>
      </c>
      <c r="P13" s="75">
        <v>24</v>
      </c>
      <c r="Q13" s="71" t="str">
        <f t="shared" ref="Q13:Q14" si="5">IFERROR(M13/N13-1,"n/a")</f>
        <v>n/a</v>
      </c>
      <c r="R13" s="71">
        <f t="shared" ref="R13:R14" si="6">IFERROR(M13/O13-1,"n/a")</f>
        <v>-0.15789473684210531</v>
      </c>
      <c r="S13" s="67">
        <f t="shared" ref="S13:S14" si="7">IFERROR(M13/P13-1,"n/a")</f>
        <v>-0.33333333333333337</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21828</v>
      </c>
      <c r="G14" s="75">
        <v>0</v>
      </c>
      <c r="H14" s="75">
        <v>70999</v>
      </c>
      <c r="I14" s="75">
        <v>74523</v>
      </c>
      <c r="J14" s="71" t="str">
        <f t="shared" si="0"/>
        <v>n/a</v>
      </c>
      <c r="K14" s="71">
        <f t="shared" si="3"/>
        <v>-0.69255905012746655</v>
      </c>
      <c r="L14" s="67">
        <f t="shared" si="4"/>
        <v>-0.70709713779638506</v>
      </c>
      <c r="M14" s="75">
        <v>21828</v>
      </c>
      <c r="N14" s="75">
        <v>0</v>
      </c>
      <c r="O14" s="75">
        <v>70999</v>
      </c>
      <c r="P14" s="75">
        <v>74523</v>
      </c>
      <c r="Q14" s="71" t="str">
        <f t="shared" si="5"/>
        <v>n/a</v>
      </c>
      <c r="R14" s="71">
        <f t="shared" si="6"/>
        <v>-0.69255905012746655</v>
      </c>
      <c r="S14" s="67">
        <f t="shared" si="7"/>
        <v>-0.70709713779638506</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3</v>
      </c>
      <c r="G16" s="75">
        <v>0</v>
      </c>
      <c r="H16" s="75">
        <v>1</v>
      </c>
      <c r="I16" s="75">
        <v>0</v>
      </c>
      <c r="J16" s="71" t="str">
        <f t="shared" si="0"/>
        <v>n/a</v>
      </c>
      <c r="K16" s="71">
        <f t="shared" ref="K16:K17" si="8">IFERROR(F16/H16-1,"n/a")</f>
        <v>2</v>
      </c>
      <c r="L16" s="67" t="str">
        <f>IFERROR(F16/I16-1,"n/a")</f>
        <v>n/a</v>
      </c>
      <c r="M16" s="75">
        <v>3</v>
      </c>
      <c r="N16" s="75">
        <v>0</v>
      </c>
      <c r="O16" s="75">
        <v>1</v>
      </c>
      <c r="P16" s="75">
        <v>0</v>
      </c>
      <c r="Q16" s="71" t="str">
        <f t="shared" ref="Q16:Q17" si="9">IFERROR(M16/N16-1,"n/a")</f>
        <v>n/a</v>
      </c>
      <c r="R16" s="71">
        <f t="shared" ref="R16:R17" si="10">IFERROR(M16/O16-1,"n/a")</f>
        <v>2</v>
      </c>
      <c r="S16" s="67" t="str">
        <f t="shared" ref="S16:S17" si="11">IFERROR(M16/P16-1,"n/a")</f>
        <v>n/a</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814</v>
      </c>
      <c r="G17" s="75">
        <v>0</v>
      </c>
      <c r="H17" s="75">
        <v>823</v>
      </c>
      <c r="I17" s="75">
        <v>0</v>
      </c>
      <c r="J17" s="71" t="str">
        <f t="shared" si="0"/>
        <v>n/a</v>
      </c>
      <c r="K17" s="71">
        <f t="shared" si="8"/>
        <v>-1.0935601458080146E-2</v>
      </c>
      <c r="L17" s="67" t="str">
        <f t="shared" ref="L17:L28" si="12">IFERROR(F17/I17-1,"n/a")</f>
        <v>n/a</v>
      </c>
      <c r="M17" s="75">
        <v>814</v>
      </c>
      <c r="N17" s="75">
        <v>0</v>
      </c>
      <c r="O17" s="75">
        <v>823</v>
      </c>
      <c r="P17" s="75">
        <v>0</v>
      </c>
      <c r="Q17" s="71" t="str">
        <f t="shared" si="9"/>
        <v>n/a</v>
      </c>
      <c r="R17" s="71">
        <f t="shared" si="10"/>
        <v>-1.0935601458080146E-2</v>
      </c>
      <c r="S17" s="67" t="str">
        <f t="shared" si="11"/>
        <v>n/a</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100</v>
      </c>
      <c r="G19" s="75">
        <v>0</v>
      </c>
      <c r="H19" s="75">
        <v>126</v>
      </c>
      <c r="I19" s="75">
        <v>113</v>
      </c>
      <c r="J19" s="71" t="str">
        <f t="shared" si="0"/>
        <v>n/a</v>
      </c>
      <c r="K19" s="71">
        <f t="shared" ref="K19:K20" si="13">IFERROR(F19/H19-1,"n/a")</f>
        <v>-0.20634920634920639</v>
      </c>
      <c r="L19" s="67">
        <f t="shared" si="12"/>
        <v>-0.11504424778761058</v>
      </c>
      <c r="M19" s="75">
        <v>100</v>
      </c>
      <c r="N19" s="75">
        <v>0</v>
      </c>
      <c r="O19" s="75">
        <v>126</v>
      </c>
      <c r="P19" s="75">
        <v>113</v>
      </c>
      <c r="Q19" s="71" t="str">
        <f t="shared" ref="Q19:Q20" si="14">IFERROR(M19/N19-1,"n/a")</f>
        <v>n/a</v>
      </c>
      <c r="R19" s="71">
        <f t="shared" ref="R19:R20" si="15">IFERROR(M19/O19-1,"n/a")</f>
        <v>-0.20634920634920639</v>
      </c>
      <c r="S19" s="67">
        <f t="shared" ref="S19:S20" si="16">IFERROR(M19/P19-1,"n/a")</f>
        <v>-0.11504424778761058</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144818</v>
      </c>
      <c r="G20" s="75">
        <v>0</v>
      </c>
      <c r="H20" s="75">
        <v>357284</v>
      </c>
      <c r="I20" s="75">
        <v>368396</v>
      </c>
      <c r="J20" s="71" t="str">
        <f t="shared" si="0"/>
        <v>n/a</v>
      </c>
      <c r="K20" s="71">
        <f t="shared" si="13"/>
        <v>-0.59466978650037505</v>
      </c>
      <c r="L20" s="67">
        <f t="shared" si="12"/>
        <v>-0.60689584034571498</v>
      </c>
      <c r="M20" s="75">
        <v>144818</v>
      </c>
      <c r="N20" s="75">
        <v>0</v>
      </c>
      <c r="O20" s="75">
        <v>357284</v>
      </c>
      <c r="P20" s="75">
        <v>368396</v>
      </c>
      <c r="Q20" s="71" t="str">
        <f t="shared" si="14"/>
        <v>n/a</v>
      </c>
      <c r="R20" s="71">
        <f t="shared" si="15"/>
        <v>-0.59466978650037505</v>
      </c>
      <c r="S20" s="67">
        <f t="shared" si="16"/>
        <v>-0.60689584034571498</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3</v>
      </c>
      <c r="G22" s="75">
        <v>1</v>
      </c>
      <c r="H22" s="75">
        <v>5</v>
      </c>
      <c r="I22" s="75">
        <v>4</v>
      </c>
      <c r="J22" s="71">
        <f t="shared" si="0"/>
        <v>2</v>
      </c>
      <c r="K22" s="71">
        <f t="shared" ref="K22:K23" si="17">IFERROR(F22/H22-1,"n/a")</f>
        <v>-0.4</v>
      </c>
      <c r="L22" s="67">
        <f t="shared" si="12"/>
        <v>-0.25</v>
      </c>
      <c r="M22" s="75">
        <v>3</v>
      </c>
      <c r="N22" s="75">
        <v>1</v>
      </c>
      <c r="O22" s="75">
        <v>5</v>
      </c>
      <c r="P22" s="75">
        <v>4</v>
      </c>
      <c r="Q22" s="71">
        <f t="shared" ref="Q22:Q23" si="18">IFERROR(M22/N22-1,"n/a")</f>
        <v>2</v>
      </c>
      <c r="R22" s="71">
        <f t="shared" ref="R22:R23" si="19">IFERROR(M22/O22-1,"n/a")</f>
        <v>-0.4</v>
      </c>
      <c r="S22" s="67">
        <f t="shared" ref="S22:S23" si="20">IFERROR(M22/P22-1,"n/a")</f>
        <v>-0.25</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1702</v>
      </c>
      <c r="G23" s="75">
        <v>644</v>
      </c>
      <c r="H23" s="75">
        <v>23141</v>
      </c>
      <c r="I23" s="75">
        <v>19715</v>
      </c>
      <c r="J23" s="71">
        <f t="shared" si="0"/>
        <v>1.6428571428571428</v>
      </c>
      <c r="K23" s="71">
        <f t="shared" si="17"/>
        <v>-0.92645088803422493</v>
      </c>
      <c r="L23" s="67">
        <f t="shared" si="12"/>
        <v>-0.9136697945726604</v>
      </c>
      <c r="M23" s="75">
        <v>1702</v>
      </c>
      <c r="N23" s="75">
        <v>644</v>
      </c>
      <c r="O23" s="75">
        <v>23141</v>
      </c>
      <c r="P23" s="75">
        <v>19715</v>
      </c>
      <c r="Q23" s="71">
        <f t="shared" si="18"/>
        <v>1.6428571428571428</v>
      </c>
      <c r="R23" s="71">
        <f t="shared" si="19"/>
        <v>-0.92645088803422493</v>
      </c>
      <c r="S23" s="67">
        <f t="shared" si="20"/>
        <v>-0.9136697945726604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0</v>
      </c>
      <c r="G25" s="75">
        <v>1</v>
      </c>
      <c r="H25" s="75">
        <v>0</v>
      </c>
      <c r="I25" s="75">
        <v>1</v>
      </c>
      <c r="J25" s="71">
        <f t="shared" si="0"/>
        <v>-1</v>
      </c>
      <c r="K25" s="71" t="str">
        <f t="shared" ref="K25:K28" si="21">IFERROR(F25/H25-1,"n/a")</f>
        <v>n/a</v>
      </c>
      <c r="L25" s="67">
        <f t="shared" si="12"/>
        <v>-1</v>
      </c>
      <c r="M25" s="75">
        <v>0</v>
      </c>
      <c r="N25" s="75">
        <v>1</v>
      </c>
      <c r="O25" s="75">
        <v>0</v>
      </c>
      <c r="P25" s="75">
        <v>1</v>
      </c>
      <c r="Q25" s="71">
        <f t="shared" ref="Q25:Q28" si="22">IFERROR(M25/N25-1,"n/a")</f>
        <v>-1</v>
      </c>
      <c r="R25" s="71" t="str">
        <f t="shared" ref="R25:R28" si="23">IFERROR(M25/O25-1,"n/a")</f>
        <v>n/a</v>
      </c>
      <c r="S25" s="67">
        <f t="shared" ref="S25:S28" si="24">IFERROR(M25/P25-1,"n/a")</f>
        <v>-1</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0</v>
      </c>
      <c r="G26" s="75">
        <v>644</v>
      </c>
      <c r="H26" s="75">
        <v>0</v>
      </c>
      <c r="I26" s="75">
        <v>1352</v>
      </c>
      <c r="J26" s="71">
        <f t="shared" si="0"/>
        <v>-1</v>
      </c>
      <c r="K26" s="71" t="str">
        <f t="shared" si="21"/>
        <v>n/a</v>
      </c>
      <c r="L26" s="67">
        <f t="shared" si="12"/>
        <v>-1</v>
      </c>
      <c r="M26" s="75">
        <v>0</v>
      </c>
      <c r="N26" s="75">
        <v>644</v>
      </c>
      <c r="O26" s="75">
        <v>0</v>
      </c>
      <c r="P26" s="75">
        <v>1352</v>
      </c>
      <c r="Q26" s="71">
        <f t="shared" si="22"/>
        <v>-1</v>
      </c>
      <c r="R26" s="71" t="str">
        <f t="shared" si="23"/>
        <v>n/a</v>
      </c>
      <c r="S26" s="67">
        <f t="shared" si="24"/>
        <v>-1</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 si="25">F10+F13+F16+F19+F22+F25</f>
        <v>186</v>
      </c>
      <c r="G27" s="52">
        <f t="shared" ref="G27:I28" si="26">G10+G13+G16+G19+G22+G25</f>
        <v>2</v>
      </c>
      <c r="H27" s="52">
        <f t="shared" si="26"/>
        <v>212</v>
      </c>
      <c r="I27" s="52">
        <f t="shared" si="26"/>
        <v>218</v>
      </c>
      <c r="J27" s="73">
        <f t="shared" si="0"/>
        <v>92</v>
      </c>
      <c r="K27" s="73">
        <f t="shared" si="21"/>
        <v>-0.12264150943396224</v>
      </c>
      <c r="L27" s="69">
        <f t="shared" si="12"/>
        <v>-0.14678899082568808</v>
      </c>
      <c r="M27" s="52">
        <f t="shared" ref="M27:P28" si="27">M10+M13+M16+M19+M22+M25</f>
        <v>186</v>
      </c>
      <c r="N27" s="52">
        <f t="shared" si="27"/>
        <v>2</v>
      </c>
      <c r="O27" s="52">
        <f t="shared" si="27"/>
        <v>212</v>
      </c>
      <c r="P27" s="52">
        <f t="shared" si="27"/>
        <v>218</v>
      </c>
      <c r="Q27" s="73">
        <f t="shared" si="22"/>
        <v>92</v>
      </c>
      <c r="R27" s="73">
        <f t="shared" si="23"/>
        <v>-0.12264150943396224</v>
      </c>
      <c r="S27" s="69">
        <f t="shared" si="24"/>
        <v>-0.14678899082568808</v>
      </c>
      <c r="T27" s="52">
        <f t="shared" ref="T27:V28" si="28">T10+T13+T16+T19+T22+T25</f>
        <v>1059</v>
      </c>
      <c r="U27" s="52">
        <f t="shared" si="28"/>
        <v>667</v>
      </c>
      <c r="V27" s="52">
        <f t="shared" si="28"/>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ref="F28" si="29">F11+F14+F17+F20+F23+F26</f>
        <v>219956</v>
      </c>
      <c r="G28" s="53">
        <f t="shared" si="26"/>
        <v>1288</v>
      </c>
      <c r="H28" s="53">
        <f t="shared" si="26"/>
        <v>561043</v>
      </c>
      <c r="I28" s="53">
        <f t="shared" si="26"/>
        <v>620852</v>
      </c>
      <c r="J28" s="74">
        <f t="shared" si="0"/>
        <v>169.77329192546583</v>
      </c>
      <c r="K28" s="74">
        <f t="shared" si="21"/>
        <v>-0.60795161868163405</v>
      </c>
      <c r="L28" s="70">
        <f t="shared" si="12"/>
        <v>-0.64571910857982262</v>
      </c>
      <c r="M28" s="53">
        <f t="shared" si="27"/>
        <v>219956</v>
      </c>
      <c r="N28" s="53">
        <f t="shared" si="27"/>
        <v>1288</v>
      </c>
      <c r="O28" s="53">
        <f t="shared" si="27"/>
        <v>561043</v>
      </c>
      <c r="P28" s="53">
        <f t="shared" si="27"/>
        <v>620852</v>
      </c>
      <c r="Q28" s="74">
        <f t="shared" si="22"/>
        <v>169.77329192546583</v>
      </c>
      <c r="R28" s="74">
        <f t="shared" si="23"/>
        <v>-0.60795161868163405</v>
      </c>
      <c r="S28" s="70">
        <f t="shared" si="24"/>
        <v>-0.64571910857982262</v>
      </c>
      <c r="T28" s="53">
        <f t="shared" si="28"/>
        <v>1554247</v>
      </c>
      <c r="U28" s="53">
        <f t="shared" si="28"/>
        <v>1323431</v>
      </c>
      <c r="V28" s="53">
        <f t="shared" si="28"/>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T6:V6"/>
    <mergeCell ref="M6:S6"/>
    <mergeCell ref="F6:L6"/>
  </mergeCells>
  <pageMargins left="0.7" right="0.7" top="0.75" bottom="0.75" header="0.3" footer="0.3"/>
  <pageSetup paperSize="9" scale="85" orientation="landscape"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O9" sqref="O9"/>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37</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129" t="s">
        <v>39</v>
      </c>
      <c r="G6" s="130"/>
      <c r="H6" s="130"/>
      <c r="I6" s="131"/>
      <c r="J6" s="132"/>
      <c r="K6" s="129" t="s">
        <v>38</v>
      </c>
      <c r="L6" s="130"/>
      <c r="M6" s="130"/>
      <c r="N6" s="131"/>
      <c r="O6" s="132"/>
      <c r="P6" s="127" t="s">
        <v>25</v>
      </c>
      <c r="Q6" s="133"/>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70</v>
      </c>
      <c r="G10" s="75">
        <f>L10-'Kasım-21'!L10</f>
        <v>0</v>
      </c>
      <c r="H10" s="75">
        <f>M10-'Kasım-21'!M10</f>
        <v>69</v>
      </c>
      <c r="I10" s="71" t="str">
        <f>IFERROR(F10/G10-1,"n/a")</f>
        <v>n/a</v>
      </c>
      <c r="J10" s="67">
        <f>F10/H10-1</f>
        <v>1.449275362318847E-2</v>
      </c>
      <c r="K10" s="75">
        <v>111</v>
      </c>
      <c r="L10" s="75">
        <v>145</v>
      </c>
      <c r="M10" s="75">
        <v>386</v>
      </c>
      <c r="N10" s="71">
        <f>K10/L10-1</f>
        <v>-0.23448275862068968</v>
      </c>
      <c r="O10" s="67">
        <f>K10/M10-1</f>
        <v>-0.71243523316062174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52767</v>
      </c>
      <c r="G11" s="75">
        <f>L11-'Kasım-21'!L11</f>
        <v>0</v>
      </c>
      <c r="H11" s="75">
        <f>M11-'Kasım-21'!M11</f>
        <v>120203</v>
      </c>
      <c r="I11" s="71" t="str">
        <f t="shared" ref="I11:I26" si="0">IFERROR(F11/G11-1,"n/a")</f>
        <v>n/a</v>
      </c>
      <c r="J11" s="67">
        <f>F11/H11-1</f>
        <v>-0.56101761187324772</v>
      </c>
      <c r="K11" s="75">
        <v>80863</v>
      </c>
      <c r="L11" s="75">
        <v>258885</v>
      </c>
      <c r="M11" s="75">
        <v>733296</v>
      </c>
      <c r="N11" s="71">
        <f>K11/L11-1</f>
        <v>-0.68764895610019894</v>
      </c>
      <c r="O11" s="67">
        <f>K11/M11-1</f>
        <v>-0.8897266588117213</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25</v>
      </c>
      <c r="G13" s="75">
        <f>L13-'Kasım-21'!L13</f>
        <v>0</v>
      </c>
      <c r="H13" s="75">
        <f>M13-'Kasım-21'!M13</f>
        <v>20</v>
      </c>
      <c r="I13" s="71" t="str">
        <f t="shared" si="0"/>
        <v>n/a</v>
      </c>
      <c r="J13" s="67">
        <f>F13/H13-1</f>
        <v>0.25</v>
      </c>
      <c r="K13" s="75">
        <v>283</v>
      </c>
      <c r="L13" s="75">
        <v>43</v>
      </c>
      <c r="M13" s="75">
        <v>827</v>
      </c>
      <c r="N13" s="71">
        <f>K13/L13-1</f>
        <v>5.5813953488372094</v>
      </c>
      <c r="O13" s="67">
        <f>K13/M13-1</f>
        <v>-0.65779927448609432</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39214</v>
      </c>
      <c r="G14" s="75">
        <f>L14-'Kasım-21'!L14</f>
        <v>0</v>
      </c>
      <c r="H14" s="75">
        <f>M14-'Kasım-21'!M14</f>
        <v>58943</v>
      </c>
      <c r="I14" s="71" t="str">
        <f t="shared" si="0"/>
        <v>n/a</v>
      </c>
      <c r="J14" s="67">
        <f>F14/H14-1</f>
        <v>-0.33471319749588591</v>
      </c>
      <c r="K14" s="75">
        <v>465109</v>
      </c>
      <c r="L14" s="75">
        <v>140552</v>
      </c>
      <c r="M14" s="75">
        <v>2552942</v>
      </c>
      <c r="N14" s="71">
        <f>K14/L14-1</f>
        <v>2.3091595992942113</v>
      </c>
      <c r="O14" s="67">
        <f>K14/M14-1</f>
        <v>-0.81781450577412262</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3</v>
      </c>
      <c r="G16" s="75">
        <f>L16-'Kasım-21'!L16</f>
        <v>0</v>
      </c>
      <c r="H16" s="75">
        <f>M16-'Kasım-21'!M16</f>
        <v>9</v>
      </c>
      <c r="I16" s="71" t="str">
        <f t="shared" si="0"/>
        <v>n/a</v>
      </c>
      <c r="J16" s="67">
        <f>F16/H16-1</f>
        <v>-0.66666666666666674</v>
      </c>
      <c r="K16" s="75">
        <v>23</v>
      </c>
      <c r="L16" s="75">
        <v>4</v>
      </c>
      <c r="M16" s="75">
        <v>191</v>
      </c>
      <c r="N16" s="71">
        <f>K16/L16-1</f>
        <v>4.75</v>
      </c>
      <c r="O16" s="67">
        <f>K16/M16-1</f>
        <v>-0.87958115183246077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864</v>
      </c>
      <c r="G17" s="75">
        <f>L17-'Kasım-21'!L17</f>
        <v>0</v>
      </c>
      <c r="H17" s="75">
        <f>M17-'Kasım-21'!M17</f>
        <v>9813</v>
      </c>
      <c r="I17" s="71" t="str">
        <f t="shared" si="0"/>
        <v>n/a</v>
      </c>
      <c r="J17" s="67">
        <f>F17/H17-1</f>
        <v>-0.911953531030266</v>
      </c>
      <c r="K17" s="75">
        <v>8611</v>
      </c>
      <c r="L17" s="75">
        <v>1753</v>
      </c>
      <c r="M17" s="75">
        <v>254421</v>
      </c>
      <c r="N17" s="71">
        <f>K17/L17-1</f>
        <v>3.9121505989731888</v>
      </c>
      <c r="O17" s="67">
        <f>K17/M17-1</f>
        <v>-0.96615452340805197</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102</v>
      </c>
      <c r="G19" s="75">
        <f>L19-'Kasım-21'!L19</f>
        <v>0</v>
      </c>
      <c r="H19" s="75">
        <f>M19-'Kasım-21'!M19</f>
        <v>131</v>
      </c>
      <c r="I19" s="71" t="str">
        <f t="shared" si="0"/>
        <v>n/a</v>
      </c>
      <c r="J19" s="67">
        <f>F19/H19-1</f>
        <v>-0.22137404580152675</v>
      </c>
      <c r="K19" s="75">
        <v>411</v>
      </c>
      <c r="L19" s="75">
        <v>406</v>
      </c>
      <c r="M19" s="75">
        <v>1205</v>
      </c>
      <c r="N19" s="71">
        <f>K19/L19-1</f>
        <v>1.2315270935960632E-2</v>
      </c>
      <c r="O19" s="67">
        <f>K19/M19-1</f>
        <v>-0.65892116182572613</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200450</v>
      </c>
      <c r="G20" s="75">
        <f>L20-'Kasım-21'!L20</f>
        <v>0</v>
      </c>
      <c r="H20" s="75">
        <f>M20-'Kasım-21'!M20</f>
        <v>386408</v>
      </c>
      <c r="I20" s="71" t="str">
        <f t="shared" si="0"/>
        <v>n/a</v>
      </c>
      <c r="J20" s="67">
        <f>F20/H20-1</f>
        <v>-0.48124780025258274</v>
      </c>
      <c r="K20" s="75">
        <v>687449</v>
      </c>
      <c r="L20" s="75">
        <v>833999</v>
      </c>
      <c r="M20" s="75">
        <v>3859183</v>
      </c>
      <c r="N20" s="71">
        <f>K20/L20-1</f>
        <v>-0.17571963515543787</v>
      </c>
      <c r="O20" s="67">
        <f>K20/M20-1</f>
        <v>-0.82186670080169821</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7</v>
      </c>
      <c r="G22" s="75">
        <f>L22-'Kasım-21'!L22</f>
        <v>3</v>
      </c>
      <c r="H22" s="75">
        <f>M22-'Kasım-21'!M22</f>
        <v>44</v>
      </c>
      <c r="I22" s="71">
        <f t="shared" si="0"/>
        <v>1.3333333333333335</v>
      </c>
      <c r="J22" s="67">
        <f>F22/H22-1</f>
        <v>-0.84090909090909094</v>
      </c>
      <c r="K22" s="75">
        <v>107</v>
      </c>
      <c r="L22" s="75">
        <v>32</v>
      </c>
      <c r="M22" s="75">
        <v>372</v>
      </c>
      <c r="N22" s="71">
        <f>K22/L22-1</f>
        <v>2.34375</v>
      </c>
      <c r="O22" s="67">
        <f>K22/M22-1</f>
        <v>-0.7123655913978495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13748</v>
      </c>
      <c r="G23" s="75">
        <f>L23-'Kasım-21'!L23</f>
        <v>1045</v>
      </c>
      <c r="H23" s="75">
        <f>M23-'Kasım-21'!M23</f>
        <v>52611</v>
      </c>
      <c r="I23" s="71">
        <f t="shared" si="0"/>
        <v>12.15598086124402</v>
      </c>
      <c r="J23" s="67">
        <f>F23/H23-1</f>
        <v>-0.7386858261580278</v>
      </c>
      <c r="K23" s="75">
        <v>147132</v>
      </c>
      <c r="L23" s="75">
        <v>59180</v>
      </c>
      <c r="M23" s="75">
        <v>902015</v>
      </c>
      <c r="N23" s="71">
        <f>K23/L23-1</f>
        <v>1.4861777627576882</v>
      </c>
      <c r="O23" s="67">
        <f>K23/M23-1</f>
        <v>-0.83688519592246247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0</v>
      </c>
      <c r="G25" s="75">
        <f>L25-'Kasım-21'!L25</f>
        <v>5</v>
      </c>
      <c r="H25" s="75">
        <f>M25-'Kasım-21'!M25</f>
        <v>20</v>
      </c>
      <c r="I25" s="71">
        <f t="shared" si="0"/>
        <v>-1</v>
      </c>
      <c r="J25" s="67">
        <f>F25/H25-1</f>
        <v>-1</v>
      </c>
      <c r="K25" s="75">
        <v>124</v>
      </c>
      <c r="L25" s="75">
        <v>37</v>
      </c>
      <c r="M25" s="75">
        <f>282+81</f>
        <v>363</v>
      </c>
      <c r="N25" s="71">
        <f>K25/L25-1</f>
        <v>2.3513513513513513</v>
      </c>
      <c r="O25" s="67">
        <f>K25/M25-1</f>
        <v>-0.6584022038567493</v>
      </c>
      <c r="P25" s="77">
        <v>37</v>
      </c>
      <c r="Q25" s="77">
        <f>282+81</f>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0</v>
      </c>
      <c r="G26" s="75">
        <f>L26-'Kasım-21'!L26</f>
        <v>1063</v>
      </c>
      <c r="H26" s="75">
        <f>M26-'Kasım-21'!M26</f>
        <v>24347</v>
      </c>
      <c r="I26" s="71">
        <f t="shared" si="0"/>
        <v>-1</v>
      </c>
      <c r="J26" s="67">
        <f>F26/H26-1</f>
        <v>-1</v>
      </c>
      <c r="K26" s="75">
        <v>165083</v>
      </c>
      <c r="L26" s="75">
        <f>20768+8294</f>
        <v>29062</v>
      </c>
      <c r="M26" s="77">
        <f>659951+168729+38484</f>
        <v>867164</v>
      </c>
      <c r="N26" s="71">
        <f>K26/L26-1</f>
        <v>4.6803729956644418</v>
      </c>
      <c r="O26" s="67">
        <f>K26/M26-1</f>
        <v>-0.80962885913160598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207</v>
      </c>
      <c r="G27" s="52">
        <f t="shared" si="1"/>
        <v>8</v>
      </c>
      <c r="H27" s="52">
        <f t="shared" si="1"/>
        <v>293</v>
      </c>
      <c r="I27" s="73">
        <f>F27/G27-1</f>
        <v>24.875</v>
      </c>
      <c r="J27" s="69">
        <f>F27/H27-1</f>
        <v>-0.29351535836177478</v>
      </c>
      <c r="K27" s="52">
        <f t="shared" ref="K27:K28" si="2">K10+K13+K16+K19+K22+K25</f>
        <v>1059</v>
      </c>
      <c r="L27" s="52">
        <v>667</v>
      </c>
      <c r="M27" s="52">
        <v>3263</v>
      </c>
      <c r="N27" s="73">
        <f>K27/L27-1</f>
        <v>0.58770614692653678</v>
      </c>
      <c r="O27" s="69">
        <f>K27/M27-1</f>
        <v>-0.67545203800183873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307043</v>
      </c>
      <c r="G28" s="53">
        <f t="shared" si="1"/>
        <v>2108</v>
      </c>
      <c r="H28" s="53">
        <f t="shared" si="1"/>
        <v>652325</v>
      </c>
      <c r="I28" s="74">
        <f>F28/G28-1</f>
        <v>144.65607210626186</v>
      </c>
      <c r="J28" s="70">
        <f>F28/H28-1</f>
        <v>-0.52930977656842826</v>
      </c>
      <c r="K28" s="53">
        <f t="shared" si="2"/>
        <v>1554247</v>
      </c>
      <c r="L28" s="53">
        <v>1321142</v>
      </c>
      <c r="M28" s="53">
        <v>8961808</v>
      </c>
      <c r="N28" s="74">
        <f>K28/L28-1</f>
        <v>0.17644204786465045</v>
      </c>
      <c r="O28" s="70">
        <f>K28/M28-1</f>
        <v>-0.8265699287465208</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33" s="24" customFormat="1" ht="14.4" hidden="1">
      <c r="A33" s="10"/>
      <c r="B33" s="10"/>
      <c r="C33" s="10"/>
      <c r="D33" s="10"/>
      <c r="E33" s="10"/>
      <c r="F33" s="47"/>
      <c r="G33" s="47"/>
      <c r="H33" s="47"/>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t="14.4" hidden="1">
      <c r="A34" s="10"/>
      <c r="B34" s="10"/>
      <c r="C34" s="10"/>
      <c r="D34" s="10"/>
      <c r="E34" s="10"/>
      <c r="F34" s="47"/>
      <c r="G34" s="47"/>
      <c r="H34" s="47"/>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t="14.4" hidden="1">
      <c r="A35" s="10"/>
      <c r="B35" s="10"/>
      <c r="C35" s="10"/>
      <c r="D35" s="10"/>
      <c r="E35" s="10"/>
      <c r="F35" s="47"/>
      <c r="G35" s="47"/>
      <c r="H35" s="47"/>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t="14.4" hidden="1">
      <c r="A36" s="10"/>
      <c r="B36" s="10"/>
      <c r="C36" s="10"/>
      <c r="D36" s="10"/>
      <c r="E36" s="10"/>
      <c r="F36" s="47"/>
      <c r="G36" s="47"/>
      <c r="H36" s="47"/>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t="14.4" hidden="1">
      <c r="A37" s="10"/>
      <c r="B37" s="10"/>
      <c r="C37" s="10"/>
      <c r="D37" s="10"/>
      <c r="E37" s="10"/>
      <c r="F37" s="47"/>
      <c r="G37" s="47"/>
      <c r="H37" s="47"/>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t="14.4" hidden="1">
      <c r="A38" s="10"/>
      <c r="B38" s="10"/>
      <c r="C38" s="10"/>
      <c r="D38" s="10"/>
      <c r="E38" s="10"/>
      <c r="F38" s="47"/>
      <c r="G38" s="47"/>
      <c r="H38" s="47"/>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t="14.4" hidden="1">
      <c r="A39" s="10"/>
      <c r="B39" s="10"/>
      <c r="C39" s="10"/>
      <c r="D39" s="10"/>
      <c r="E39" s="10"/>
      <c r="F39" s="47"/>
      <c r="G39" s="47"/>
      <c r="H39" s="47"/>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t="14.4" hidden="1">
      <c r="A40" s="10"/>
      <c r="B40" s="10"/>
      <c r="C40" s="10"/>
      <c r="D40" s="10"/>
      <c r="E40" s="10"/>
      <c r="F40" s="47"/>
      <c r="G40" s="47"/>
      <c r="H40" s="47"/>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t="14.4" hidden="1">
      <c r="A41" s="10"/>
      <c r="B41" s="10"/>
      <c r="C41" s="10"/>
      <c r="D41" s="10"/>
      <c r="E41" s="10"/>
      <c r="F41" s="47"/>
      <c r="G41" s="47"/>
      <c r="H41" s="47"/>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t="14.4" hidden="1">
      <c r="A42" s="10"/>
      <c r="B42" s="10"/>
      <c r="C42" s="10"/>
      <c r="D42" s="10"/>
      <c r="E42" s="10"/>
      <c r="F42" s="47"/>
      <c r="G42" s="47"/>
      <c r="H42" s="47"/>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t="14.4" hidden="1">
      <c r="A43" s="10"/>
      <c r="B43" s="10"/>
      <c r="C43" s="10"/>
      <c r="D43" s="10"/>
      <c r="E43" s="10"/>
      <c r="F43" s="47"/>
      <c r="G43" s="47"/>
      <c r="H43" s="47"/>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t="14.4" hidden="1">
      <c r="A44" s="10"/>
      <c r="B44" s="10"/>
      <c r="C44" s="10"/>
      <c r="D44" s="10"/>
      <c r="E44" s="10"/>
      <c r="F44" s="47"/>
      <c r="G44" s="47"/>
      <c r="H44" s="47"/>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t="14.4" hidden="1">
      <c r="A45" s="10"/>
      <c r="B45" s="10"/>
      <c r="C45" s="10"/>
      <c r="D45" s="10"/>
      <c r="E45" s="10"/>
      <c r="F45" s="47"/>
      <c r="G45" s="47"/>
      <c r="H45" s="47"/>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t="14.4" hidden="1">
      <c r="A46" s="10"/>
      <c r="B46" s="10"/>
      <c r="C46" s="10"/>
      <c r="D46" s="10"/>
      <c r="E46" s="10"/>
      <c r="F46" s="47"/>
      <c r="G46" s="47"/>
      <c r="H46" s="47"/>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t="14.4" hidden="1">
      <c r="A47" s="10"/>
      <c r="B47" s="10"/>
      <c r="C47" s="10"/>
      <c r="D47" s="10"/>
      <c r="E47" s="10"/>
      <c r="F47" s="47"/>
      <c r="G47" s="47"/>
      <c r="H47" s="47"/>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t="14.4"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9B276ACB4E644D9A6582918F6D7D7E" ma:contentTypeVersion="11" ma:contentTypeDescription="Create a new document." ma:contentTypeScope="" ma:versionID="12aad1519d0b42486490ab1207318d96">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7a2a3cc9cd9b6cd89c8e9d102b19d9"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A667D9-D234-4D60-A7C1-F84DFB29A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3.xml><?xml version="1.0" encoding="utf-8"?>
<ds:datastoreItem xmlns:ds="http://schemas.openxmlformats.org/officeDocument/2006/customXml" ds:itemID="{A16FC12F-4478-42E3-9A48-BDD9224AE15B}">
  <ds:schemaRefs>
    <ds:schemaRef ds:uri="http://schemas.openxmlformats.org/package/2006/metadata/core-properties"/>
    <ds:schemaRef ds:uri="http://schemas.microsoft.com/office/2006/documentManagement/types"/>
    <ds:schemaRef ds:uri="http://purl.org/dc/terms/"/>
    <ds:schemaRef ds:uri="50acc271-0769-44fa-a07c-5c2dfce6e462"/>
    <ds:schemaRef ds:uri="http://schemas.microsoft.com/office/2006/metadata/properties"/>
    <ds:schemaRef ds:uri="http://purl.org/dc/elements/1.1/"/>
    <ds:schemaRef ds:uri="http://purl.org/dc/dcmitype/"/>
    <ds:schemaRef ds:uri="8cd7474e-1d48-42f1-a929-9fa835c241d5"/>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 </vt:lpstr>
      <vt:lpstr>Yasal Uyarı</vt:lpstr>
      <vt:lpstr>Notlar</vt:lpstr>
      <vt:lpstr>May-22</vt:lpstr>
      <vt:lpstr>Nis-22</vt:lpstr>
      <vt:lpstr>Mart-22</vt:lpstr>
      <vt:lpstr>Subat-22</vt:lpstr>
      <vt:lpstr>Ocak-22</vt:lpstr>
      <vt:lpstr>Aralık-21</vt:lpstr>
      <vt:lpstr>Kasım-21</vt:lpstr>
      <vt:lpstr>Ekim-21</vt:lpstr>
      <vt:lpstr>Eylül-21</vt:lpstr>
      <vt:lpstr>Notlar!Print_Area</vt:lpstr>
      <vt:lpstr>'Yasal Uyarı'!Print_Area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Asli Su Ata</cp:lastModifiedBy>
  <cp:lastPrinted>2021-12-15T18:12:21Z</cp:lastPrinted>
  <dcterms:created xsi:type="dcterms:W3CDTF">2021-12-10T09:13:50Z</dcterms:created>
  <dcterms:modified xsi:type="dcterms:W3CDTF">2022-06-15T06:13:57Z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ies>
</file>