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5"/>
  </bookViews>
  <sheets>
    <sheet name=" " sheetId="3" r:id="rId1"/>
    <sheet name="Disclaimer" sheetId="13" r:id="rId2"/>
    <sheet name="Notes" sheetId="11" r:id="rId3"/>
    <sheet name="Occupancy_2023" sheetId="24" r:id="rId4"/>
    <sheet name="Traffic&gt;" sheetId="25" r:id="rId5"/>
    <sheet name="July-23" sheetId="37" r:id="rId6"/>
    <sheet name="June-23" sheetId="36" r:id="rId7"/>
    <sheet name="May-23" sheetId="35" r:id="rId8"/>
    <sheet name="Apr-23" sheetId="34" r:id="rId9"/>
    <sheet name="Mar-23" sheetId="33" r:id="rId10"/>
    <sheet name="Mar-23_old structure" sheetId="32" r:id="rId11"/>
    <sheet name="Feb-23" sheetId="31" r:id="rId12"/>
    <sheet name="Jan-23" sheetId="30" r:id="rId13"/>
    <sheet name="Dec-22" sheetId="29" r:id="rId14"/>
    <sheet name="Nov-22" sheetId="28" r:id="rId15"/>
    <sheet name="Oct-22" sheetId="27" r:id="rId16"/>
    <sheet name="Sep-22" sheetId="26" r:id="rId17"/>
    <sheet name="Aug-22" sheetId="22" r:id="rId18"/>
    <sheet name="Jul-22" sheetId="21" r:id="rId19"/>
    <sheet name="Jun-22" sheetId="20" r:id="rId20"/>
    <sheet name="May-22" sheetId="19" r:id="rId21"/>
    <sheet name="Apr-22" sheetId="18" r:id="rId22"/>
    <sheet name="Mar-22" sheetId="17" r:id="rId23"/>
    <sheet name="Feb-22" sheetId="16" r:id="rId24"/>
    <sheet name="Jan-22" sheetId="15" r:id="rId25"/>
    <sheet name="Dec-21" sheetId="14" r:id="rId26"/>
    <sheet name="Nov-21" sheetId="10" r:id="rId27"/>
    <sheet name="Oct-21" sheetId="9" r:id="rId28"/>
    <sheet name="Sept-21" sheetId="1" r:id="rId29"/>
  </sheets>
  <externalReferences>
    <externalReference r:id="rId30"/>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1" hidden="1">'Apr-22'!$X:$XFD</definedName>
    <definedName name="Z_5F6D01E3_9E6F_4D7F_980F_63899AF95899_.wvu.Cols" localSheetId="17" hidden="1">'Aug-22'!$X:$XFD</definedName>
    <definedName name="Z_5F6D01E3_9E6F_4D7F_980F_63899AF95899_.wvu.Cols" localSheetId="25" hidden="1">'Dec-21'!$S:$XFD</definedName>
    <definedName name="Z_5F6D01E3_9E6F_4D7F_980F_63899AF95899_.wvu.Cols" localSheetId="13" hidden="1">'Dec-22'!$X:$XFD</definedName>
    <definedName name="Z_5F6D01E3_9E6F_4D7F_980F_63899AF95899_.wvu.Cols" localSheetId="1" hidden="1">Disclaimer!$X:$XFD</definedName>
    <definedName name="Z_5F6D01E3_9E6F_4D7F_980F_63899AF95899_.wvu.Cols" localSheetId="23" hidden="1">'Feb-22'!$X:$XFD</definedName>
    <definedName name="Z_5F6D01E3_9E6F_4D7F_980F_63899AF95899_.wvu.Cols" localSheetId="24" hidden="1">'Jan-22'!$X:$XFD</definedName>
    <definedName name="Z_5F6D01E3_9E6F_4D7F_980F_63899AF95899_.wvu.Cols" localSheetId="12" hidden="1">'Jan-23'!$AC:$XFD</definedName>
    <definedName name="Z_5F6D01E3_9E6F_4D7F_980F_63899AF95899_.wvu.Cols" localSheetId="18" hidden="1">'Jul-22'!$X:$XFD</definedName>
    <definedName name="Z_5F6D01E3_9E6F_4D7F_980F_63899AF95899_.wvu.Cols" localSheetId="19" hidden="1">'Jun-22'!$X:$XFD</definedName>
    <definedName name="Z_5F6D01E3_9E6F_4D7F_980F_63899AF95899_.wvu.Cols" localSheetId="22" hidden="1">'Mar-22'!$X:$XFD</definedName>
    <definedName name="Z_5F6D01E3_9E6F_4D7F_980F_63899AF95899_.wvu.Cols" localSheetId="20" hidden="1">'May-22'!$X:$XFD</definedName>
    <definedName name="Z_5F6D01E3_9E6F_4D7F_980F_63899AF95899_.wvu.Cols" localSheetId="2" hidden="1">Notes!$S:$XFD</definedName>
    <definedName name="Z_5F6D01E3_9E6F_4D7F_980F_63899AF95899_.wvu.Cols" localSheetId="26" hidden="1">'Nov-21'!$S:$XFD</definedName>
    <definedName name="Z_5F6D01E3_9E6F_4D7F_980F_63899AF95899_.wvu.Cols" localSheetId="14" hidden="1">'Nov-22'!$X:$XFD</definedName>
    <definedName name="Z_5F6D01E3_9E6F_4D7F_980F_63899AF95899_.wvu.Cols" localSheetId="3" hidden="1">Occupancy_2023!$Y:$XFD</definedName>
    <definedName name="Z_5F6D01E3_9E6F_4D7F_980F_63899AF95899_.wvu.Cols" localSheetId="27" hidden="1">'Oct-21'!$S:$XFD</definedName>
    <definedName name="Z_5F6D01E3_9E6F_4D7F_980F_63899AF95899_.wvu.Cols" localSheetId="15" hidden="1">'Oct-22'!$X:$XFD</definedName>
    <definedName name="Z_5F6D01E3_9E6F_4D7F_980F_63899AF95899_.wvu.Cols" localSheetId="16" hidden="1">'Sep-22'!$X:$XFD</definedName>
    <definedName name="Z_5F6D01E3_9E6F_4D7F_980F_63899AF95899_.wvu.Cols" localSheetId="28"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1" hidden="1">'Apr-22'!$49:$1048576,'Apr-22'!$30:$48</definedName>
    <definedName name="Z_5F6D01E3_9E6F_4D7F_980F_63899AF95899_.wvu.Rows" localSheetId="25" hidden="1">'Dec-21'!$49:$1048576,'Dec-21'!$30:$48</definedName>
    <definedName name="Z_5F6D01E3_9E6F_4D7F_980F_63899AF95899_.wvu.Rows" localSheetId="1" hidden="1">Disclaimer!$45:$1048576,Disclaimer!$30:$44</definedName>
    <definedName name="Z_5F6D01E3_9E6F_4D7F_980F_63899AF95899_.wvu.Rows" localSheetId="23" hidden="1">'Feb-22'!$49:$1048576,'Feb-22'!$30:$48</definedName>
    <definedName name="Z_5F6D01E3_9E6F_4D7F_980F_63899AF95899_.wvu.Rows" localSheetId="24" hidden="1">'Jan-22'!$49:$1048576,'Jan-22'!$30:$48</definedName>
    <definedName name="Z_5F6D01E3_9E6F_4D7F_980F_63899AF95899_.wvu.Rows" localSheetId="19" hidden="1">'Jun-22'!$49:$1048576,'Jun-22'!$30:$48</definedName>
    <definedName name="Z_5F6D01E3_9E6F_4D7F_980F_63899AF95899_.wvu.Rows" localSheetId="22" hidden="1">'Mar-22'!$49:$1048576,'Mar-22'!$30:$48</definedName>
    <definedName name="Z_5F6D01E3_9E6F_4D7F_980F_63899AF95899_.wvu.Rows" localSheetId="20" hidden="1">'May-22'!$49:$1048576,'May-22'!$30:$48</definedName>
    <definedName name="Z_5F6D01E3_9E6F_4D7F_980F_63899AF95899_.wvu.Rows" localSheetId="2" hidden="1">Notes!$45:$1048576,Notes!$27:$44</definedName>
    <definedName name="Z_5F6D01E3_9E6F_4D7F_980F_63899AF95899_.wvu.Rows" localSheetId="26" hidden="1">'Nov-21'!$49:$1048576,'Nov-21'!$30:$48</definedName>
    <definedName name="Z_5F6D01E3_9E6F_4D7F_980F_63899AF95899_.wvu.Rows" localSheetId="27" hidden="1">'Oct-21'!$49:$1048576,'Oct-21'!$30:$48</definedName>
    <definedName name="Z_5F6D01E3_9E6F_4D7F_980F_63899AF95899_.wvu.Rows" localSheetId="28"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0" i="37" l="1"/>
  <c r="R50" i="37"/>
  <c r="Q50" i="37"/>
  <c r="P50" i="37"/>
  <c r="O50" i="37"/>
  <c r="S49" i="37"/>
  <c r="R49" i="37"/>
  <c r="Q49" i="37"/>
  <c r="P49" i="37"/>
  <c r="O49" i="37"/>
  <c r="S47" i="37"/>
  <c r="R47" i="37"/>
  <c r="Q47" i="37"/>
  <c r="P47" i="37"/>
  <c r="O47" i="37"/>
  <c r="S46" i="37"/>
  <c r="R46" i="37"/>
  <c r="Q46" i="37"/>
  <c r="P46" i="37"/>
  <c r="O46" i="37"/>
  <c r="S44" i="37"/>
  <c r="R44" i="37"/>
  <c r="Q44" i="37"/>
  <c r="P44" i="37"/>
  <c r="O44" i="37"/>
  <c r="S43" i="37"/>
  <c r="R43" i="37"/>
  <c r="Q43" i="37"/>
  <c r="P43" i="37"/>
  <c r="O43" i="37"/>
  <c r="S41" i="37"/>
  <c r="R41" i="37"/>
  <c r="Q41" i="37"/>
  <c r="P41" i="37"/>
  <c r="O41" i="37"/>
  <c r="S40" i="37"/>
  <c r="R40" i="37"/>
  <c r="Q40" i="37"/>
  <c r="P40" i="37"/>
  <c r="O40" i="37"/>
  <c r="S38" i="37"/>
  <c r="R38" i="37"/>
  <c r="Q38" i="37"/>
  <c r="P38" i="37"/>
  <c r="O38" i="37"/>
  <c r="S37" i="37"/>
  <c r="R37" i="37"/>
  <c r="Q37" i="37"/>
  <c r="P37" i="37"/>
  <c r="O37" i="37"/>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44" i="37"/>
  <c r="Z52" i="37" s="1"/>
  <c r="Y44" i="37"/>
  <c r="Y52" i="37" s="1"/>
  <c r="X44" i="37"/>
  <c r="X52" i="37" s="1"/>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U37" i="37"/>
  <c r="K47" i="37"/>
  <c r="G52" i="37"/>
  <c r="K43" i="37"/>
  <c r="K37" i="37"/>
  <c r="L50" i="37"/>
  <c r="M50" i="37"/>
  <c r="L46" i="37"/>
  <c r="T43" i="37"/>
  <c r="M43" i="37"/>
  <c r="K41" i="37"/>
  <c r="M40" i="37"/>
  <c r="S51" i="37"/>
  <c r="N44" i="37"/>
  <c r="F52" i="37"/>
  <c r="M44" i="37"/>
  <c r="L44" i="37"/>
  <c r="K44" i="37"/>
  <c r="R52" i="37"/>
  <c r="J52" i="37"/>
  <c r="V38" i="37"/>
  <c r="V41" i="37"/>
  <c r="U41" i="37"/>
  <c r="T41" i="37"/>
  <c r="W41" i="37"/>
  <c r="W37" i="37"/>
  <c r="W43" i="37"/>
  <c r="T46" i="37"/>
  <c r="W46" i="37"/>
  <c r="V46" i="37"/>
  <c r="U46" i="37"/>
  <c r="Q52" i="37"/>
  <c r="P51" i="37"/>
  <c r="T37" i="37"/>
  <c r="W47" i="37"/>
  <c r="V47" i="37"/>
  <c r="U47" i="37"/>
  <c r="T47" i="37"/>
  <c r="N49" i="37"/>
  <c r="J51" i="37"/>
  <c r="V43" i="37"/>
  <c r="P52" i="37"/>
  <c r="N41" i="37"/>
  <c r="K20" i="37"/>
  <c r="M37" i="37"/>
  <c r="K38" i="37"/>
  <c r="S52" i="37"/>
  <c r="U43" i="37"/>
  <c r="N46" i="37"/>
  <c r="L47" i="37"/>
  <c r="F51" i="37"/>
  <c r="H52" i="37"/>
  <c r="K27" i="37"/>
  <c r="L38" i="37"/>
  <c r="M47" i="37"/>
  <c r="K49" i="37"/>
  <c r="G51" i="37"/>
  <c r="O51" i="37"/>
  <c r="I52" i="37"/>
  <c r="L20" i="37"/>
  <c r="M20" i="37"/>
  <c r="L27" i="37"/>
  <c r="F28" i="37"/>
  <c r="M38" i="37"/>
  <c r="U38" i="37"/>
  <c r="K40" i="37"/>
  <c r="N47" i="37"/>
  <c r="L49" i="37"/>
  <c r="N27" i="37"/>
  <c r="N40" i="37"/>
  <c r="N50" i="37"/>
  <c r="N20" i="37"/>
  <c r="R51" i="37" l="1"/>
  <c r="V51" i="37" s="1"/>
  <c r="T51" i="37"/>
  <c r="W51" i="37"/>
  <c r="U49" i="37"/>
  <c r="W49" i="37"/>
  <c r="T49" i="37"/>
  <c r="V49" i="37"/>
  <c r="T38" i="37"/>
  <c r="L51" i="37"/>
  <c r="K51" i="37"/>
  <c r="N51" i="37"/>
  <c r="M51" i="37"/>
  <c r="K52" i="37"/>
  <c r="M52" i="37"/>
  <c r="N52" i="37"/>
  <c r="L52" i="37"/>
  <c r="W50" i="37"/>
  <c r="V50" i="37"/>
  <c r="U50" i="37"/>
  <c r="T50" i="37"/>
  <c r="V44" i="37"/>
  <c r="W44" i="37"/>
  <c r="U44" i="37"/>
  <c r="T44" i="37"/>
  <c r="T40" i="37"/>
  <c r="V40" i="37"/>
  <c r="W40" i="37"/>
  <c r="O52" i="37"/>
  <c r="W38" i="37"/>
  <c r="N28" i="37"/>
  <c r="K28" i="37"/>
  <c r="M28" i="37"/>
  <c r="L28" i="37"/>
  <c r="V37" i="37"/>
  <c r="W52" i="37" l="1"/>
  <c r="U52" i="37"/>
  <c r="V52" i="37"/>
  <c r="T52" i="37"/>
  <c r="O26" i="34" l="1"/>
  <c r="O26" i="35" s="1"/>
  <c r="O26" i="36" s="1"/>
  <c r="O26" i="37" s="1"/>
  <c r="J20" i="36" l="1"/>
  <c r="G20" i="36"/>
  <c r="F20" i="36"/>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44" i="36"/>
  <c r="Z52" i="36" s="1"/>
  <c r="Y44" i="36"/>
  <c r="Y52" i="36" s="1"/>
  <c r="X44" i="36"/>
  <c r="X52" i="36" s="1"/>
  <c r="I44" i="36"/>
  <c r="H44" i="36"/>
  <c r="J43" i="36"/>
  <c r="I43" i="36"/>
  <c r="H43" i="36"/>
  <c r="G43" i="36"/>
  <c r="F43" i="36"/>
  <c r="J41" i="36"/>
  <c r="I41" i="36"/>
  <c r="H41" i="36"/>
  <c r="G41" i="36"/>
  <c r="K41" i="36" s="1"/>
  <c r="F41" i="36"/>
  <c r="L40" i="36"/>
  <c r="J40" i="36"/>
  <c r="I40" i="36"/>
  <c r="H40" i="36"/>
  <c r="G40" i="36"/>
  <c r="F40" i="36"/>
  <c r="M40" i="36" s="1"/>
  <c r="J38" i="36"/>
  <c r="I38" i="36"/>
  <c r="H38" i="36"/>
  <c r="H52" i="36" s="1"/>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L38" i="36" l="1"/>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N46" i="35" s="1"/>
  <c r="Z44" i="35"/>
  <c r="Z52" i="35" s="1"/>
  <c r="Y44" i="35"/>
  <c r="Y52" i="35" s="1"/>
  <c r="X44"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9" i="35" l="1"/>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Z44" i="34"/>
  <c r="X44" i="34"/>
  <c r="Y44"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I50" i="34"/>
  <c r="R50" i="34" s="1"/>
  <c r="R50" i="35" s="1"/>
  <c r="R50" i="36" s="1"/>
  <c r="H50" i="34"/>
  <c r="Q50" i="34" s="1"/>
  <c r="Q50" i="35" s="1"/>
  <c r="Q50" i="36" s="1"/>
  <c r="G50" i="34"/>
  <c r="P50" i="34" s="1"/>
  <c r="P50" i="35" s="1"/>
  <c r="P50" i="36" s="1"/>
  <c r="F50" i="34"/>
  <c r="O50" i="34" s="1"/>
  <c r="J49" i="34"/>
  <c r="S49" i="34" s="1"/>
  <c r="S49" i="35" s="1"/>
  <c r="S49" i="36" s="1"/>
  <c r="I49" i="34"/>
  <c r="R49" i="34" s="1"/>
  <c r="R49" i="35" s="1"/>
  <c r="R49" i="36" s="1"/>
  <c r="H49" i="34"/>
  <c r="Q49" i="34" s="1"/>
  <c r="Q49" i="35" s="1"/>
  <c r="Q49" i="36" s="1"/>
  <c r="G49" i="34"/>
  <c r="P49" i="34" s="1"/>
  <c r="P49" i="35" s="1"/>
  <c r="P49" i="36" s="1"/>
  <c r="F49" i="34"/>
  <c r="O49" i="34" s="1"/>
  <c r="G47" i="34"/>
  <c r="P47" i="34" s="1"/>
  <c r="P47" i="35" s="1"/>
  <c r="P47" i="36"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I47" i="34"/>
  <c r="R47" i="34" s="1"/>
  <c r="R47" i="35" s="1"/>
  <c r="R47" i="36" s="1"/>
  <c r="H47" i="34"/>
  <c r="Q47" i="34" s="1"/>
  <c r="Q47" i="35" s="1"/>
  <c r="Q47" i="36" s="1"/>
  <c r="J46" i="34"/>
  <c r="S46" i="34" s="1"/>
  <c r="S46" i="35" s="1"/>
  <c r="I46" i="34"/>
  <c r="R46" i="34" s="1"/>
  <c r="R46" i="35" s="1"/>
  <c r="R46" i="36" s="1"/>
  <c r="H46" i="34"/>
  <c r="Q46" i="34" s="1"/>
  <c r="Q46" i="35" s="1"/>
  <c r="G46" i="34"/>
  <c r="P46" i="34" s="1"/>
  <c r="P46" i="35" s="1"/>
  <c r="P46" i="36" s="1"/>
  <c r="J44" i="34"/>
  <c r="S44" i="34" s="1"/>
  <c r="S44" i="35" s="1"/>
  <c r="S44" i="36" s="1"/>
  <c r="I44" i="34"/>
  <c r="R44" i="34" s="1"/>
  <c r="R44" i="35" s="1"/>
  <c r="R44" i="36" s="1"/>
  <c r="H44" i="34"/>
  <c r="Q44" i="34" s="1"/>
  <c r="Q44" i="35" s="1"/>
  <c r="Q44" i="36" s="1"/>
  <c r="G44" i="34"/>
  <c r="P44" i="34" s="1"/>
  <c r="P44" i="35" s="1"/>
  <c r="P44" i="36" s="1"/>
  <c r="K20" i="34"/>
  <c r="J43" i="34"/>
  <c r="S43" i="34" s="1"/>
  <c r="S43" i="35" s="1"/>
  <c r="S43" i="36" s="1"/>
  <c r="I43" i="34"/>
  <c r="R43" i="34" s="1"/>
  <c r="R43" i="35" s="1"/>
  <c r="R43" i="36" s="1"/>
  <c r="H43" i="34"/>
  <c r="Q43" i="34" s="1"/>
  <c r="Q43" i="35" s="1"/>
  <c r="Q43" i="36" s="1"/>
  <c r="G43" i="34"/>
  <c r="P43" i="34" s="1"/>
  <c r="P43" i="35" s="1"/>
  <c r="P43" i="36" s="1"/>
  <c r="N19" i="34"/>
  <c r="L17" i="34"/>
  <c r="J41" i="34"/>
  <c r="S41" i="34" s="1"/>
  <c r="S41" i="35" s="1"/>
  <c r="S41" i="36" s="1"/>
  <c r="I41" i="34"/>
  <c r="R41" i="34" s="1"/>
  <c r="R41" i="35" s="1"/>
  <c r="R41" i="36" s="1"/>
  <c r="H41" i="34"/>
  <c r="Q41" i="34" s="1"/>
  <c r="Q41" i="35" s="1"/>
  <c r="Q41" i="36" s="1"/>
  <c r="J40" i="34"/>
  <c r="S40" i="34" s="1"/>
  <c r="S40" i="35" s="1"/>
  <c r="I40" i="34"/>
  <c r="R40" i="34" s="1"/>
  <c r="R40" i="35" s="1"/>
  <c r="R40" i="36" s="1"/>
  <c r="H40" i="34"/>
  <c r="Q40" i="34" s="1"/>
  <c r="G40" i="34"/>
  <c r="P40" i="34" s="1"/>
  <c r="P40" i="35" s="1"/>
  <c r="P40" i="36" s="1"/>
  <c r="L14" i="34"/>
  <c r="G38" i="34"/>
  <c r="P38" i="34" s="1"/>
  <c r="P38" i="35" s="1"/>
  <c r="N14" i="34"/>
  <c r="M13" i="34"/>
  <c r="J37" i="34"/>
  <c r="S37" i="34" s="1"/>
  <c r="S37" i="35" s="1"/>
  <c r="I37" i="34"/>
  <c r="R37" i="34" s="1"/>
  <c r="R37" i="35" s="1"/>
  <c r="G37" i="34"/>
  <c r="P37" i="34" s="1"/>
  <c r="P37" i="35" s="1"/>
  <c r="R44" i="33"/>
  <c r="Q44" i="33"/>
  <c r="P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V50" i="34"/>
  <c r="U50" i="34"/>
  <c r="W50" i="34"/>
  <c r="T50" i="34"/>
  <c r="O50" i="35"/>
  <c r="S37" i="36"/>
  <c r="S51" i="35"/>
  <c r="Q46" i="36"/>
  <c r="W49" i="34"/>
  <c r="V49" i="34"/>
  <c r="U49" i="34"/>
  <c r="T49" i="34"/>
  <c r="O49" i="35"/>
  <c r="P38" i="36"/>
  <c r="S40" i="36"/>
  <c r="P37" i="36"/>
  <c r="P51" i="36" s="1"/>
  <c r="P51" i="35"/>
  <c r="R37" i="36"/>
  <c r="R51" i="36" s="1"/>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Q51" i="37" l="1"/>
  <c r="U51" i="37" s="1"/>
  <c r="U40" i="37"/>
  <c r="S51" i="36"/>
  <c r="V37" i="34"/>
  <c r="W37" i="34"/>
  <c r="T37" i="34"/>
  <c r="O37" i="35"/>
  <c r="O51" i="34"/>
  <c r="W51" i="34" s="1"/>
  <c r="O51" i="35"/>
  <c r="O49" i="36"/>
  <c r="W49" i="35"/>
  <c r="V49" i="35"/>
  <c r="T49" i="35"/>
  <c r="U49" i="35"/>
  <c r="O50" i="36"/>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O41" i="36" l="1"/>
  <c r="W41" i="35"/>
  <c r="U41" i="35"/>
  <c r="V41" i="35"/>
  <c r="T41" i="35"/>
  <c r="Q37" i="35"/>
  <c r="Q51" i="34"/>
  <c r="U51" i="34" s="1"/>
  <c r="O46" i="36"/>
  <c r="V46" i="35"/>
  <c r="T46" i="35"/>
  <c r="W46" i="35"/>
  <c r="U46" i="35"/>
  <c r="W50" i="36"/>
  <c r="T50" i="36"/>
  <c r="U50" i="36"/>
  <c r="V50" i="36"/>
  <c r="U37" i="35"/>
  <c r="O37" i="36"/>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T40" i="35"/>
  <c r="W40" i="35"/>
  <c r="O43" i="36"/>
  <c r="W43" i="35"/>
  <c r="U43" i="35"/>
  <c r="V43" i="35"/>
  <c r="T43" i="35"/>
  <c r="O38" i="36"/>
  <c r="T38" i="35"/>
  <c r="O44" i="36"/>
  <c r="T44" i="35"/>
  <c r="V44" i="35"/>
  <c r="W44" i="35"/>
  <c r="U44" i="35"/>
  <c r="U40" i="36"/>
  <c r="W47" i="35"/>
  <c r="O47" i="36"/>
  <c r="T47" i="35"/>
  <c r="U47" i="35"/>
  <c r="V47" i="35"/>
  <c r="O52" i="35"/>
  <c r="T52" i="34"/>
  <c r="K51" i="34"/>
  <c r="L51" i="34"/>
  <c r="M51" i="34"/>
  <c r="N51" i="34"/>
  <c r="N52" i="34"/>
  <c r="L52" i="34"/>
  <c r="M52" i="34"/>
  <c r="K52" i="34"/>
  <c r="R38" i="36" l="1"/>
  <c r="R52" i="36" s="1"/>
  <c r="R52" i="35"/>
  <c r="S38" i="36"/>
  <c r="S52" i="36" s="1"/>
  <c r="S52" i="35"/>
  <c r="Q37" i="36"/>
  <c r="Q51" i="36" s="1"/>
  <c r="U51" i="36" s="1"/>
  <c r="Q51" i="35"/>
  <c r="U51" i="35" s="1"/>
  <c r="T44" i="36"/>
  <c r="U44" i="36"/>
  <c r="V44" i="36"/>
  <c r="W44" i="36"/>
  <c r="W46" i="36"/>
  <c r="U46" i="36"/>
  <c r="T46" i="36"/>
  <c r="V46" i="36"/>
  <c r="V38" i="35"/>
  <c r="W43" i="36"/>
  <c r="V43" i="36"/>
  <c r="U43" i="36"/>
  <c r="T43" i="36"/>
  <c r="W38" i="35"/>
  <c r="T38" i="36"/>
  <c r="U38" i="36"/>
  <c r="W38" i="36"/>
  <c r="V38" i="36"/>
  <c r="W40" i="36"/>
  <c r="V40" i="36"/>
  <c r="T40" i="36"/>
  <c r="P41" i="36"/>
  <c r="P52" i="36" s="1"/>
  <c r="P52" i="35"/>
  <c r="T52" i="35" s="1"/>
  <c r="V37" i="36"/>
  <c r="W37" i="36"/>
  <c r="T37" i="36"/>
  <c r="O51" i="36"/>
  <c r="Q38" i="36"/>
  <c r="Q52" i="36" s="1"/>
  <c r="Q52" i="35"/>
  <c r="W41" i="36"/>
  <c r="V41" i="36"/>
  <c r="U41" i="36"/>
  <c r="T41" i="36"/>
  <c r="W52" i="35"/>
  <c r="V52" i="35"/>
  <c r="U52" i="35"/>
  <c r="V47" i="36"/>
  <c r="T47" i="36"/>
  <c r="U47" i="36"/>
  <c r="W47" i="36"/>
  <c r="O52" i="36"/>
  <c r="J53" i="32"/>
  <c r="H53" i="32"/>
  <c r="G53" i="32"/>
  <c r="I53" i="32"/>
  <c r="F52" i="32"/>
  <c r="I49" i="32"/>
  <c r="G50" i="32"/>
  <c r="G49" i="32"/>
  <c r="J47" i="32"/>
  <c r="I47" i="32"/>
  <c r="H47" i="32"/>
  <c r="G47" i="32"/>
  <c r="G46" i="32"/>
  <c r="N20" i="32"/>
  <c r="H41" i="32"/>
  <c r="H40" i="32"/>
  <c r="I43" i="32"/>
  <c r="G44" i="32"/>
  <c r="G43" i="32"/>
  <c r="F41" i="32"/>
  <c r="F40" i="32"/>
  <c r="Z58" i="32"/>
  <c r="Y58" i="32"/>
  <c r="AA57" i="32"/>
  <c r="Z57" i="32"/>
  <c r="Y57" i="32"/>
  <c r="AA56" i="32"/>
  <c r="J56" i="32"/>
  <c r="I56" i="32"/>
  <c r="H56" i="32"/>
  <c r="G56" i="32"/>
  <c r="J55" i="32"/>
  <c r="I55" i="32"/>
  <c r="H55" i="32"/>
  <c r="G55" i="32"/>
  <c r="J52" i="32"/>
  <c r="F50" i="32"/>
  <c r="AA47" i="32"/>
  <c r="H46" i="32"/>
  <c r="H44" i="32"/>
  <c r="F36" i="32"/>
  <c r="Y31" i="32"/>
  <c r="X31" i="32"/>
  <c r="Z30" i="32"/>
  <c r="Y30" i="32"/>
  <c r="X30" i="32"/>
  <c r="AA29" i="32"/>
  <c r="AA31" i="32" s="1"/>
  <c r="Z29" i="32"/>
  <c r="Z31" i="32" s="1"/>
  <c r="AA28" i="32"/>
  <c r="AA30" i="32" s="1"/>
  <c r="F29" i="31"/>
  <c r="F20" i="31"/>
  <c r="Y58" i="30"/>
  <c r="Y57" i="30"/>
  <c r="M22" i="32" l="1"/>
  <c r="K23" i="32"/>
  <c r="M23" i="32"/>
  <c r="AA58" i="32"/>
  <c r="U37" i="36"/>
  <c r="W51" i="36"/>
  <c r="V51" i="36"/>
  <c r="T51" i="36"/>
  <c r="M25" i="32"/>
  <c r="L25" i="32"/>
  <c r="W52" i="36"/>
  <c r="V52" i="36"/>
  <c r="U52" i="36"/>
  <c r="T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G57" i="32" l="1"/>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W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27" i="37" s="1"/>
  <c r="V17" i="37"/>
  <c r="O28" i="37"/>
  <c r="V28" i="37" s="1"/>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M40" i="33"/>
  <c r="N23" i="33"/>
  <c r="L23" i="33"/>
  <c r="F47" i="33"/>
  <c r="M23" i="33"/>
  <c r="V23" i="33"/>
  <c r="U23" i="33"/>
  <c r="F28" i="33"/>
  <c r="M28" i="33" s="1"/>
  <c r="F27" i="33"/>
  <c r="M27" i="33" s="1"/>
  <c r="M22" i="33"/>
  <c r="N22" i="33"/>
  <c r="L22" i="33"/>
  <c r="F46" i="33"/>
  <c r="F51" i="33" s="1"/>
  <c r="M51" i="33" s="1"/>
  <c r="U22" i="33"/>
  <c r="V22" i="33"/>
  <c r="M41" i="33"/>
  <c r="V20" i="37" l="1"/>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V27" i="36" l="1"/>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P28" i="37"/>
  <c r="T28" i="37" s="1"/>
  <c r="T16" i="37"/>
  <c r="T16" i="36"/>
  <c r="P27" i="36"/>
  <c r="T27" i="36" s="1"/>
  <c r="S23" i="36"/>
  <c r="S23" i="37" s="1"/>
  <c r="W23" i="37" s="1"/>
  <c r="W23" i="35"/>
  <c r="S27" i="36"/>
  <c r="W27" i="36" s="1"/>
  <c r="U17" i="36"/>
  <c r="Q28" i="36"/>
  <c r="U28" i="36" s="1"/>
  <c r="U16" i="36"/>
  <c r="Q27" i="36"/>
  <c r="U27" i="36" s="1"/>
  <c r="T17" i="36"/>
  <c r="P28" i="36"/>
  <c r="T28" i="36" s="1"/>
  <c r="Q27" i="37" l="1"/>
  <c r="U27" i="37" s="1"/>
  <c r="P27" i="37"/>
  <c r="T27" i="37" s="1"/>
  <c r="W17" i="37"/>
  <c r="S28" i="37"/>
  <c r="W28" i="37" s="1"/>
  <c r="S27" i="37"/>
  <c r="W27" i="37" s="1"/>
  <c r="W16" i="37"/>
  <c r="W23" i="36"/>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<sst xmlns="http://schemas.openxmlformats.org/spreadsheetml/2006/main" count="1394" uniqueCount="128">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</sst>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4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3" fontId="17" fillId="0" borderId="0" xfId="7" applyNumberFormat="1" applyFont="1" applyFill="1" applyBorder="1" applyAlignment="1" applyProtection="1">
      <alignment horizontal="right" indent="1"/>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94615</xdr:colOff>
      <xdr:row>0</xdr:row>
      <xdr:rowOff>0</xdr:rowOff>
    </xdr:from>
    <xdr:to>
      <xdr:col>22</xdr:col>
      <xdr:colOff>603250</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0889615"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3">
        <v>45153</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7" workbookViewId="0">
      <selection activeCell="F13" sqref="F13: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39" t="s">
        <v>41</v>
      </c>
      <c r="G9" s="139"/>
      <c r="H9" s="139"/>
      <c r="I9" s="139"/>
      <c r="J9" s="139"/>
      <c r="K9" s="139"/>
      <c r="L9" s="139"/>
      <c r="M9" s="139"/>
      <c r="N9" s="140"/>
      <c r="O9" s="141" t="s">
        <v>43</v>
      </c>
      <c r="P9" s="139"/>
      <c r="Q9" s="139"/>
      <c r="R9" s="139"/>
      <c r="S9" s="139"/>
      <c r="T9" s="139"/>
      <c r="U9" s="139"/>
      <c r="V9" s="139"/>
      <c r="W9" s="140"/>
      <c r="X9" s="141" t="s">
        <v>57</v>
      </c>
      <c r="Y9" s="139"/>
      <c r="Z9" s="139"/>
      <c r="AA9" s="142"/>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4">
      <c r="A14" s="9"/>
      <c r="B14" s="12"/>
      <c r="C14" s="33"/>
      <c r="D14" s="26" t="s">
        <v>11</v>
      </c>
      <c r="E14" s="32"/>
      <c r="F14" s="73">
        <v>565574</v>
      </c>
      <c r="G14" s="71">
        <v>344501</v>
      </c>
      <c r="H14" s="71">
        <v>0</v>
      </c>
      <c r="I14" s="71">
        <v>196286</v>
      </c>
      <c r="J14" s="71">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16</v>
      </c>
      <c r="G16" s="71">
        <v>26</v>
      </c>
      <c r="H16" s="71">
        <v>5</v>
      </c>
      <c r="I16" s="71">
        <v>1</v>
      </c>
      <c r="J16" s="71">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4">
      <c r="A17" s="9"/>
      <c r="B17" s="12"/>
      <c r="C17" s="33"/>
      <c r="D17" s="26" t="s">
        <v>11</v>
      </c>
      <c r="E17" s="32"/>
      <c r="F17" s="74">
        <v>43135</v>
      </c>
      <c r="G17" s="71">
        <v>28377</v>
      </c>
      <c r="H17" s="71">
        <v>4146</v>
      </c>
      <c r="I17" s="71">
        <v>565</v>
      </c>
      <c r="J17" s="71">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17</v>
      </c>
      <c r="G19" s="71">
        <v>6</v>
      </c>
      <c r="H19" s="71">
        <v>0</v>
      </c>
      <c r="I19" s="71">
        <v>2</v>
      </c>
      <c r="J19" s="71">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4">
      <c r="A20" s="9"/>
      <c r="B20" s="12"/>
      <c r="C20" s="33"/>
      <c r="D20" s="26" t="s">
        <v>11</v>
      </c>
      <c r="E20" s="32"/>
      <c r="F20" s="73">
        <v>14734</v>
      </c>
      <c r="G20" s="71">
        <v>595</v>
      </c>
      <c r="H20" s="71">
        <v>0</v>
      </c>
      <c r="I20" s="71">
        <v>887</v>
      </c>
      <c r="J20" s="71">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108</v>
      </c>
      <c r="G22" s="71">
        <v>24</v>
      </c>
      <c r="H22" s="71">
        <v>0</v>
      </c>
      <c r="I22" s="71">
        <v>10</v>
      </c>
      <c r="J22" s="71">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260</v>
      </c>
      <c r="AA22" s="78">
        <v>1570</v>
      </c>
      <c r="AB22" s="9"/>
    </row>
    <row r="23" spans="1:28" ht="14.4">
      <c r="A23" s="9"/>
      <c r="B23" s="12"/>
      <c r="C23" s="33"/>
      <c r="D23" s="26" t="s">
        <v>11</v>
      </c>
      <c r="E23" s="32"/>
      <c r="F23" s="73">
        <v>297870</v>
      </c>
      <c r="G23" s="71">
        <v>32594</v>
      </c>
      <c r="H23" s="71">
        <v>0</v>
      </c>
      <c r="I23" s="71">
        <v>28535</v>
      </c>
      <c r="J23" s="71">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602416</v>
      </c>
      <c r="AA23" s="78">
        <v>4026529</v>
      </c>
      <c r="AB23" s="9"/>
    </row>
    <row r="24" spans="1:28"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4">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874</v>
      </c>
      <c r="AA27" s="80">
        <f t="shared" si="4"/>
        <v>4053</v>
      </c>
      <c r="AB27" s="9"/>
    </row>
    <row r="28" spans="1:28" ht="15.6"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1776022</v>
      </c>
      <c r="AA28" s="81">
        <f t="shared" si="4"/>
        <v>10626118</v>
      </c>
      <c r="AB28" s="9"/>
    </row>
    <row r="29" spans="1:28"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4">
      <c r="A33" s="9"/>
      <c r="B33" s="9"/>
      <c r="C33" s="27" t="s">
        <v>7</v>
      </c>
      <c r="D33" s="28"/>
      <c r="E33" s="28"/>
      <c r="F33" s="139" t="str">
        <f>F9</f>
        <v>March</v>
      </c>
      <c r="G33" s="139"/>
      <c r="H33" s="139"/>
      <c r="I33" s="139"/>
      <c r="J33" s="139"/>
      <c r="K33" s="139"/>
      <c r="L33" s="139"/>
      <c r="M33" s="139"/>
      <c r="N33" s="140"/>
      <c r="O33" s="141" t="s">
        <v>108</v>
      </c>
      <c r="P33" s="139"/>
      <c r="Q33" s="139"/>
      <c r="R33" s="139"/>
      <c r="S33" s="139"/>
      <c r="T33" s="139"/>
      <c r="U33" s="139"/>
      <c r="V33" s="139"/>
      <c r="W33" s="140"/>
      <c r="X33" s="141" t="s">
        <v>58</v>
      </c>
      <c r="Y33" s="139"/>
      <c r="Z33" s="139"/>
      <c r="AA33" s="142"/>
      <c r="AB33" s="9"/>
    </row>
    <row r="34" spans="1:28" ht="14.4">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c r="Y35" s="53" t="s">
        <v>54</v>
      </c>
      <c r="Z35" s="53" t="s">
        <v>65</v>
      </c>
      <c r="AA35" s="57" t="s">
        <v>73</v>
      </c>
      <c r="AB35" s="9"/>
    </row>
    <row r="36" spans="1:28"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4">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118"/>
      <c r="Y37" s="89">
        <v>1052</v>
      </c>
      <c r="Z37" s="70">
        <v>551</v>
      </c>
      <c r="AA37" s="78">
        <v>1584</v>
      </c>
      <c r="AB37" s="9"/>
    </row>
    <row r="38" spans="1:28" ht="14.4">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118"/>
      <c r="Y38" s="89">
        <v>1527970</v>
      </c>
      <c r="Z38" s="84">
        <v>1092884</v>
      </c>
      <c r="AA38" s="78">
        <v>4234259</v>
      </c>
      <c r="AB38" s="9"/>
    </row>
    <row r="39" spans="1:28" ht="14.4">
      <c r="A39" s="9"/>
      <c r="B39" s="9"/>
      <c r="C39" s="31" t="s">
        <v>110</v>
      </c>
      <c r="D39" s="26"/>
      <c r="E39" s="32"/>
      <c r="F39" s="26"/>
      <c r="G39" s="26"/>
      <c r="H39" s="26"/>
      <c r="I39" s="26"/>
      <c r="J39" s="26"/>
      <c r="K39" s="64"/>
      <c r="L39" s="64"/>
      <c r="M39" s="64"/>
      <c r="N39" s="61"/>
      <c r="O39" s="110"/>
      <c r="P39" s="87"/>
      <c r="Q39" s="87"/>
      <c r="R39" s="87"/>
      <c r="S39" s="87"/>
      <c r="T39" s="110"/>
      <c r="U39" s="65"/>
      <c r="V39" s="65"/>
      <c r="W39" s="61"/>
      <c r="X39" s="118"/>
      <c r="Y39" s="90"/>
      <c r="Z39" s="44"/>
      <c r="AA39" s="79"/>
      <c r="AB39" s="9"/>
    </row>
    <row r="40" spans="1:28" ht="14.4">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118"/>
      <c r="Y40" s="89">
        <v>226</v>
      </c>
      <c r="Z40" s="70">
        <v>66</v>
      </c>
      <c r="AA40" s="78">
        <v>573</v>
      </c>
      <c r="AB40" s="9"/>
    </row>
    <row r="41" spans="1:28" ht="14.4">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118"/>
      <c r="Y41" s="89">
        <v>327926</v>
      </c>
      <c r="Z41" s="84">
        <v>80778</v>
      </c>
      <c r="AA41" s="78">
        <v>1361671</v>
      </c>
      <c r="AB41" s="9"/>
    </row>
    <row r="42" spans="1:28" ht="14.4">
      <c r="A42" s="9"/>
      <c r="B42" s="9"/>
      <c r="C42" s="31" t="s">
        <v>111</v>
      </c>
      <c r="D42" s="26"/>
      <c r="E42" s="32"/>
      <c r="F42" s="87"/>
      <c r="G42" s="87"/>
      <c r="H42" s="87"/>
      <c r="I42" s="87"/>
      <c r="J42" s="72"/>
      <c r="K42" s="64"/>
      <c r="L42" s="64"/>
      <c r="M42" s="64"/>
      <c r="N42" s="60"/>
      <c r="O42" s="110"/>
      <c r="P42" s="87"/>
      <c r="Q42" s="87"/>
      <c r="R42" s="87"/>
      <c r="S42" s="87"/>
      <c r="T42" s="110"/>
      <c r="U42" s="64"/>
      <c r="V42" s="64"/>
      <c r="W42" s="60"/>
      <c r="X42" s="118"/>
      <c r="Y42" s="90"/>
      <c r="Z42" s="44"/>
      <c r="AA42" s="79"/>
      <c r="AB42" s="9"/>
    </row>
    <row r="43" spans="1:28" ht="14.4">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486</v>
      </c>
      <c r="Q43" s="70">
        <v>59</v>
      </c>
      <c r="R43" s="70">
        <v>6</v>
      </c>
      <c r="S43" s="70">
        <v>287</v>
      </c>
      <c r="T43" s="108"/>
      <c r="U43" s="64">
        <f>IFERROR(P43/Q43-1,"n/a")</f>
        <v>7.2372881355932197</v>
      </c>
      <c r="V43" s="64">
        <f>IFERROR(P43/R43-1,"n/a")</f>
        <v>80</v>
      </c>
      <c r="W43" s="60">
        <f>IFERROR(P43/S43-1,"n/a")</f>
        <v>0.69337979094076663</v>
      </c>
      <c r="X43" s="118"/>
      <c r="Y43" s="89">
        <v>59</v>
      </c>
      <c r="Z43" s="70">
        <v>9</v>
      </c>
      <c r="AA43" s="78">
        <v>287</v>
      </c>
      <c r="AB43" s="9"/>
    </row>
    <row r="44" spans="1:28" ht="14.4">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f>709768+195488</f>
        <v>905256</v>
      </c>
      <c r="Q44" s="70">
        <f>19875+751</f>
        <v>20626</v>
      </c>
      <c r="R44" s="70">
        <f>8294</f>
        <v>8294</v>
      </c>
      <c r="S44" s="70">
        <v>351261</v>
      </c>
      <c r="T44" s="108"/>
      <c r="U44" s="64">
        <f>IFERROR(P44/Q44-1,"n/a")</f>
        <v>42.889072044991757</v>
      </c>
      <c r="V44" s="64">
        <f>IFERROR(P44/R44-1,"n/a")</f>
        <v>108.14588859416446</v>
      </c>
      <c r="W44" s="60">
        <f>IFERROR(P44/S44-1,"n/a")</f>
        <v>1.5771605729073253</v>
      </c>
      <c r="X44" s="109"/>
      <c r="Y44" s="82">
        <v>23847</v>
      </c>
      <c r="Z44" s="84">
        <v>10047</v>
      </c>
      <c r="AA44" s="78">
        <v>581199</v>
      </c>
      <c r="AB44" s="9"/>
    </row>
    <row r="45" spans="1:28" ht="14.4">
      <c r="A45" s="9"/>
      <c r="B45" s="9"/>
      <c r="C45" s="31" t="s">
        <v>112</v>
      </c>
      <c r="D45" s="26"/>
      <c r="E45" s="34"/>
      <c r="F45" s="72"/>
      <c r="G45" s="72"/>
      <c r="H45" s="72"/>
      <c r="I45" s="72"/>
      <c r="J45" s="72"/>
      <c r="K45" s="64"/>
      <c r="L45" s="64"/>
      <c r="M45" s="64"/>
      <c r="N45" s="60"/>
      <c r="O45" s="110"/>
      <c r="P45" s="87"/>
      <c r="Q45" s="87"/>
      <c r="R45" s="87"/>
      <c r="S45" s="87"/>
      <c r="T45" s="110"/>
      <c r="U45" s="64"/>
      <c r="V45" s="64"/>
      <c r="W45" s="60"/>
      <c r="X45" s="118"/>
      <c r="Y45" s="90"/>
      <c r="Z45" s="44"/>
      <c r="AA45" s="79"/>
      <c r="AB45" s="9"/>
    </row>
    <row r="46" spans="1:28" ht="14.4">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1452</v>
      </c>
      <c r="T46" s="108"/>
      <c r="U46" s="64">
        <f>IFERROR(P46/Q46-1,"n/a")</f>
        <v>2.3601190476190474</v>
      </c>
      <c r="V46" s="64">
        <f>IFERROR(P46/R46-1,"n/a")</f>
        <v>19.527272727272727</v>
      </c>
      <c r="W46" s="60">
        <f>IFERROR(P46/S46-1,"n/a")</f>
        <v>-0.22245179063360887</v>
      </c>
      <c r="X46" s="118"/>
      <c r="Y46" s="89">
        <v>336</v>
      </c>
      <c r="Z46" s="84">
        <v>260</v>
      </c>
      <c r="AA46" s="78">
        <v>1452</v>
      </c>
      <c r="AB46" s="9"/>
    </row>
    <row r="47" spans="1:28" ht="14.4">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3652688</v>
      </c>
      <c r="T47" s="108"/>
      <c r="U47" s="64">
        <f>IFERROR(P47/Q47-1,"n/a")</f>
        <v>4.496972241328578</v>
      </c>
      <c r="V47" s="64">
        <f>IFERROR(P47/R47-1,"n/a")</f>
        <v>50.964512242656177</v>
      </c>
      <c r="W47" s="60">
        <f>IFERROR(P47/S47-1,"n/a")</f>
        <v>-0.19703489594512313</v>
      </c>
      <c r="X47" s="109"/>
      <c r="Y47" s="82">
        <v>533563</v>
      </c>
      <c r="Z47" s="84">
        <v>602416</v>
      </c>
      <c r="AA47" s="78">
        <v>3652688</v>
      </c>
      <c r="AB47" s="9"/>
    </row>
    <row r="48" spans="1:28" ht="14.4">
      <c r="C48" s="31" t="s">
        <v>113</v>
      </c>
      <c r="D48" s="26"/>
      <c r="E48" s="32"/>
      <c r="F48" s="72"/>
      <c r="G48" s="72"/>
      <c r="H48" s="72"/>
      <c r="I48" s="72"/>
      <c r="J48" s="72"/>
      <c r="K48" s="64"/>
      <c r="L48" s="64"/>
      <c r="M48" s="64"/>
      <c r="N48" s="60"/>
      <c r="O48" s="110"/>
      <c r="P48" s="87"/>
      <c r="Q48" s="87"/>
      <c r="R48" s="87"/>
      <c r="S48" s="87"/>
      <c r="T48" s="110"/>
      <c r="U48" s="64"/>
      <c r="V48" s="64"/>
      <c r="W48" s="60"/>
      <c r="X48" s="118"/>
      <c r="Y48" s="90"/>
      <c r="Z48" s="44"/>
      <c r="AA48" s="79"/>
      <c r="AB48" s="9"/>
    </row>
    <row r="49" spans="3:28" ht="14.4">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v>0</v>
      </c>
      <c r="R49" s="82">
        <v>0</v>
      </c>
      <c r="S49" s="70">
        <v>16</v>
      </c>
      <c r="T49" s="108"/>
      <c r="U49" s="64" t="str">
        <f>IFERROR(P49/Q49-1,"n/a")</f>
        <v>n/a</v>
      </c>
      <c r="V49" s="64" t="str">
        <f>IFERROR(P49/R49-1,"n/a")</f>
        <v>n/a</v>
      </c>
      <c r="W49" s="60">
        <f>IFERROR(P49/S49-1,"n/a")</f>
        <v>-0.4375</v>
      </c>
      <c r="X49" s="118"/>
      <c r="Y49" s="68">
        <v>0</v>
      </c>
      <c r="Z49" s="68">
        <v>0</v>
      </c>
      <c r="AA49" s="78">
        <v>16</v>
      </c>
      <c r="AB49" s="9"/>
    </row>
    <row r="50" spans="3:28" ht="14.4">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v>0</v>
      </c>
      <c r="R50" s="82">
        <v>0</v>
      </c>
      <c r="S50" s="82">
        <v>20248</v>
      </c>
      <c r="T50" s="109"/>
      <c r="U50" s="64" t="str">
        <f>IFERROR(P50/Q50-1,"n/a")</f>
        <v>n/a</v>
      </c>
      <c r="V50" s="64" t="str">
        <f>IFERROR(P50/R50-1,"n/a")</f>
        <v>n/a</v>
      </c>
      <c r="W50" s="60">
        <f>IFERROR(P50/S50-1,"n/a")</f>
        <v>-0.22772619517977088</v>
      </c>
      <c r="X50" s="109"/>
      <c r="Y50" s="68">
        <v>0</v>
      </c>
      <c r="Z50" s="68">
        <v>0</v>
      </c>
      <c r="AA50" s="78">
        <v>20248</v>
      </c>
      <c r="AB50" s="9"/>
    </row>
    <row r="51" spans="3:28"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3673</v>
      </c>
      <c r="Q51" s="75">
        <f t="shared" si="11"/>
        <v>1673</v>
      </c>
      <c r="R51" s="75">
        <f t="shared" si="11"/>
        <v>159</v>
      </c>
      <c r="S51" s="75">
        <f t="shared" si="11"/>
        <v>3912</v>
      </c>
      <c r="T51" s="46"/>
      <c r="U51" s="66">
        <f>IFERROR(P51/Q51-1,"n/a")</f>
        <v>1.195457262402869</v>
      </c>
      <c r="V51" s="66">
        <f>IFERROR(P51/R51-1,"n/a")</f>
        <v>22.10062893081761</v>
      </c>
      <c r="W51" s="62">
        <f>IFERROR(P51/S51-1,"n/a")</f>
        <v>-6.1094069529652351E-2</v>
      </c>
      <c r="X51" s="46"/>
      <c r="Y51" s="46">
        <f t="shared" ref="Y51:AA52" si="12">Y37+Y40+Y43+Y46+Y49</f>
        <v>1673</v>
      </c>
      <c r="Z51" s="46">
        <f t="shared" si="12"/>
        <v>886</v>
      </c>
      <c r="AA51" s="80">
        <f t="shared" si="12"/>
        <v>3912</v>
      </c>
      <c r="AB51" s="9"/>
    </row>
    <row r="52" spans="3:28" ht="15.6"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9620127</v>
      </c>
      <c r="T52" s="47"/>
      <c r="U52" s="67">
        <f>IFERROR(P52/Q52-1,"n/a")</f>
        <v>2.8327789268843215</v>
      </c>
      <c r="V52" s="67">
        <f>IFERROR(P52/R52-1,"n/a")</f>
        <v>87.479257861514739</v>
      </c>
      <c r="W52" s="63">
        <f>IFERROR(P52/S52-1,"n/a")</f>
        <v>-3.9791990272061928E-2</v>
      </c>
      <c r="X52" s="47"/>
      <c r="Y52" s="47">
        <f t="shared" si="12"/>
        <v>2413306</v>
      </c>
      <c r="Z52" s="47">
        <f t="shared" si="12"/>
        <v>1786125</v>
      </c>
      <c r="AA52" s="81">
        <f t="shared" si="12"/>
        <v>9850065</v>
      </c>
      <c r="AB52" s="9"/>
    </row>
    <row r="53" spans="3:28" thickTop="1">
      <c r="AB53" s="9"/>
    </row>
    <row r="54" spans="3:28" ht="14.4">
      <c r="P54" s="111"/>
      <c r="Q54" s="111"/>
      <c r="R54" s="111"/>
      <c r="S54" s="111"/>
      <c r="AB54" s="9"/>
    </row>
    <row r="55" spans="3:28" ht="14.4">
      <c r="P55" s="111"/>
      <c r="Q55" s="111"/>
      <c r="R55" s="111"/>
      <c r="S55" s="111"/>
      <c r="AB55" s="9"/>
    </row>
    <row r="56" spans="3:28" ht="14.4" hidden="1">
      <c r="P56" s="111"/>
      <c r="Q56" s="111"/>
      <c r="R56" s="111"/>
      <c r="S56" s="111"/>
      <c r="AB56" s="9"/>
    </row>
    <row r="57" spans="3:28" ht="14.4" hidden="1">
      <c r="P57" s="111"/>
      <c r="Q57" s="111"/>
      <c r="R57" s="111"/>
      <c r="S57" s="111"/>
      <c r="AB57" s="9"/>
    </row>
    <row r="58" spans="3:28" ht="14.4" hidden="1">
      <c r="AB58" s="9"/>
    </row>
    <row r="59" spans="3:28" ht="14.4" hidden="1">
      <c r="AB59" s="9"/>
    </row>
    <row r="60" spans="3:28" ht="14.4"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39" t="s">
        <v>41</v>
      </c>
      <c r="G9" s="139"/>
      <c r="H9" s="139"/>
      <c r="I9" s="139"/>
      <c r="J9" s="139"/>
      <c r="K9" s="139"/>
      <c r="L9" s="139"/>
      <c r="M9" s="139"/>
      <c r="N9" s="140"/>
      <c r="O9" s="141" t="s">
        <v>43</v>
      </c>
      <c r="P9" s="139"/>
      <c r="Q9" s="139"/>
      <c r="R9" s="139"/>
      <c r="S9" s="139"/>
      <c r="T9" s="139"/>
      <c r="U9" s="139"/>
      <c r="V9" s="139"/>
      <c r="W9" s="140"/>
      <c r="X9" s="141" t="s">
        <v>57</v>
      </c>
      <c r="Y9" s="139"/>
      <c r="Z9" s="139"/>
      <c r="AA9" s="142"/>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4">
      <c r="A14" s="9"/>
      <c r="B14" s="12"/>
      <c r="C14" s="33"/>
      <c r="D14" s="26" t="s">
        <v>11</v>
      </c>
      <c r="E14" s="32"/>
      <c r="F14" s="73">
        <v>109432</v>
      </c>
      <c r="G14" s="71">
        <v>60824</v>
      </c>
      <c r="H14" s="71">
        <v>0</v>
      </c>
      <c r="I14" s="71">
        <v>48626</v>
      </c>
      <c r="J14" s="71">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37</v>
      </c>
      <c r="G16" s="71">
        <v>24</v>
      </c>
      <c r="H16" s="71">
        <v>0</v>
      </c>
      <c r="I16" s="71">
        <v>10</v>
      </c>
      <c r="J16" s="71">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4">
      <c r="A17" s="9"/>
      <c r="B17" s="12"/>
      <c r="C17" s="33"/>
      <c r="D17" s="26" t="s">
        <v>11</v>
      </c>
      <c r="E17" s="32"/>
      <c r="F17" s="74">
        <v>105059</v>
      </c>
      <c r="G17" s="71">
        <v>32594</v>
      </c>
      <c r="H17" s="71">
        <v>0</v>
      </c>
      <c r="I17" s="71">
        <v>28535</v>
      </c>
      <c r="J17" s="71">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15</v>
      </c>
      <c r="G19" s="71">
        <v>5</v>
      </c>
      <c r="H19" s="71">
        <v>0</v>
      </c>
      <c r="I19" s="71">
        <v>2</v>
      </c>
      <c r="J19" s="71">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4">
      <c r="A20" s="9"/>
      <c r="B20" s="12"/>
      <c r="C20" s="33"/>
      <c r="D20" s="26" t="s">
        <v>11</v>
      </c>
      <c r="E20" s="32"/>
      <c r="F20" s="73">
        <v>14659</v>
      </c>
      <c r="G20" s="71">
        <v>364</v>
      </c>
      <c r="H20" s="71">
        <v>0</v>
      </c>
      <c r="I20" s="71">
        <v>887</v>
      </c>
      <c r="J20" s="71">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124</v>
      </c>
      <c r="G22" s="71">
        <v>130</v>
      </c>
      <c r="H22" s="71">
        <v>0</v>
      </c>
      <c r="I22" s="71">
        <v>118</v>
      </c>
      <c r="J22" s="71">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4">
      <c r="A23" s="9"/>
      <c r="B23" s="12"/>
      <c r="C23" s="33"/>
      <c r="D23" s="26" t="s">
        <v>11</v>
      </c>
      <c r="E23" s="32"/>
      <c r="F23" s="73">
        <v>456142</v>
      </c>
      <c r="G23" s="71">
        <v>283677</v>
      </c>
      <c r="H23" s="71">
        <v>0</v>
      </c>
      <c r="I23" s="71">
        <v>147660</v>
      </c>
      <c r="J23" s="71">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A25" s="9"/>
      <c r="B25" s="12"/>
      <c r="C25" s="33"/>
      <c r="D25" s="26" t="s">
        <v>5</v>
      </c>
      <c r="E25" s="32"/>
      <c r="F25" s="73">
        <v>11</v>
      </c>
      <c r="G25" s="71">
        <v>14</v>
      </c>
      <c r="H25" s="71">
        <v>4</v>
      </c>
      <c r="I25" s="71">
        <v>1</v>
      </c>
      <c r="J25" s="71">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4">
      <c r="A26" s="9"/>
      <c r="B26" s="12"/>
      <c r="C26" s="33"/>
      <c r="D26" s="26" t="s">
        <v>11</v>
      </c>
      <c r="E26" s="32"/>
      <c r="F26" s="73">
        <v>35490</v>
      </c>
      <c r="G26" s="71">
        <v>19157</v>
      </c>
      <c r="H26" s="71">
        <v>3290</v>
      </c>
      <c r="I26" s="71">
        <v>565</v>
      </c>
      <c r="J26" s="71">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4">
      <c r="B28" s="12"/>
      <c r="C28" s="33"/>
      <c r="D28" s="26" t="s">
        <v>5</v>
      </c>
      <c r="E28" s="32"/>
      <c r="F28" s="74">
        <v>78</v>
      </c>
      <c r="G28" s="71">
        <v>13</v>
      </c>
      <c r="H28" s="71">
        <v>1</v>
      </c>
      <c r="I28" s="71">
        <v>0</v>
      </c>
      <c r="J28" s="71">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4">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4">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4">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4">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4">
      <c r="A36" s="9"/>
      <c r="B36" s="9"/>
      <c r="C36" s="27" t="s">
        <v>7</v>
      </c>
      <c r="D36" s="28"/>
      <c r="E36" s="28"/>
      <c r="F36" s="139" t="str">
        <f>F9</f>
        <v>March</v>
      </c>
      <c r="G36" s="139"/>
      <c r="H36" s="139"/>
      <c r="I36" s="139"/>
      <c r="J36" s="139"/>
      <c r="K36" s="139"/>
      <c r="L36" s="139"/>
      <c r="M36" s="139"/>
      <c r="N36" s="140"/>
      <c r="O36" s="141" t="s">
        <v>108</v>
      </c>
      <c r="P36" s="139"/>
      <c r="Q36" s="139"/>
      <c r="R36" s="139"/>
      <c r="S36" s="139"/>
      <c r="T36" s="139"/>
      <c r="U36" s="139"/>
      <c r="V36" s="139"/>
      <c r="W36" s="140"/>
      <c r="X36" s="141" t="s">
        <v>58</v>
      </c>
      <c r="Y36" s="139"/>
      <c r="Z36" s="139"/>
      <c r="AA36" s="142"/>
      <c r="AB36" s="9"/>
    </row>
    <row r="37" spans="1:28" ht="14.4">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4">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4">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4">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4">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4">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4">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4">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4">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4">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4">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4">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4">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4">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4">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4">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4">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5.6"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thickTop="1">
      <c r="AB59" s="9"/>
    </row>
    <row r="60" spans="1:28" ht="14.4">
      <c r="P60" s="111"/>
      <c r="Q60" s="111"/>
      <c r="R60" s="111"/>
      <c r="S60" s="111"/>
      <c r="AB60" s="9"/>
    </row>
    <row r="61" spans="1:28" ht="14.4">
      <c r="P61" s="111"/>
      <c r="Q61" s="111"/>
      <c r="R61" s="111"/>
      <c r="S61" s="111"/>
      <c r="AB61" s="9"/>
    </row>
    <row r="62" spans="1:28" ht="14.4" hidden="1">
      <c r="P62" s="111"/>
      <c r="Q62" s="111"/>
      <c r="R62" s="111"/>
      <c r="S62" s="111"/>
      <c r="AB62" s="9"/>
    </row>
    <row r="63" spans="1:28" ht="14.4" hidden="1">
      <c r="P63" s="111"/>
      <c r="Q63" s="111"/>
      <c r="R63" s="111"/>
      <c r="S63" s="111"/>
      <c r="AB63" s="9"/>
    </row>
    <row r="64" spans="1:28" ht="14.4" hidden="1">
      <c r="AB64" s="9"/>
    </row>
    <row r="65" spans="28:28" ht="14.4" hidden="1">
      <c r="AB65" s="9"/>
    </row>
    <row r="66" spans="28:28" ht="14.4"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6.2">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39" t="s">
        <v>39</v>
      </c>
      <c r="G9" s="139"/>
      <c r="H9" s="139"/>
      <c r="I9" s="139"/>
      <c r="J9" s="139"/>
      <c r="K9" s="139"/>
      <c r="L9" s="139"/>
      <c r="M9" s="139"/>
      <c r="N9" s="140"/>
      <c r="O9" s="141" t="s">
        <v>38</v>
      </c>
      <c r="P9" s="139"/>
      <c r="Q9" s="139"/>
      <c r="R9" s="139"/>
      <c r="S9" s="139"/>
      <c r="T9" s="139"/>
      <c r="U9" s="139"/>
      <c r="V9" s="139"/>
      <c r="W9" s="140"/>
      <c r="X9" s="141" t="s">
        <v>57</v>
      </c>
      <c r="Y9" s="139"/>
      <c r="Z9" s="139"/>
      <c r="AA9" s="142"/>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39" t="str">
        <f>F9</f>
        <v>February</v>
      </c>
      <c r="G36" s="139"/>
      <c r="H36" s="139"/>
      <c r="I36" s="139"/>
      <c r="J36" s="139"/>
      <c r="K36" s="139"/>
      <c r="L36" s="139"/>
      <c r="M36" s="139"/>
      <c r="N36" s="140"/>
      <c r="O36" s="141" t="s">
        <v>104</v>
      </c>
      <c r="P36" s="139"/>
      <c r="Q36" s="139"/>
      <c r="R36" s="139"/>
      <c r="S36" s="139"/>
      <c r="T36" s="139"/>
      <c r="U36" s="139"/>
      <c r="V36" s="139"/>
      <c r="W36" s="140"/>
      <c r="X36" s="141" t="s">
        <v>58</v>
      </c>
      <c r="Y36" s="139"/>
      <c r="Z36" s="139"/>
      <c r="AA36" s="142"/>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6"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9" customWidth="1"/>
    <col min="29" max="43" width="0" style="9" hidden="1" customWidth="1"/>
    <col min="44" max="51" width="0" hidden="1" customWidth="1"/>
    <col min="52" max="16384" width="9.109375" hidden="1"/>
  </cols>
  <sheetData>
    <row r="1" spans="1:43" ht="14.4">
      <c r="A1" s="9"/>
      <c r="B1" s="9"/>
      <c r="C1" s="9"/>
      <c r="D1" s="9"/>
      <c r="E1" s="9"/>
      <c r="F1" s="9"/>
      <c r="G1" s="9"/>
      <c r="H1" s="9"/>
      <c r="I1" s="9"/>
      <c r="J1" s="9"/>
      <c r="K1" s="9"/>
      <c r="L1" s="9"/>
      <c r="M1" s="9"/>
      <c r="N1" s="9"/>
      <c r="O1" s="9"/>
      <c r="P1" s="9"/>
      <c r="Q1" s="9"/>
      <c r="R1" s="9"/>
      <c r="S1" s="9"/>
      <c r="T1" s="9"/>
      <c r="U1" s="9"/>
      <c r="V1" s="9"/>
      <c r="W1" s="9"/>
      <c r="X1" s="9"/>
      <c r="Y1" s="9"/>
      <c r="Z1" s="9"/>
      <c r="AA1" s="9"/>
    </row>
    <row r="2" spans="1:43" ht="18.60000000000000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4">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6.2">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4.4">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4">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4">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4">
      <c r="A9" s="9"/>
      <c r="B9"/>
      <c r="C9" s="27" t="s">
        <v>7</v>
      </c>
      <c r="D9" s="28"/>
      <c r="E9" s="28"/>
      <c r="F9" s="139" t="s">
        <v>33</v>
      </c>
      <c r="G9" s="139"/>
      <c r="H9" s="139"/>
      <c r="I9" s="139"/>
      <c r="J9" s="139"/>
      <c r="K9" s="139"/>
      <c r="L9" s="139"/>
      <c r="M9" s="139"/>
      <c r="N9" s="140"/>
      <c r="O9" s="141" t="s">
        <v>33</v>
      </c>
      <c r="P9" s="139"/>
      <c r="Q9" s="139"/>
      <c r="R9" s="139"/>
      <c r="S9" s="139"/>
      <c r="T9" s="139"/>
      <c r="U9" s="139"/>
      <c r="V9" s="139"/>
      <c r="W9" s="140"/>
      <c r="X9" s="141" t="s">
        <v>57</v>
      </c>
      <c r="Y9" s="139"/>
      <c r="Z9" s="139"/>
      <c r="AA9" s="142"/>
      <c r="AB9" s="9"/>
      <c r="AC9" s="19"/>
      <c r="AD9" s="19"/>
      <c r="AE9" s="19"/>
      <c r="AF9" s="19"/>
      <c r="AG9" s="19"/>
      <c r="AH9" s="19"/>
      <c r="AI9" s="19"/>
      <c r="AJ9" s="19"/>
      <c r="AK9" s="19"/>
      <c r="AL9" s="19"/>
      <c r="AM9" s="19"/>
      <c r="AN9" s="19"/>
      <c r="AO9" s="19"/>
      <c r="AP9" s="19"/>
      <c r="AQ9" s="19"/>
    </row>
    <row r="10" spans="1:43"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4">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4">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4">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4">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4">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4">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4">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4">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4">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4">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4">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4">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5" customHeight="1">
      <c r="F33" s="41"/>
      <c r="G33" s="41"/>
      <c r="H33" s="41"/>
      <c r="I33" s="41"/>
      <c r="J33" s="41"/>
      <c r="K33" s="41"/>
      <c r="L33" s="41"/>
      <c r="M33" s="41"/>
      <c r="AR33"/>
      <c r="AS33"/>
      <c r="AT33"/>
      <c r="AU33"/>
      <c r="AV33"/>
      <c r="AW33"/>
      <c r="AX33"/>
      <c r="AY33"/>
    </row>
    <row r="34" spans="2:51" s="9" customFormat="1" ht="14.4">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4">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39" t="str">
        <f>F9</f>
        <v>January</v>
      </c>
      <c r="G36" s="139"/>
      <c r="H36" s="139"/>
      <c r="I36" s="139"/>
      <c r="J36" s="139"/>
      <c r="K36" s="139"/>
      <c r="L36" s="139"/>
      <c r="M36" s="139"/>
      <c r="N36" s="140"/>
      <c r="O36" s="141" t="s">
        <v>101</v>
      </c>
      <c r="P36" s="139"/>
      <c r="Q36" s="139"/>
      <c r="R36" s="139"/>
      <c r="S36" s="139"/>
      <c r="T36" s="139"/>
      <c r="U36" s="139"/>
      <c r="V36" s="139"/>
      <c r="W36" s="140"/>
      <c r="X36" s="141" t="s">
        <v>58</v>
      </c>
      <c r="Y36" s="139"/>
      <c r="Z36" s="139"/>
      <c r="AA36" s="142"/>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5"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5"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7"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7"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1"/>
      <c r="Q60" s="111"/>
      <c r="R60" s="111"/>
      <c r="S60" s="111"/>
    </row>
    <row r="61" spans="1:51" ht="26.7" customHeight="1">
      <c r="P61" s="111"/>
      <c r="Q61" s="111"/>
      <c r="R61" s="111"/>
      <c r="S61" s="111"/>
    </row>
    <row r="62" spans="1:51" ht="26.7" customHeight="1">
      <c r="P62" s="111"/>
      <c r="Q62" s="111"/>
      <c r="R62" s="111"/>
      <c r="S62" s="111"/>
    </row>
    <row r="63" spans="1:51" ht="26.7" customHeight="1">
      <c r="P63" s="111"/>
      <c r="Q63" s="111"/>
      <c r="R63" s="111"/>
      <c r="S63" s="111"/>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44941</v>
      </c>
    </row>
    <row r="4" spans="1:38" ht="16.2">
      <c r="A4" s="9"/>
      <c r="B4" s="11" t="s">
        <v>7</v>
      </c>
      <c r="C4" s="26"/>
      <c r="D4" s="24"/>
      <c r="E4" s="58" t="s">
        <v>95</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39" t="s">
        <v>31</v>
      </c>
      <c r="G9" s="139"/>
      <c r="H9" s="139"/>
      <c r="I9" s="139"/>
      <c r="J9" s="139"/>
      <c r="K9" s="139"/>
      <c r="L9" s="140"/>
      <c r="M9" s="141" t="s">
        <v>96</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4">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4">
      <c r="A15" s="9"/>
      <c r="B15" s="12"/>
      <c r="C15" s="31" t="s">
        <v>74</v>
      </c>
      <c r="D15" s="26"/>
      <c r="E15" s="32"/>
      <c r="F15" s="97"/>
      <c r="G15" s="97"/>
      <c r="H15" s="97"/>
      <c r="I15" s="97"/>
      <c r="J15" s="64"/>
      <c r="K15" s="64"/>
      <c r="L15" s="61"/>
      <c r="M15" s="87"/>
      <c r="N15" s="87"/>
      <c r="O15" s="87"/>
      <c r="P15" s="87"/>
      <c r="Q15" s="64"/>
      <c r="R15" s="65"/>
      <c r="S15" s="61"/>
      <c r="T15" s="43"/>
      <c r="U15" s="44"/>
      <c r="V15" s="79"/>
    </row>
    <row r="16" spans="1:38" ht="14.4">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4">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4">
      <c r="A18" s="9"/>
      <c r="B18" s="12"/>
      <c r="C18" s="31" t="s">
        <v>15</v>
      </c>
      <c r="D18" s="26"/>
      <c r="E18" s="32"/>
      <c r="F18" s="72"/>
      <c r="G18" s="98"/>
      <c r="H18" s="98"/>
      <c r="I18" s="98"/>
      <c r="J18" s="64"/>
      <c r="K18" s="64"/>
      <c r="L18" s="60"/>
      <c r="M18" s="87"/>
      <c r="N18" s="87"/>
      <c r="O18" s="87"/>
      <c r="P18" s="87"/>
      <c r="Q18" s="64"/>
      <c r="R18" s="64"/>
      <c r="S18" s="60"/>
      <c r="T18" s="43"/>
      <c r="U18" s="44"/>
      <c r="V18" s="79"/>
    </row>
    <row r="19" spans="1:46" ht="14.4">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4">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4">
      <c r="A21" s="9"/>
      <c r="B21" s="12"/>
      <c r="C21" s="31" t="s">
        <v>10</v>
      </c>
      <c r="D21" s="26"/>
      <c r="E21" s="34"/>
      <c r="F21" s="72"/>
      <c r="G21" s="98"/>
      <c r="H21" s="98"/>
      <c r="I21" s="98"/>
      <c r="J21" s="64"/>
      <c r="K21" s="64"/>
      <c r="L21" s="60"/>
      <c r="M21" s="87"/>
      <c r="N21" s="87"/>
      <c r="O21" s="87"/>
      <c r="P21" s="87"/>
      <c r="Q21" s="64"/>
      <c r="R21" s="64"/>
      <c r="S21" s="60"/>
      <c r="T21" s="43"/>
      <c r="U21" s="44"/>
      <c r="V21" s="79"/>
    </row>
    <row r="22" spans="1:46" ht="14.4">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4">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4">
      <c r="A24" s="9"/>
      <c r="B24" s="12"/>
      <c r="C24" s="31" t="s">
        <v>16</v>
      </c>
      <c r="D24" s="26"/>
      <c r="E24" s="32"/>
      <c r="F24" s="72"/>
      <c r="G24" s="98"/>
      <c r="H24" s="98"/>
      <c r="I24" s="98"/>
      <c r="J24" s="64"/>
      <c r="K24" s="64"/>
      <c r="L24" s="60"/>
      <c r="M24" s="87"/>
      <c r="N24" s="87"/>
      <c r="O24" s="87"/>
      <c r="P24" s="87"/>
      <c r="Q24" s="64"/>
      <c r="R24" s="64"/>
      <c r="S24" s="60"/>
      <c r="T24" s="43"/>
      <c r="U24" s="44"/>
      <c r="V24" s="79"/>
    </row>
    <row r="25" spans="1:46" ht="14.4">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4">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4">
      <c r="A27" s="9"/>
      <c r="B27" s="12"/>
      <c r="C27" s="31" t="s">
        <v>17</v>
      </c>
      <c r="D27" s="26"/>
      <c r="E27" s="32"/>
      <c r="F27" s="72"/>
      <c r="G27" s="98"/>
      <c r="H27" s="98"/>
      <c r="I27" s="98"/>
      <c r="J27" s="64"/>
      <c r="K27" s="64"/>
      <c r="L27" s="60"/>
      <c r="M27" s="87"/>
      <c r="N27" s="87"/>
      <c r="O27" s="87"/>
      <c r="P27" s="87"/>
      <c r="Q27" s="64"/>
      <c r="R27" s="64"/>
      <c r="S27" s="60"/>
      <c r="T27" s="43"/>
      <c r="U27" s="44"/>
      <c r="V27" s="79"/>
    </row>
    <row r="28" spans="1:46" ht="14.4">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4">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9" t="str">
        <f>F9</f>
        <v>December</v>
      </c>
      <c r="G36" s="139"/>
      <c r="H36" s="139"/>
      <c r="I36" s="139"/>
      <c r="J36" s="139"/>
      <c r="K36" s="139"/>
      <c r="L36" s="140"/>
      <c r="M36" s="141" t="s">
        <v>97</v>
      </c>
      <c r="N36" s="139"/>
      <c r="O36" s="139"/>
      <c r="P36" s="139"/>
      <c r="Q36" s="139"/>
      <c r="R36" s="139"/>
      <c r="S36" s="140"/>
      <c r="T36" s="141" t="s">
        <v>58</v>
      </c>
      <c r="U36" s="139"/>
      <c r="V36" s="14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5"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44910</v>
      </c>
    </row>
    <row r="4" spans="1:38" ht="16.2">
      <c r="A4" s="9"/>
      <c r="B4" s="11" t="s">
        <v>7</v>
      </c>
      <c r="C4" s="26"/>
      <c r="D4" s="24"/>
      <c r="E4" s="58" t="s">
        <v>92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39" t="s">
        <v>27</v>
      </c>
      <c r="G9" s="139"/>
      <c r="H9" s="139"/>
      <c r="I9" s="139"/>
      <c r="J9" s="139"/>
      <c r="K9" s="139"/>
      <c r="L9" s="140"/>
      <c r="M9" s="141" t="s">
        <v>93</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4">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4">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4">
      <c r="A18" s="9"/>
      <c r="B18" s="12"/>
      <c r="C18" s="31" t="s">
        <v>15</v>
      </c>
      <c r="D18" s="26"/>
      <c r="E18" s="32"/>
      <c r="F18" s="72"/>
      <c r="G18" s="72"/>
      <c r="H18" s="72"/>
      <c r="I18" s="72"/>
      <c r="J18" s="64"/>
      <c r="K18" s="64"/>
      <c r="L18" s="60"/>
      <c r="M18" s="87"/>
      <c r="N18" s="87"/>
      <c r="O18" s="87"/>
      <c r="P18" s="87"/>
      <c r="Q18" s="64"/>
      <c r="R18" s="64"/>
      <c r="S18" s="60"/>
      <c r="T18" s="43"/>
      <c r="U18" s="44"/>
      <c r="V18" s="79"/>
    </row>
    <row r="19" spans="1:46" ht="14.4">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4">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4">
      <c r="A21" s="9"/>
      <c r="B21" s="12"/>
      <c r="C21" s="31" t="s">
        <v>10</v>
      </c>
      <c r="D21" s="26"/>
      <c r="E21" s="34"/>
      <c r="F21" s="72"/>
      <c r="G21" s="72"/>
      <c r="H21" s="72"/>
      <c r="I21" s="72"/>
      <c r="J21" s="64"/>
      <c r="K21" s="64"/>
      <c r="L21" s="60"/>
      <c r="M21" s="87"/>
      <c r="N21" s="87"/>
      <c r="O21" s="87"/>
      <c r="P21" s="87"/>
      <c r="Q21" s="64"/>
      <c r="R21" s="64"/>
      <c r="S21" s="60"/>
      <c r="T21" s="43"/>
      <c r="U21" s="44"/>
      <c r="V21" s="79"/>
    </row>
    <row r="22" spans="1:46" ht="14.4">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4">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4">
      <c r="A24" s="9"/>
      <c r="B24" s="12"/>
      <c r="C24" s="31" t="s">
        <v>16</v>
      </c>
      <c r="D24" s="26"/>
      <c r="E24" s="32"/>
      <c r="F24" s="72"/>
      <c r="G24" s="72"/>
      <c r="H24" s="72"/>
      <c r="I24" s="72"/>
      <c r="J24" s="64"/>
      <c r="K24" s="64"/>
      <c r="L24" s="60"/>
      <c r="M24" s="87"/>
      <c r="N24" s="87"/>
      <c r="O24" s="87"/>
      <c r="P24" s="87"/>
      <c r="Q24" s="64"/>
      <c r="R24" s="64"/>
      <c r="S24" s="60"/>
      <c r="T24" s="43"/>
      <c r="U24" s="44"/>
      <c r="V24" s="79"/>
    </row>
    <row r="25" spans="1:46" ht="14.4">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4">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4">
      <c r="A27" s="9"/>
      <c r="B27" s="12"/>
      <c r="C27" s="31" t="s">
        <v>17</v>
      </c>
      <c r="D27" s="26"/>
      <c r="E27" s="32"/>
      <c r="F27" s="72"/>
      <c r="G27" s="72"/>
      <c r="H27" s="72"/>
      <c r="I27" s="72"/>
      <c r="J27" s="64"/>
      <c r="K27" s="64"/>
      <c r="L27" s="60"/>
      <c r="M27" s="87"/>
      <c r="N27" s="87"/>
      <c r="O27" s="87"/>
      <c r="P27" s="87"/>
      <c r="Q27" s="64"/>
      <c r="R27" s="64"/>
      <c r="S27" s="60"/>
      <c r="T27" s="43"/>
      <c r="U27" s="44"/>
      <c r="V27" s="79"/>
    </row>
    <row r="28" spans="1:46" ht="14.4">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4">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9" t="str">
        <f>F9</f>
        <v>November</v>
      </c>
      <c r="G36" s="139"/>
      <c r="H36" s="139"/>
      <c r="I36" s="139"/>
      <c r="J36" s="139"/>
      <c r="K36" s="139"/>
      <c r="L36" s="140"/>
      <c r="M36" s="141" t="s">
        <v>94</v>
      </c>
      <c r="N36" s="139"/>
      <c r="O36" s="139"/>
      <c r="P36" s="139"/>
      <c r="Q36" s="139"/>
      <c r="R36" s="139"/>
      <c r="S36" s="140"/>
      <c r="T36" s="141" t="s">
        <v>58</v>
      </c>
      <c r="U36" s="139"/>
      <c r="V36" s="14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5"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44880</v>
      </c>
    </row>
    <row r="4" spans="1:38" ht="16.2">
      <c r="A4" s="9"/>
      <c r="B4" s="11" t="s">
        <v>7</v>
      </c>
      <c r="C4" s="26"/>
      <c r="D4" s="24"/>
      <c r="E4" s="58" t="s">
        <v>89</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39" t="s">
        <v>24</v>
      </c>
      <c r="G9" s="139"/>
      <c r="H9" s="139"/>
      <c r="I9" s="139"/>
      <c r="J9" s="139"/>
      <c r="K9" s="139"/>
      <c r="L9" s="140"/>
      <c r="M9" s="141" t="s">
        <v>90</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4">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4">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4">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4">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4">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4">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41"/>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9" t="str">
        <f>F9</f>
        <v>October</v>
      </c>
      <c r="G36" s="139"/>
      <c r="H36" s="139"/>
      <c r="I36" s="139"/>
      <c r="J36" s="139"/>
      <c r="K36" s="139"/>
      <c r="L36" s="140"/>
      <c r="M36" s="141" t="s">
        <v>91</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5"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7"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7"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86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39" t="s">
        <v>22</v>
      </c>
      <c r="G9" s="139"/>
      <c r="H9" s="139"/>
      <c r="I9" s="139"/>
      <c r="J9" s="139"/>
      <c r="K9" s="139"/>
      <c r="L9" s="140"/>
      <c r="M9" s="141" t="s">
        <v>87</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4">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4">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4">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4">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4">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4">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9"/>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9" t="str">
        <f>F9</f>
        <v>September</v>
      </c>
      <c r="G36" s="139"/>
      <c r="H36" s="139"/>
      <c r="I36" s="139"/>
      <c r="J36" s="139"/>
      <c r="K36" s="139"/>
      <c r="L36" s="140"/>
      <c r="M36" s="141" t="s">
        <v>88</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5"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7"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7"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72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39" t="s">
        <v>69</v>
      </c>
      <c r="G9" s="139"/>
      <c r="H9" s="139"/>
      <c r="I9" s="139"/>
      <c r="J9" s="139"/>
      <c r="K9" s="139"/>
      <c r="L9" s="140"/>
      <c r="M9" s="141" t="s">
        <v>71</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4">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4">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4">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4">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4">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4">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9" t="str">
        <f>F9</f>
        <v>August</v>
      </c>
      <c r="G36" s="139"/>
      <c r="H36" s="139"/>
      <c r="I36" s="139"/>
      <c r="J36" s="139"/>
      <c r="K36" s="139"/>
      <c r="L36" s="140"/>
      <c r="M36" s="141" t="s">
        <v>70</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5"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7"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7"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39" t="s">
        <v>55</v>
      </c>
      <c r="G9" s="139"/>
      <c r="H9" s="139"/>
      <c r="I9" s="139"/>
      <c r="J9" s="139"/>
      <c r="K9" s="139"/>
      <c r="L9" s="140"/>
      <c r="M9" s="141" t="s">
        <v>60</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4">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4">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4">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4">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4">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4">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9" t="str">
        <f>F9</f>
        <v>July</v>
      </c>
      <c r="G36" s="139"/>
      <c r="H36" s="139"/>
      <c r="I36" s="139"/>
      <c r="J36" s="139"/>
      <c r="K36" s="139"/>
      <c r="L36" s="140"/>
      <c r="M36" s="141" t="s">
        <v>61</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200000000000003"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5"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7"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7"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6.2">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6.2">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8">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39" t="s">
        <v>51</v>
      </c>
      <c r="G6" s="139"/>
      <c r="H6" s="139"/>
      <c r="I6" s="139"/>
      <c r="J6" s="139"/>
      <c r="K6" s="139"/>
      <c r="L6" s="140"/>
      <c r="M6" s="141" t="s">
        <v>52</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4">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4">
      <c r="A12" s="9"/>
      <c r="B12" s="12"/>
      <c r="C12" s="31" t="s">
        <v>74</v>
      </c>
      <c r="D12" s="26"/>
      <c r="E12" s="32"/>
      <c r="F12" s="26"/>
      <c r="G12" s="26"/>
      <c r="H12" s="26"/>
      <c r="I12" s="26"/>
      <c r="J12" s="64"/>
      <c r="K12" s="64"/>
      <c r="L12" s="61"/>
      <c r="M12" s="43"/>
      <c r="N12" s="43"/>
      <c r="O12" s="43"/>
      <c r="P12" s="43"/>
      <c r="Q12" s="64"/>
      <c r="R12" s="65"/>
      <c r="S12" s="61"/>
      <c r="T12" s="43"/>
      <c r="U12" s="44"/>
      <c r="V12" s="44"/>
    </row>
    <row r="13" spans="1:38" ht="14.4">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4">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4">
      <c r="A15" s="9"/>
      <c r="B15" s="12"/>
      <c r="C15" s="31" t="s">
        <v>15</v>
      </c>
      <c r="D15" s="26"/>
      <c r="E15" s="32"/>
      <c r="F15" s="72"/>
      <c r="G15" s="72"/>
      <c r="H15" s="72"/>
      <c r="I15" s="72"/>
      <c r="J15" s="64"/>
      <c r="K15" s="64"/>
      <c r="L15" s="60"/>
      <c r="M15" s="43"/>
      <c r="N15" s="43"/>
      <c r="O15" s="43"/>
      <c r="P15" s="43"/>
      <c r="Q15" s="64"/>
      <c r="R15" s="64"/>
      <c r="S15" s="60"/>
      <c r="T15" s="43"/>
      <c r="U15" s="44"/>
      <c r="V15" s="44"/>
    </row>
    <row r="16" spans="1:38" ht="14.4">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4">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4">
      <c r="A18" s="9"/>
      <c r="B18" s="12"/>
      <c r="C18" s="31" t="s">
        <v>10</v>
      </c>
      <c r="D18" s="26"/>
      <c r="E18" s="34"/>
      <c r="F18" s="72"/>
      <c r="G18" s="72"/>
      <c r="H18" s="72"/>
      <c r="I18" s="72"/>
      <c r="J18" s="64"/>
      <c r="K18" s="64"/>
      <c r="L18" s="60"/>
      <c r="M18" s="43"/>
      <c r="N18" s="43"/>
      <c r="O18" s="43"/>
      <c r="P18" s="43"/>
      <c r="Q18" s="64"/>
      <c r="R18" s="64"/>
      <c r="S18" s="60"/>
      <c r="T18" s="43"/>
      <c r="U18" s="44"/>
      <c r="V18" s="44"/>
    </row>
    <row r="19" spans="1:38" ht="14.4">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4">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4">
      <c r="A21" s="9"/>
      <c r="B21" s="12"/>
      <c r="C21" s="31" t="s">
        <v>16</v>
      </c>
      <c r="D21" s="26"/>
      <c r="E21" s="32"/>
      <c r="F21" s="72"/>
      <c r="G21" s="72"/>
      <c r="H21" s="72"/>
      <c r="I21" s="72"/>
      <c r="J21" s="64"/>
      <c r="K21" s="64"/>
      <c r="L21" s="60"/>
      <c r="M21" s="43"/>
      <c r="N21" s="43"/>
      <c r="O21" s="43"/>
      <c r="P21" s="43"/>
      <c r="Q21" s="64"/>
      <c r="R21" s="64"/>
      <c r="S21" s="60"/>
      <c r="T21" s="43"/>
      <c r="U21" s="44"/>
      <c r="V21" s="44"/>
    </row>
    <row r="22" spans="1:38" ht="14.4">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4">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4">
      <c r="A24" s="9"/>
      <c r="B24" s="12"/>
      <c r="C24" s="31" t="s">
        <v>17</v>
      </c>
      <c r="D24" s="26"/>
      <c r="E24" s="32"/>
      <c r="F24" s="72"/>
      <c r="G24" s="72"/>
      <c r="H24" s="72"/>
      <c r="I24" s="72"/>
      <c r="J24" s="64"/>
      <c r="K24" s="64"/>
      <c r="L24" s="60"/>
      <c r="M24" s="43"/>
      <c r="N24" s="43"/>
      <c r="O24" s="43"/>
      <c r="P24" s="43"/>
      <c r="Q24" s="64"/>
      <c r="R24" s="64"/>
      <c r="S24" s="60"/>
      <c r="T24" s="43"/>
      <c r="U24" s="44"/>
      <c r="V24" s="44"/>
    </row>
    <row r="25" spans="1:38" ht="14.4">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4">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6"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39" t="s">
        <v>47</v>
      </c>
      <c r="G6" s="139"/>
      <c r="H6" s="139"/>
      <c r="I6" s="139"/>
      <c r="J6" s="139"/>
      <c r="K6" s="139"/>
      <c r="L6" s="140"/>
      <c r="M6" s="141" t="s">
        <v>49</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4">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4">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4">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4">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4">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4">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39" t="s">
        <v>45</v>
      </c>
      <c r="G6" s="139"/>
      <c r="H6" s="139"/>
      <c r="I6" s="139"/>
      <c r="J6" s="139"/>
      <c r="K6" s="139"/>
      <c r="L6" s="140"/>
      <c r="M6" s="141" t="s">
        <v>46</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4">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4">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4">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4">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4">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4">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39" t="s">
        <v>41</v>
      </c>
      <c r="G6" s="139"/>
      <c r="H6" s="139"/>
      <c r="I6" s="139"/>
      <c r="J6" s="139"/>
      <c r="K6" s="139"/>
      <c r="L6" s="140"/>
      <c r="M6" s="141" t="s">
        <v>43</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4">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4">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4">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4">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4">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4">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39" t="s">
        <v>39</v>
      </c>
      <c r="G6" s="139"/>
      <c r="H6" s="139"/>
      <c r="I6" s="139"/>
      <c r="J6" s="139"/>
      <c r="K6" s="139"/>
      <c r="L6" s="140"/>
      <c r="M6" s="141" t="s">
        <v>38</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4">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4">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4">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4">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4">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4">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37</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39" t="s">
        <v>33</v>
      </c>
      <c r="G6" s="139"/>
      <c r="H6" s="139"/>
      <c r="I6" s="139"/>
      <c r="J6" s="139"/>
      <c r="K6" s="139"/>
      <c r="L6" s="140"/>
      <c r="M6" s="141" t="s">
        <v>33</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4">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4">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4">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4">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4">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4">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5.6"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30</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1" t="s">
        <v>31</v>
      </c>
      <c r="G6" s="146"/>
      <c r="H6" s="146"/>
      <c r="I6" s="147"/>
      <c r="J6" s="148"/>
      <c r="K6" s="141" t="s">
        <v>32</v>
      </c>
      <c r="L6" s="146"/>
      <c r="M6" s="146"/>
      <c r="N6" s="147"/>
      <c r="O6" s="148"/>
      <c r="P6" s="139" t="s">
        <v>9</v>
      </c>
      <c r="Q6" s="14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4">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4">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4">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4">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4">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4">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5.6"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6:8" s="9" customFormat="1" ht="14.4" hidden="1">
      <c r="F33" s="41"/>
      <c r="G33" s="41"/>
      <c r="H33" s="41"/>
    </row>
    <row r="34" spans="6:8" s="9" customFormat="1" ht="14.4" hidden="1">
      <c r="F34" s="41"/>
      <c r="G34" s="41"/>
      <c r="H34" s="41"/>
    </row>
    <row r="35" spans="6:8" s="9" customFormat="1" ht="14.4" hidden="1">
      <c r="F35" s="41"/>
      <c r="G35" s="41"/>
      <c r="H35" s="41"/>
    </row>
    <row r="36" spans="6:8" s="9" customFormat="1" ht="14.4" hidden="1">
      <c r="F36" s="41"/>
      <c r="G36" s="41"/>
      <c r="H36" s="41"/>
    </row>
    <row r="37" spans="6:8" s="9" customFormat="1" ht="14.4" hidden="1">
      <c r="F37" s="41"/>
      <c r="G37" s="41"/>
      <c r="H37" s="41"/>
    </row>
    <row r="38" spans="6:8" s="9" customFormat="1" ht="14.4" hidden="1">
      <c r="F38" s="41"/>
      <c r="G38" s="41"/>
      <c r="H38" s="41"/>
    </row>
    <row r="39" spans="6:8" s="9" customFormat="1" ht="14.4" hidden="1">
      <c r="F39" s="41"/>
      <c r="G39" s="41"/>
      <c r="H39" s="41"/>
    </row>
    <row r="40" spans="6:8" s="9" customFormat="1" ht="14.4" hidden="1">
      <c r="F40" s="41"/>
      <c r="G40" s="41"/>
      <c r="H40" s="41"/>
    </row>
    <row r="41" spans="6:8" s="9" customFormat="1" ht="14.4" hidden="1">
      <c r="F41" s="41"/>
      <c r="G41" s="41"/>
      <c r="H41" s="41"/>
    </row>
    <row r="42" spans="6:8" s="9" customFormat="1" ht="14.4" hidden="1">
      <c r="F42" s="41"/>
      <c r="G42" s="41"/>
      <c r="H42" s="41"/>
    </row>
    <row r="43" spans="6:8" s="9" customFormat="1" ht="14.4" hidden="1">
      <c r="F43" s="41"/>
      <c r="G43" s="41"/>
      <c r="H43" s="41"/>
    </row>
    <row r="44" spans="6:8" s="9" customFormat="1" ht="14.4" hidden="1">
      <c r="F44" s="41"/>
      <c r="G44" s="41"/>
      <c r="H44" s="41"/>
    </row>
    <row r="45" spans="6:8" s="9" customFormat="1" ht="14.4" hidden="1">
      <c r="F45" s="41"/>
      <c r="G45" s="41"/>
      <c r="H45" s="41"/>
    </row>
    <row r="46" spans="6:8" s="9" customFormat="1" ht="14.4" hidden="1">
      <c r="F46" s="41"/>
      <c r="G46" s="41"/>
      <c r="H46" s="41"/>
    </row>
    <row r="47" spans="6:8" s="9" customFormat="1" ht="14.4" hidden="1">
      <c r="F47" s="41"/>
      <c r="G47" s="41"/>
      <c r="H47" s="41"/>
    </row>
    <row r="48" spans="6:8" s="9"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26</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1" t="s">
        <v>27</v>
      </c>
      <c r="G6" s="146"/>
      <c r="H6" s="146"/>
      <c r="I6" s="147"/>
      <c r="J6" s="148"/>
      <c r="K6" s="141" t="s">
        <v>28</v>
      </c>
      <c r="L6" s="146"/>
      <c r="M6" s="146"/>
      <c r="N6" s="147"/>
      <c r="O6" s="148"/>
      <c r="P6" s="139" t="s">
        <v>9</v>
      </c>
      <c r="Q6" s="14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4">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4">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4">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4">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4">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4">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5.6"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25</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1" t="s">
        <v>24</v>
      </c>
      <c r="G6" s="146"/>
      <c r="H6" s="146"/>
      <c r="I6" s="147"/>
      <c r="J6" s="148"/>
      <c r="K6" s="141" t="s">
        <v>8</v>
      </c>
      <c r="L6" s="146"/>
      <c r="M6" s="146"/>
      <c r="N6" s="147"/>
      <c r="O6" s="148"/>
      <c r="P6" s="139" t="s">
        <v>9</v>
      </c>
      <c r="Q6" s="14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4">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4">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4">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4">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4">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4">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5.6"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21</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1" t="s">
        <v>22</v>
      </c>
      <c r="G6" s="146"/>
      <c r="H6" s="146"/>
      <c r="I6" s="147"/>
      <c r="J6" s="148"/>
      <c r="K6" s="141" t="s">
        <v>23</v>
      </c>
      <c r="L6" s="146"/>
      <c r="M6" s="146"/>
      <c r="N6" s="147"/>
      <c r="O6" s="148"/>
      <c r="P6" s="139" t="s">
        <v>9</v>
      </c>
      <c r="Q6" s="14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4">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4">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4">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4">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4">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4">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5.6"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X58"/>
  <sheetViews>
    <sheetView showGridLines="0" topLeftCell="B1" zoomScale="90" zoomScaleNormal="90" zoomScalePageLayoutView="40" workbookViewId="0">
      <selection activeCell="V9" sqref="V9"/>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5.88671875" style="94" bestFit="1" customWidth="1"/>
    <col min="18" max="18" width="6.33203125" bestFit="1" customWidth="1"/>
    <col min="19" max="22" width="5.88671875" bestFit="1" customWidth="1"/>
    <col min="23" max="23" width="9.109375" customWidth="1"/>
    <col min="24" max="24" width="3.33203125" style="9" customWidth="1"/>
    <col min="25" max="39" width="0" style="9" hidden="1" customWidth="1"/>
    <col min="40" max="50" width="0" hidden="1" customWidth="1"/>
    <col min="51" max="16384" width="9.109375" hidden="1"/>
  </cols>
  <sheetData>
    <row r="1" spans="1:39" ht="14.4">
      <c r="A1" s="9"/>
      <c r="B1" s="9"/>
      <c r="C1" s="9"/>
      <c r="D1" s="9"/>
      <c r="E1" s="9"/>
      <c r="F1" s="91"/>
      <c r="G1" s="91"/>
      <c r="H1" s="91"/>
      <c r="I1" s="91"/>
      <c r="J1" s="91"/>
      <c r="K1" s="91"/>
      <c r="L1" s="91"/>
      <c r="M1" s="91"/>
      <c r="N1" s="91"/>
      <c r="O1" s="91"/>
      <c r="P1" s="91"/>
      <c r="Q1" s="91"/>
      <c r="R1" s="9"/>
      <c r="S1" s="9"/>
      <c r="T1" s="9"/>
      <c r="U1" s="9"/>
      <c r="W1" s="9"/>
    </row>
    <row r="2" spans="1:39" ht="18.600000000000001" thickBot="1">
      <c r="A2" s="9"/>
      <c r="B2" s="8" t="s">
        <v>85</v>
      </c>
      <c r="C2" s="23"/>
      <c r="D2" s="23"/>
      <c r="E2" s="23"/>
      <c r="F2" s="92"/>
      <c r="G2" s="92"/>
      <c r="H2" s="92"/>
      <c r="I2" s="92"/>
      <c r="J2" s="92"/>
      <c r="K2" s="92"/>
      <c r="L2" s="92"/>
      <c r="M2" s="92"/>
      <c r="N2" s="92"/>
      <c r="O2" s="92"/>
      <c r="P2" s="92"/>
      <c r="Q2" s="92"/>
      <c r="R2" s="23"/>
      <c r="S2" s="23"/>
      <c r="T2" s="23"/>
      <c r="U2" s="23"/>
      <c r="V2" s="23"/>
      <c r="W2" s="23"/>
    </row>
    <row r="3" spans="1:39" ht="14.4">
      <c r="A3" s="9"/>
      <c r="B3" s="10"/>
      <c r="C3" s="24"/>
      <c r="D3" s="24"/>
      <c r="E3" s="24"/>
      <c r="F3" s="93"/>
      <c r="G3" s="93"/>
      <c r="H3" s="93"/>
      <c r="I3" s="93"/>
      <c r="J3" s="93"/>
      <c r="K3" s="93"/>
      <c r="L3" s="93"/>
      <c r="M3" s="93"/>
      <c r="N3" s="93"/>
      <c r="O3" s="93"/>
      <c r="P3" s="93"/>
      <c r="Q3" s="93"/>
      <c r="R3" s="24"/>
      <c r="S3" s="24"/>
      <c r="W3" s="25">
        <f>+' '!I17</f>
        <v>45153</v>
      </c>
    </row>
    <row r="4" spans="1:39" ht="16.2">
      <c r="A4" s="9"/>
      <c r="B4" s="11" t="s">
        <v>7</v>
      </c>
      <c r="C4" s="26"/>
      <c r="D4" s="24"/>
      <c r="E4" s="58" t="s">
        <v>124</v>
      </c>
      <c r="F4" s="93"/>
      <c r="G4" s="93"/>
      <c r="H4" s="93"/>
      <c r="I4" s="93"/>
      <c r="J4" s="93"/>
      <c r="K4" s="93"/>
      <c r="L4" s="93"/>
      <c r="M4" s="93"/>
      <c r="N4" s="93"/>
      <c r="O4" s="93"/>
      <c r="P4" s="93"/>
      <c r="Q4" s="93"/>
      <c r="R4" s="24"/>
      <c r="S4" s="24"/>
      <c r="T4" s="24"/>
      <c r="U4" s="24"/>
      <c r="V4" s="24"/>
      <c r="W4" s="24"/>
    </row>
    <row r="5" spans="1:39" ht="14.4">
      <c r="A5" s="9"/>
      <c r="B5" s="10"/>
      <c r="C5" s="24"/>
      <c r="D5" s="24"/>
      <c r="E5" s="24"/>
      <c r="F5" s="93"/>
      <c r="G5" s="93"/>
      <c r="H5" s="93"/>
      <c r="I5" s="93"/>
      <c r="J5" s="93"/>
      <c r="K5" s="93"/>
      <c r="L5" s="93"/>
      <c r="M5" s="93"/>
      <c r="N5" s="93"/>
      <c r="O5" s="93"/>
      <c r="P5" s="93"/>
      <c r="Q5" s="93"/>
      <c r="R5" s="24"/>
      <c r="S5" s="24"/>
      <c r="T5" s="24"/>
      <c r="U5" s="24"/>
      <c r="V5" s="24"/>
      <c r="W5" s="24"/>
    </row>
    <row r="6" spans="1:39" ht="14.4">
      <c r="A6" s="9"/>
      <c r="B6" s="86" t="s">
        <v>105</v>
      </c>
      <c r="D6" s="24"/>
      <c r="E6" s="24"/>
      <c r="F6" s="93"/>
      <c r="G6" s="93"/>
      <c r="H6" s="93"/>
      <c r="I6" s="93"/>
      <c r="J6" s="93"/>
      <c r="K6" s="93"/>
      <c r="L6" s="93"/>
      <c r="M6" s="93"/>
      <c r="N6" s="93"/>
      <c r="O6" s="93"/>
      <c r="P6" s="93"/>
      <c r="Q6" s="93"/>
      <c r="R6" s="24"/>
      <c r="S6" s="24"/>
      <c r="T6" s="24"/>
      <c r="U6" s="24"/>
      <c r="V6" s="24"/>
      <c r="W6" s="24"/>
    </row>
    <row r="7" spans="1:39" ht="14.4">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row>
    <row r="8" spans="1:39" s="20" customFormat="1" ht="14.4">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113" t="s">
        <v>47</v>
      </c>
      <c r="W8" s="113" t="s">
        <v>51</v>
      </c>
      <c r="X8" s="9"/>
      <c r="Y8" s="19"/>
      <c r="Z8" s="19"/>
      <c r="AA8" s="19"/>
      <c r="AB8" s="19"/>
      <c r="AC8" s="19"/>
      <c r="AD8" s="19"/>
      <c r="AE8" s="19"/>
      <c r="AF8" s="19"/>
      <c r="AG8" s="19"/>
      <c r="AH8" s="19"/>
      <c r="AI8" s="19"/>
      <c r="AJ8" s="19"/>
      <c r="AK8" s="19"/>
      <c r="AL8" s="19"/>
      <c r="AM8" s="19"/>
    </row>
    <row r="9" spans="1:39"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4">
        <v>0.99686465614917141</v>
      </c>
      <c r="S9" s="134">
        <v>1.032</v>
      </c>
      <c r="T9" s="134">
        <v>1.0449999999999999</v>
      </c>
      <c r="U9" s="134">
        <v>1.0569</v>
      </c>
      <c r="V9" s="134">
        <v>0.98</v>
      </c>
      <c r="W9" s="135">
        <v>1.0900000000000001</v>
      </c>
    </row>
    <row r="10" spans="1:39" ht="20.25" customHeight="1">
      <c r="A10" s="9"/>
      <c r="B10" s="18"/>
      <c r="C10" s="102"/>
      <c r="D10" s="103"/>
      <c r="E10" s="103"/>
      <c r="F10" s="99"/>
      <c r="G10" s="99"/>
      <c r="H10" s="99"/>
      <c r="I10" s="99"/>
      <c r="J10" s="99"/>
      <c r="K10" s="99"/>
      <c r="L10" s="99"/>
      <c r="M10" s="99"/>
      <c r="N10" s="99"/>
      <c r="O10" s="99"/>
      <c r="P10" s="99"/>
      <c r="Q10" s="104"/>
      <c r="R10" s="9"/>
      <c r="S10" s="9"/>
    </row>
    <row r="11" spans="1:39" ht="20.25" customHeight="1">
      <c r="A11" s="9"/>
      <c r="B11" s="9"/>
      <c r="C11" s="9"/>
      <c r="D11" s="9"/>
      <c r="E11" s="9"/>
      <c r="F11"/>
      <c r="G11"/>
      <c r="H11"/>
      <c r="I11"/>
      <c r="J11"/>
      <c r="K11"/>
      <c r="L11"/>
      <c r="M11"/>
      <c r="N11"/>
      <c r="O11" s="91"/>
      <c r="P11" s="91"/>
      <c r="Q11" s="91"/>
      <c r="R11" s="9"/>
      <c r="S11" s="9"/>
    </row>
    <row r="12" spans="1:39" ht="20.25" customHeight="1">
      <c r="A12" s="9"/>
      <c r="B12" s="9"/>
      <c r="C12" s="100" t="s">
        <v>98</v>
      </c>
      <c r="D12" s="9"/>
      <c r="E12" s="9"/>
      <c r="F12"/>
      <c r="G12"/>
      <c r="H12"/>
      <c r="I12"/>
      <c r="J12"/>
      <c r="K12"/>
      <c r="L12"/>
      <c r="M12"/>
      <c r="N12"/>
      <c r="O12" s="91"/>
      <c r="P12" s="91"/>
      <c r="Q12" s="91"/>
      <c r="R12" s="9"/>
      <c r="S12" s="9"/>
    </row>
    <row r="13" spans="1:39" ht="20.25" customHeight="1">
      <c r="A13" s="9"/>
      <c r="B13" s="9"/>
      <c r="C13" s="100" t="s">
        <v>99</v>
      </c>
      <c r="D13" s="9"/>
      <c r="E13" s="9"/>
      <c r="F13"/>
      <c r="G13"/>
      <c r="H13"/>
      <c r="I13"/>
      <c r="J13"/>
      <c r="K13"/>
      <c r="L13"/>
      <c r="M13"/>
      <c r="N13"/>
      <c r="O13" s="91"/>
      <c r="P13" s="91"/>
      <c r="Q13" s="91"/>
      <c r="R13" s="9"/>
      <c r="S13" s="9"/>
    </row>
    <row r="14" spans="1:39" ht="26.7" hidden="1" customHeight="1"/>
    <row r="15" spans="1:39" ht="26.4" hidden="1" customHeight="1"/>
    <row r="16" spans="1:39"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600000000000001"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Normal="100" workbookViewId="0"/>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6.2">
      <c r="A4" s="9"/>
      <c r="B4" s="11" t="s">
        <v>7</v>
      </c>
      <c r="C4" s="26"/>
      <c r="D4" s="24"/>
      <c r="E4" s="58" t="s">
        <v>126</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5" customFormat="1" ht="10.199999999999999">
      <c r="A9" s="124"/>
      <c r="C9" s="27" t="s">
        <v>7</v>
      </c>
      <c r="D9" s="28"/>
      <c r="E9" s="28"/>
      <c r="F9" s="139" t="s">
        <v>55</v>
      </c>
      <c r="G9" s="139"/>
      <c r="H9" s="139"/>
      <c r="I9" s="139"/>
      <c r="J9" s="139"/>
      <c r="K9" s="139"/>
      <c r="L9" s="139"/>
      <c r="M9" s="139"/>
      <c r="N9" s="140"/>
      <c r="O9" s="141" t="s">
        <v>127</v>
      </c>
      <c r="P9" s="139"/>
      <c r="Q9" s="139"/>
      <c r="R9" s="139"/>
      <c r="S9" s="139"/>
      <c r="T9" s="139"/>
      <c r="U9" s="139"/>
      <c r="V9" s="139"/>
      <c r="W9" s="140"/>
      <c r="X9" s="141" t="s">
        <v>57</v>
      </c>
      <c r="Y9" s="139"/>
      <c r="Z9" s="139"/>
      <c r="AA9" s="142"/>
      <c r="AB9" s="124"/>
      <c r="AC9" s="124"/>
    </row>
    <row r="10" spans="1:29" s="125" customFormat="1" ht="12">
      <c r="A10" s="124"/>
      <c r="B10" s="126"/>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4"/>
      <c r="AC10" s="124"/>
    </row>
    <row r="11" spans="1:29" s="125" customFormat="1" ht="25.95" customHeight="1">
      <c r="A11" s="127"/>
      <c r="B11" s="128"/>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7"/>
      <c r="AC11" s="127"/>
    </row>
    <row r="12" spans="1:29" s="125" customFormat="1" ht="10.8">
      <c r="A12" s="124"/>
      <c r="B12" s="129"/>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4"/>
      <c r="AC12" s="124"/>
    </row>
    <row r="13" spans="1:29" s="125" customFormat="1" ht="10.8">
      <c r="A13" s="124"/>
      <c r="B13" s="129"/>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35</v>
      </c>
      <c r="R13" s="68">
        <f>'June-23'!R13+'July-23'!I13</f>
        <v>551</v>
      </c>
      <c r="S13" s="68">
        <f>'June-23'!S13+'July-23'!J13</f>
        <v>926</v>
      </c>
      <c r="T13" s="64">
        <f>IFERROR(O13/P13-1,"n/a")</f>
        <v>4.5851528384279527E-2</v>
      </c>
      <c r="U13" s="64">
        <f>IFERROR(O13/Q13-1,"n/a")</f>
        <v>26.37142857142857</v>
      </c>
      <c r="V13" s="64">
        <f>IFERROR(O13/R13-1,"n/a")</f>
        <v>0.73865698729582574</v>
      </c>
      <c r="W13" s="60">
        <f>IFERROR(O13/S13-1,"n/a")</f>
        <v>3.4557235421166288E-2</v>
      </c>
      <c r="X13" s="68">
        <v>1486</v>
      </c>
      <c r="Y13" s="68">
        <v>522</v>
      </c>
      <c r="Z13" s="70">
        <v>551</v>
      </c>
      <c r="AA13" s="78">
        <v>1591</v>
      </c>
      <c r="AB13" s="124"/>
      <c r="AC13" s="124"/>
    </row>
    <row r="14" spans="1:29" s="125" customFormat="1" ht="10.8">
      <c r="A14" s="124"/>
      <c r="B14" s="129"/>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36025</v>
      </c>
      <c r="R14" s="68">
        <f>'June-23'!R14+'July-23'!I14</f>
        <v>1092884</v>
      </c>
      <c r="S14" s="68">
        <f>'June-23'!S14+'July-23'!J14</f>
        <v>2783719</v>
      </c>
      <c r="T14" s="64">
        <f>IFERROR(O14/P14-1,"n/a")</f>
        <v>0.70236833774479202</v>
      </c>
      <c r="U14" s="64">
        <f>IFERROR(O14/Q14-1,"n/a")</f>
        <v>84.981013185287992</v>
      </c>
      <c r="V14" s="64">
        <f>IFERROR(O14/R14-1,"n/a")</f>
        <v>1.8342129631324093</v>
      </c>
      <c r="W14" s="60">
        <f>IFERROR(O14/S14-1,"n/a")</f>
        <v>0.11270785592942389</v>
      </c>
      <c r="X14" s="68">
        <v>3592413</v>
      </c>
      <c r="Y14" s="68">
        <v>768312</v>
      </c>
      <c r="Z14" s="70">
        <v>1092884</v>
      </c>
      <c r="AA14" s="78">
        <v>4592479</v>
      </c>
      <c r="AB14" s="124"/>
      <c r="AC14" s="124"/>
    </row>
    <row r="15" spans="1:29" s="125" customFormat="1" ht="10.8">
      <c r="A15" s="124"/>
      <c r="B15" s="129"/>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4"/>
      <c r="AC15" s="124"/>
    </row>
    <row r="16" spans="1:29" s="125" customFormat="1" ht="10.8">
      <c r="A16" s="124"/>
      <c r="B16" s="129"/>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71</v>
      </c>
      <c r="R16" s="68">
        <f>'June-23'!R16+'July-23'!I16</f>
        <v>10</v>
      </c>
      <c r="S16" s="68">
        <f>'June-23'!S16+'July-23'!J16</f>
        <v>268</v>
      </c>
      <c r="T16" s="64">
        <f>IFERROR(O16/P16-1,"n/a")</f>
        <v>-8.6261980830670937E-2</v>
      </c>
      <c r="U16" s="64">
        <f>IFERROR(O16/Q16-1,"n/a")</f>
        <v>3.028169014084507</v>
      </c>
      <c r="V16" s="64">
        <f>IFERROR(O16/R16-1,"n/a")</f>
        <v>27.6</v>
      </c>
      <c r="W16" s="60">
        <f>IFERROR(O16/S16-1,"n/a")</f>
        <v>6.7164179104477695E-2</v>
      </c>
      <c r="X16" s="68">
        <v>572</v>
      </c>
      <c r="Y16" s="68">
        <v>202</v>
      </c>
      <c r="Z16" s="70">
        <v>54</v>
      </c>
      <c r="AA16" s="78">
        <v>586</v>
      </c>
      <c r="AB16" s="124"/>
      <c r="AC16" s="124"/>
    </row>
    <row r="17" spans="1:29" s="125" customFormat="1" ht="10.8">
      <c r="A17" s="124"/>
      <c r="B17" s="129"/>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101795</v>
      </c>
      <c r="R17" s="68">
        <f>'June-23'!R17+'July-23'!I17</f>
        <v>41113</v>
      </c>
      <c r="S17" s="68">
        <f>'June-23'!S17+'July-23'!J17</f>
        <v>735023</v>
      </c>
      <c r="T17" s="64">
        <f>IFERROR(O17/P17-1,"n/a")</f>
        <v>0.94818021669295693</v>
      </c>
      <c r="U17" s="64">
        <f>IFERROR(O17/Q17-1,"n/a")</f>
        <v>7.310889532884719</v>
      </c>
      <c r="V17" s="64">
        <f>IFERROR(O17/R17-1,"n/a")</f>
        <v>19.57760319120473</v>
      </c>
      <c r="W17" s="60">
        <f>IFERROR(O17/S17-1,"n/a")</f>
        <v>0.15099391447614563</v>
      </c>
      <c r="X17" s="68">
        <v>965963</v>
      </c>
      <c r="Y17" s="68">
        <v>301521</v>
      </c>
      <c r="Z17" s="70">
        <v>70675</v>
      </c>
      <c r="AA17" s="78">
        <v>1400932</v>
      </c>
      <c r="AB17" s="124"/>
      <c r="AC17" s="124"/>
    </row>
    <row r="18" spans="1:29" s="125" customFormat="1" ht="10.8">
      <c r="A18" s="124"/>
      <c r="B18" s="129"/>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4"/>
      <c r="AC18" s="124"/>
    </row>
    <row r="19" spans="1:29" s="125" customFormat="1" ht="10.8">
      <c r="A19" s="124"/>
      <c r="B19" s="129"/>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4"/>
      <c r="AC19" s="124"/>
    </row>
    <row r="20" spans="1:29" s="125" customFormat="1" ht="10.8">
      <c r="A20" s="124"/>
      <c r="B20" s="129"/>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4"/>
      <c r="AC20" s="124"/>
    </row>
    <row r="21" spans="1:29" s="125" customFormat="1" ht="10.8">
      <c r="A21" s="124"/>
      <c r="B21" s="129"/>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4"/>
      <c r="AC21" s="124"/>
    </row>
    <row r="22" spans="1:29" s="125" customFormat="1" ht="10.8">
      <c r="A22" s="124"/>
      <c r="B22" s="129"/>
      <c r="C22" s="33"/>
      <c r="D22" s="26" t="s">
        <v>5</v>
      </c>
      <c r="E22" s="34"/>
      <c r="F22" s="74">
        <v>82</v>
      </c>
      <c r="G22" s="71">
        <v>75</v>
      </c>
      <c r="H22" s="71">
        <v>10</v>
      </c>
      <c r="I22" s="71">
        <v>0</v>
      </c>
      <c r="J22" s="71">
        <v>78</v>
      </c>
      <c r="K22" s="64">
        <f>IFERROR(F22/G22-1,"n/a")</f>
        <v>9.3333333333333268E-2</v>
      </c>
      <c r="L22" s="64">
        <f t="shared" si="0"/>
        <v>7.1999999999999993</v>
      </c>
      <c r="M22" s="64" t="str">
        <f>IFERROR(F22/I22-1,"n/a")</f>
        <v>n/a</v>
      </c>
      <c r="N22" s="60">
        <f t="shared" si="1"/>
        <v>5.1282051282051322E-2</v>
      </c>
      <c r="O22" s="68">
        <f>'June-23'!O22+'July-23'!F22</f>
        <v>777</v>
      </c>
      <c r="P22" s="68">
        <f>'June-23'!P22+'July-23'!G22</f>
        <v>404</v>
      </c>
      <c r="Q22" s="68">
        <f>'June-23'!Q22+'July-23'!H22</f>
        <v>14</v>
      </c>
      <c r="R22" s="68">
        <f>'June-23'!R22+'July-23'!I22</f>
        <v>206</v>
      </c>
      <c r="S22" s="68">
        <f>'June-23'!S22+'July-23'!J22</f>
        <v>804</v>
      </c>
      <c r="T22" s="64">
        <f>IFERROR(O22/P22-1,"n/a")</f>
        <v>0.9232673267326732</v>
      </c>
      <c r="U22" s="64">
        <f>IFERROR(O22/Q22-1,"n/a")</f>
        <v>54.5</v>
      </c>
      <c r="V22" s="64">
        <f>IFERROR(O22/R22-1,"n/a")</f>
        <v>2.7718446601941746</v>
      </c>
      <c r="W22" s="60">
        <f>IFERROR(O22/S22-1,"n/a")</f>
        <v>-3.3582089552238847E-2</v>
      </c>
      <c r="X22" s="68">
        <v>895</v>
      </c>
      <c r="Y22" s="68">
        <v>283</v>
      </c>
      <c r="Z22" s="70">
        <v>260</v>
      </c>
      <c r="AA22" s="78">
        <v>1570</v>
      </c>
      <c r="AB22" s="124"/>
      <c r="AC22" s="124"/>
    </row>
    <row r="23" spans="1:29" s="125" customFormat="1" ht="10.8">
      <c r="A23" s="124"/>
      <c r="B23" s="129"/>
      <c r="C23" s="33"/>
      <c r="D23" s="26" t="s">
        <v>11</v>
      </c>
      <c r="E23" s="32"/>
      <c r="F23" s="73">
        <v>395689</v>
      </c>
      <c r="G23" s="71">
        <v>287462</v>
      </c>
      <c r="H23" s="71">
        <v>23553</v>
      </c>
      <c r="I23" s="71">
        <v>0</v>
      </c>
      <c r="J23" s="71">
        <v>273825</v>
      </c>
      <c r="K23" s="64">
        <f>IFERROR(F23/G23-1,"n/a")</f>
        <v>0.37649150148541377</v>
      </c>
      <c r="L23" s="64">
        <f t="shared" si="0"/>
        <v>15.799940559589011</v>
      </c>
      <c r="M23" s="64" t="str">
        <f>IFERROR(F23/I23-1,"n/a")</f>
        <v>n/a</v>
      </c>
      <c r="N23" s="60">
        <f t="shared" si="1"/>
        <v>0.44504336711403258</v>
      </c>
      <c r="O23" s="68">
        <f>'June-23'!O23+'July-23'!F23</f>
        <v>2309441</v>
      </c>
      <c r="P23" s="68">
        <f>'June-23'!P23+'July-23'!G23</f>
        <v>829549</v>
      </c>
      <c r="Q23" s="68">
        <f>'June-23'!Q23+'July-23'!H23</f>
        <v>28476</v>
      </c>
      <c r="R23" s="68">
        <f>'June-23'!R23+'July-23'!I23</f>
        <v>547984</v>
      </c>
      <c r="S23" s="68">
        <f>'June-23'!S23+'July-23'!J23</f>
        <v>2179018</v>
      </c>
      <c r="T23" s="64">
        <f>IFERROR(O23/P23-1,"n/a")</f>
        <v>1.7839717726137936</v>
      </c>
      <c r="U23" s="64">
        <f>IFERROR(O23/Q23-1,"n/a")</f>
        <v>80.101313386711624</v>
      </c>
      <c r="V23" s="64">
        <f>IFERROR(O23/R23-1,"n/a")</f>
        <v>3.2144314432538179</v>
      </c>
      <c r="W23" s="60">
        <f>IFERROR(O23/S23-1,"n/a")</f>
        <v>5.9854025987853277E-2</v>
      </c>
      <c r="X23" s="68">
        <v>2165161</v>
      </c>
      <c r="Y23" s="68">
        <v>465109</v>
      </c>
      <c r="Z23" s="70">
        <v>602416</v>
      </c>
      <c r="AA23" s="78">
        <v>4026529</v>
      </c>
      <c r="AB23" s="124"/>
      <c r="AC23" s="124"/>
    </row>
    <row r="24" spans="1:29" s="125" customFormat="1" ht="10.8">
      <c r="A24" s="124"/>
      <c r="B24" s="129"/>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4"/>
      <c r="AC24" s="124"/>
    </row>
    <row r="25" spans="1:29" s="125" customFormat="1" ht="10.8">
      <c r="B25" s="129"/>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4"/>
      <c r="AC25" s="124"/>
    </row>
    <row r="26" spans="1:29" s="125" customFormat="1" ht="10.8">
      <c r="A26" s="124"/>
      <c r="B26" s="129"/>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4"/>
      <c r="AC26" s="124"/>
    </row>
    <row r="27" spans="1:29" s="125" customFormat="1" ht="11.4" thickBot="1">
      <c r="A27" s="124"/>
      <c r="B27" s="129"/>
      <c r="C27" s="35" t="s">
        <v>12</v>
      </c>
      <c r="D27" s="36"/>
      <c r="E27" s="37"/>
      <c r="F27" s="75">
        <f t="shared" ref="F27:J28" si="2">F13+F16+F19+F22+F25</f>
        <v>353</v>
      </c>
      <c r="G27" s="75">
        <f t="shared" si="2"/>
        <v>311</v>
      </c>
      <c r="H27" s="75">
        <f t="shared" si="2"/>
        <v>63</v>
      </c>
      <c r="I27" s="75">
        <f t="shared" si="2"/>
        <v>2</v>
      </c>
      <c r="J27" s="75">
        <f t="shared" si="2"/>
        <v>291</v>
      </c>
      <c r="K27" s="66">
        <f>IFERROR(F27/G27-1,"n/a")</f>
        <v>0.135048231511254</v>
      </c>
      <c r="L27" s="66">
        <f t="shared" si="0"/>
        <v>4.6031746031746028</v>
      </c>
      <c r="M27" s="66">
        <f>IFERROR(F27/I27-1,"n/a")</f>
        <v>175.5</v>
      </c>
      <c r="N27" s="62">
        <f t="shared" si="1"/>
        <v>0.21305841924398616</v>
      </c>
      <c r="O27" s="75">
        <f t="shared" ref="O27:S28" si="3">O13+O16+O19+O22+O25</f>
        <v>2381</v>
      </c>
      <c r="P27" s="75">
        <f t="shared" si="3"/>
        <v>1955</v>
      </c>
      <c r="Q27" s="75">
        <f t="shared" si="3"/>
        <v>126</v>
      </c>
      <c r="R27" s="75">
        <f t="shared" si="3"/>
        <v>772</v>
      </c>
      <c r="S27" s="75">
        <f t="shared" si="3"/>
        <v>2165</v>
      </c>
      <c r="T27" s="66">
        <f>IFERROR(O27/P27-1,"n/a")</f>
        <v>0.21790281329923267</v>
      </c>
      <c r="U27" s="66">
        <f>IFERROR(O27/Q27-1,"n/a")</f>
        <v>17.896825396825395</v>
      </c>
      <c r="V27" s="66">
        <f>IFERROR(O27/R27-1,"n/a")</f>
        <v>2.0841968911917097</v>
      </c>
      <c r="W27" s="62">
        <f>IFERROR(O27/S27-1,"n/a")</f>
        <v>9.9769053117782835E-2</v>
      </c>
      <c r="X27" s="75">
        <f>X13+X16+X19+X22+X25</f>
        <v>3620</v>
      </c>
      <c r="Y27" s="46">
        <f t="shared" ref="Y27:AA28" si="4">Y13+Y16+Y19+Y22+Y25</f>
        <v>1054</v>
      </c>
      <c r="Z27" s="46">
        <f t="shared" si="4"/>
        <v>874</v>
      </c>
      <c r="AA27" s="80">
        <f t="shared" si="4"/>
        <v>4053</v>
      </c>
      <c r="AB27" s="124"/>
      <c r="AC27" s="124"/>
    </row>
    <row r="28" spans="1:29" s="125" customFormat="1" ht="12" thickTop="1" thickBot="1">
      <c r="A28" s="124"/>
      <c r="B28" s="129"/>
      <c r="C28" s="38" t="s">
        <v>13</v>
      </c>
      <c r="D28" s="39"/>
      <c r="E28" s="40"/>
      <c r="F28" s="76">
        <f t="shared" si="2"/>
        <v>1271791</v>
      </c>
      <c r="G28" s="76">
        <f t="shared" si="2"/>
        <v>857236</v>
      </c>
      <c r="H28" s="76">
        <f t="shared" si="2"/>
        <v>92497</v>
      </c>
      <c r="I28" s="76">
        <f t="shared" si="2"/>
        <v>6081</v>
      </c>
      <c r="J28" s="76">
        <f t="shared" si="2"/>
        <v>881537</v>
      </c>
      <c r="K28" s="67">
        <f>IFERROR(F28/G28-1,"n/a")</f>
        <v>0.4835949493488374</v>
      </c>
      <c r="L28" s="67">
        <f t="shared" si="0"/>
        <v>12.749537822848309</v>
      </c>
      <c r="M28" s="67">
        <f>IFERROR(F28/I28-1,"n/a")</f>
        <v>208.14175300115113</v>
      </c>
      <c r="N28" s="63">
        <f t="shared" si="1"/>
        <v>0.44269724356436546</v>
      </c>
      <c r="O28" s="76">
        <f t="shared" si="3"/>
        <v>6870350</v>
      </c>
      <c r="P28" s="76">
        <f t="shared" si="3"/>
        <v>3473009</v>
      </c>
      <c r="Q28" s="76">
        <f t="shared" si="3"/>
        <v>166764</v>
      </c>
      <c r="R28" s="76">
        <f t="shared" si="3"/>
        <v>1692028</v>
      </c>
      <c r="S28" s="76">
        <f t="shared" si="3"/>
        <v>5995896</v>
      </c>
      <c r="T28" s="67">
        <f>IFERROR(O28/P28-1,"n/a")</f>
        <v>0.978212552861222</v>
      </c>
      <c r="U28" s="67">
        <f>IFERROR(O28/Q28-1,"n/a")</f>
        <v>40.198040344438844</v>
      </c>
      <c r="V28" s="67">
        <f>IFERROR(O28/R28-1,"n/a")</f>
        <v>3.0604233499682039</v>
      </c>
      <c r="W28" s="63">
        <f>IFERROR(O28/S28-1,"n/a")</f>
        <v>0.14584208932242992</v>
      </c>
      <c r="X28" s="76">
        <f>X14+X17+X20+X23+X26</f>
        <v>7626669</v>
      </c>
      <c r="Y28" s="47">
        <f t="shared" si="4"/>
        <v>1552483</v>
      </c>
      <c r="Z28" s="47">
        <f t="shared" si="4"/>
        <v>1776022</v>
      </c>
      <c r="AA28" s="81">
        <f t="shared" si="4"/>
        <v>10626118</v>
      </c>
      <c r="AB28" s="124"/>
      <c r="AC28" s="124"/>
    </row>
    <row r="29" spans="1:29" s="125" customFormat="1" ht="10.8" thickTop="1">
      <c r="A29" s="124"/>
      <c r="B29" s="124"/>
      <c r="C29" s="124"/>
      <c r="D29" s="124"/>
      <c r="E29" s="124"/>
      <c r="F29" s="130"/>
      <c r="G29" s="130"/>
      <c r="H29" s="130"/>
      <c r="I29" s="130"/>
      <c r="J29" s="130"/>
      <c r="K29" s="130"/>
      <c r="L29" s="130"/>
      <c r="M29" s="130"/>
      <c r="N29" s="124"/>
      <c r="O29" s="124"/>
      <c r="P29" s="124"/>
      <c r="Q29" s="124"/>
      <c r="R29" s="124"/>
      <c r="S29" s="124"/>
      <c r="T29" s="124"/>
      <c r="U29" s="124"/>
      <c r="V29" s="124"/>
      <c r="W29" s="124"/>
      <c r="X29" s="124"/>
      <c r="Y29" s="124"/>
      <c r="Z29" s="124"/>
      <c r="AA29" s="124"/>
      <c r="AB29" s="124"/>
      <c r="AC29" s="124"/>
    </row>
    <row r="30" spans="1:29" s="125" customFormat="1" ht="10.199999999999999">
      <c r="A30" s="124"/>
      <c r="B30" s="124"/>
      <c r="C30" s="124"/>
      <c r="D30" s="124"/>
      <c r="E30" s="124"/>
      <c r="F30" s="130"/>
      <c r="G30" s="130"/>
      <c r="H30" s="130"/>
      <c r="I30" s="130"/>
      <c r="J30" s="130"/>
      <c r="K30" s="130"/>
      <c r="L30" s="130"/>
      <c r="M30" s="130"/>
      <c r="N30" s="124"/>
      <c r="O30" s="130"/>
      <c r="P30" s="124"/>
      <c r="Q30" s="124"/>
      <c r="R30" s="124"/>
      <c r="S30" s="124"/>
      <c r="T30" s="124"/>
      <c r="U30" s="124"/>
      <c r="V30" s="124"/>
      <c r="W30" s="124"/>
      <c r="X30" s="124"/>
      <c r="Y30" s="124"/>
      <c r="Z30" s="124"/>
      <c r="AA30" s="124"/>
      <c r="AB30" s="124"/>
      <c r="AC30" s="124"/>
    </row>
    <row r="31" spans="1:29" s="125" customFormat="1" ht="10.8">
      <c r="A31" s="124"/>
      <c r="B31" s="131"/>
      <c r="C31" s="132"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4"/>
    </row>
    <row r="32" spans="1:29" s="125" customFormat="1" ht="10.8">
      <c r="A32" s="124"/>
      <c r="B32" s="131"/>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4"/>
    </row>
    <row r="33" spans="1:29" s="125" customFormat="1" ht="10.199999999999999">
      <c r="A33" s="124"/>
      <c r="B33" s="124"/>
      <c r="C33" s="27" t="s">
        <v>7</v>
      </c>
      <c r="D33" s="28"/>
      <c r="E33" s="28"/>
      <c r="F33" s="139" t="str">
        <f>F9</f>
        <v>July</v>
      </c>
      <c r="G33" s="139"/>
      <c r="H33" s="139"/>
      <c r="I33" s="139"/>
      <c r="J33" s="139"/>
      <c r="K33" s="139"/>
      <c r="L33" s="139"/>
      <c r="M33" s="139"/>
      <c r="N33" s="140"/>
      <c r="O33" s="143" t="s">
        <v>61</v>
      </c>
      <c r="P33" s="144"/>
      <c r="Q33" s="144"/>
      <c r="R33" s="144"/>
      <c r="S33" s="144"/>
      <c r="T33" s="144"/>
      <c r="U33" s="144"/>
      <c r="V33" s="144"/>
      <c r="W33" s="145"/>
      <c r="X33" s="141" t="s">
        <v>58</v>
      </c>
      <c r="Y33" s="139"/>
      <c r="Z33" s="139"/>
      <c r="AA33" s="142"/>
    </row>
    <row r="34" spans="1:29" s="125" customFormat="1" ht="10.199999999999999">
      <c r="A34" s="124"/>
      <c r="B34" s="124"/>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s="125" customFormat="1" ht="20.399999999999999">
      <c r="A35" s="124"/>
      <c r="B35" s="124"/>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4"/>
    </row>
    <row r="36" spans="1:29" s="125" customFormat="1" ht="10.199999999999999">
      <c r="A36" s="124"/>
      <c r="B36" s="124"/>
      <c r="C36" s="31" t="s">
        <v>109</v>
      </c>
      <c r="D36" s="26"/>
      <c r="E36" s="32"/>
      <c r="F36" s="26"/>
      <c r="G36" s="26"/>
      <c r="H36" s="26"/>
      <c r="I36" s="26"/>
      <c r="J36" s="26"/>
      <c r="K36" s="26"/>
      <c r="L36" s="26"/>
      <c r="M36" s="26"/>
      <c r="N36" s="32"/>
      <c r="O36" s="26"/>
      <c r="P36" s="26"/>
      <c r="Q36" s="26"/>
      <c r="R36" s="26"/>
      <c r="S36" s="124"/>
      <c r="T36" s="26"/>
      <c r="U36" s="124"/>
      <c r="V36" s="26"/>
      <c r="W36" s="32"/>
      <c r="X36" s="33"/>
      <c r="Y36" s="26"/>
      <c r="Z36" s="88"/>
      <c r="AA36" s="85"/>
      <c r="AC36" s="124"/>
    </row>
    <row r="37" spans="1:29" s="125" customFormat="1" ht="10.199999999999999">
      <c r="A37" s="124"/>
      <c r="B37" s="124"/>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35</v>
      </c>
      <c r="R37" s="74">
        <f>'June-23'!R37+'July-23'!I37</f>
        <v>42</v>
      </c>
      <c r="S37" s="74">
        <f>'June-23'!S37+'July-23'!J37</f>
        <v>410</v>
      </c>
      <c r="T37" s="121">
        <f>IFERROR(O37/P37-1,"n/a")</f>
        <v>0.10880829015544036</v>
      </c>
      <c r="U37" s="121">
        <f>IFERROR(O37/Q37-1,"n/a")</f>
        <v>11.228571428571428</v>
      </c>
      <c r="V37" s="121">
        <f>IFERROR(O37/R37-1,"n/a")</f>
        <v>9.1904761904761898</v>
      </c>
      <c r="W37" s="122">
        <f>IFERROR(O37/S37-1,"n/a")</f>
        <v>4.3902439024390283E-2</v>
      </c>
      <c r="X37" s="89">
        <v>1486</v>
      </c>
      <c r="Y37" s="89">
        <v>1052</v>
      </c>
      <c r="Z37" s="70">
        <v>551</v>
      </c>
      <c r="AA37" s="78">
        <v>1584</v>
      </c>
      <c r="AC37" s="124"/>
    </row>
    <row r="38" spans="1:29" s="125" customFormat="1" ht="10.199999999999999">
      <c r="A38" s="124"/>
      <c r="B38" s="124"/>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36025</v>
      </c>
      <c r="R38" s="74">
        <f>'June-23'!R38+'July-23'!I38</f>
        <v>0</v>
      </c>
      <c r="S38" s="74">
        <f>'June-23'!S38+'July-23'!J38</f>
        <v>1332615</v>
      </c>
      <c r="T38" s="121">
        <f>IFERROR(O38/P38-1,"n/a")</f>
        <v>0.47123450010661916</v>
      </c>
      <c r="U38" s="121">
        <f>IFERROR(O38/Q38-1,"n/a")</f>
        <v>42.283331020124912</v>
      </c>
      <c r="V38" s="121" t="str">
        <f>IFERROR(O38/R38-1,"n/a")</f>
        <v>n/a</v>
      </c>
      <c r="W38" s="122">
        <f>IFERROR(O38/S38-1,"n/a")</f>
        <v>0.17009188700412348</v>
      </c>
      <c r="X38" s="89">
        <v>4370939</v>
      </c>
      <c r="Y38" s="89">
        <v>1527970</v>
      </c>
      <c r="Z38" s="84">
        <v>1092884</v>
      </c>
      <c r="AA38" s="78">
        <v>4234259</v>
      </c>
      <c r="AC38" s="124"/>
    </row>
    <row r="39" spans="1:29" s="125" customFormat="1" ht="10.199999999999999">
      <c r="A39" s="124"/>
      <c r="B39" s="124"/>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4"/>
    </row>
    <row r="40" spans="1:29" s="125" customFormat="1" ht="10.199999999999999">
      <c r="A40" s="124"/>
      <c r="B40" s="124"/>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59</v>
      </c>
      <c r="R40" s="74">
        <f>'June-23'!R40+'July-23'!I40</f>
        <v>0</v>
      </c>
      <c r="S40" s="74">
        <f>'June-23'!S40+'July-23'!J40</f>
        <v>245</v>
      </c>
      <c r="T40" s="121">
        <f>IFERROR(O40/P40-1,"n/a")</f>
        <v>-6.498194945848379E-2</v>
      </c>
      <c r="U40" s="121">
        <f>IFERROR(O40/Q40-1,"n/a")</f>
        <v>3.3898305084745761</v>
      </c>
      <c r="V40" s="121" t="str">
        <f>IFERROR(O40/R40-1,"n/a")</f>
        <v>n/a</v>
      </c>
      <c r="W40" s="122">
        <f>IFERROR(O40/S40-1,"n/a")</f>
        <v>5.7142857142857162E-2</v>
      </c>
      <c r="X40" s="89">
        <v>563</v>
      </c>
      <c r="Y40" s="89">
        <v>226</v>
      </c>
      <c r="Z40" s="70">
        <v>66</v>
      </c>
      <c r="AA40" s="78">
        <v>573</v>
      </c>
      <c r="AC40" s="124"/>
    </row>
    <row r="41" spans="1:29" s="125" customFormat="1" ht="10.199999999999999">
      <c r="A41" s="124"/>
      <c r="B41" s="124"/>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91692</v>
      </c>
      <c r="R41" s="74">
        <f>'June-23'!R41+'July-23'!I41</f>
        <v>0</v>
      </c>
      <c r="S41" s="74">
        <f>'June-23'!S41+'July-23'!J41</f>
        <v>654649</v>
      </c>
      <c r="T41" s="121">
        <f>IFERROR(O41/P41-1,"n/a")</f>
        <v>0.91818417235076577</v>
      </c>
      <c r="U41" s="121">
        <f>IFERROR(O41/Q41-1,"n/a")</f>
        <v>7.3208131570911306</v>
      </c>
      <c r="V41" s="121" t="str">
        <f>IFERROR(O41/R41-1,"n/a")</f>
        <v>n/a</v>
      </c>
      <c r="W41" s="122">
        <f>IFERROR(O41/S41-1,"n/a")</f>
        <v>0.16543674549262266</v>
      </c>
      <c r="X41" s="89">
        <v>1012510</v>
      </c>
      <c r="Y41" s="89">
        <v>327926</v>
      </c>
      <c r="Z41" s="84">
        <v>80778</v>
      </c>
      <c r="AA41" s="78">
        <v>1361671</v>
      </c>
      <c r="AC41" s="124"/>
    </row>
    <row r="42" spans="1:29" s="125" customFormat="1" ht="10.199999999999999">
      <c r="A42" s="124"/>
      <c r="B42" s="124"/>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4"/>
    </row>
    <row r="43" spans="1:29" s="125" customFormat="1" ht="10.199999999999999">
      <c r="A43" s="124"/>
      <c r="B43" s="124"/>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1">
        <f>IFERROR(O43/P43-1,"n/a")</f>
        <v>6.8852459016393475E-2</v>
      </c>
      <c r="U43" s="121">
        <f>IFERROR(O43/Q43-1,"n/a")</f>
        <v>53.333333333333336</v>
      </c>
      <c r="V43" s="121">
        <f>IFERROR(O43/R43-1,"n/a")</f>
        <v>162</v>
      </c>
      <c r="W43" s="122">
        <f>IFERROR(O43/S43-1,"n/a")</f>
        <v>1.1733333333333333</v>
      </c>
      <c r="X43" s="89">
        <v>669</v>
      </c>
      <c r="Y43" s="89">
        <v>59</v>
      </c>
      <c r="Z43" s="70">
        <v>9</v>
      </c>
      <c r="AA43" s="78">
        <v>287</v>
      </c>
      <c r="AC43" s="124"/>
    </row>
    <row r="44" spans="1:29" s="125" customFormat="1" ht="10.199999999999999">
      <c r="A44" s="124"/>
      <c r="B44" s="124"/>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1">
        <f>IFERROR(O44/P44-1,"n/a")</f>
        <v>0.52621190192068035</v>
      </c>
      <c r="U44" s="121">
        <f>IFERROR(O44/Q44-1,"n/a")</f>
        <v>1231.5106837606838</v>
      </c>
      <c r="V44" s="121">
        <f>IFERROR(O44/R44-1,"n/a")</f>
        <v>68.546057390884982</v>
      </c>
      <c r="W44" s="122">
        <f>IFERROR(O44/S44-1,"n/a")</f>
        <v>1.0756057890911186</v>
      </c>
      <c r="X44" s="82">
        <f>709768+195488</f>
        <v>905256</v>
      </c>
      <c r="Y44" s="82">
        <f>17541+6306</f>
        <v>23847</v>
      </c>
      <c r="Z44" s="84">
        <f>1642</f>
        <v>1642</v>
      </c>
      <c r="AA44" s="78">
        <v>351261</v>
      </c>
      <c r="AC44" s="124"/>
    </row>
    <row r="45" spans="1:29" s="125" customFormat="1" ht="10.199999999999999">
      <c r="A45" s="124"/>
      <c r="B45" s="124"/>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4"/>
    </row>
    <row r="46" spans="1:29" s="125" customFormat="1" ht="10.199999999999999">
      <c r="A46" s="124"/>
      <c r="B46" s="124"/>
      <c r="C46" s="33"/>
      <c r="D46" s="26" t="s">
        <v>5</v>
      </c>
      <c r="E46" s="34"/>
      <c r="F46" s="74">
        <f t="shared" ref="F46:J47" si="8">F22</f>
        <v>82</v>
      </c>
      <c r="G46" s="74">
        <f t="shared" si="8"/>
        <v>75</v>
      </c>
      <c r="H46" s="74">
        <f t="shared" si="8"/>
        <v>10</v>
      </c>
      <c r="I46" s="74">
        <f t="shared" si="8"/>
        <v>0</v>
      </c>
      <c r="J46" s="74">
        <f t="shared" si="8"/>
        <v>78</v>
      </c>
      <c r="K46" s="64">
        <f>IFERROR(F46/G46-1,"n/a")</f>
        <v>9.3333333333333268E-2</v>
      </c>
      <c r="L46" s="64">
        <f>IFERROR(F46/H46-1,"n/a")</f>
        <v>7.1999999999999993</v>
      </c>
      <c r="M46" s="64" t="str">
        <f>IFERROR(F46/I46-1,"n/a")</f>
        <v>n/a</v>
      </c>
      <c r="N46" s="60">
        <f>IFERROR(F46/J46-1,"n/a")</f>
        <v>5.1282051282051322E-2</v>
      </c>
      <c r="O46" s="74">
        <f>'June-23'!O46+'July-23'!F46</f>
        <v>490</v>
      </c>
      <c r="P46" s="74">
        <f>'June-23'!P46+'July-23'!G46</f>
        <v>351</v>
      </c>
      <c r="Q46" s="74">
        <f>'June-23'!Q46+'July-23'!H46</f>
        <v>14</v>
      </c>
      <c r="R46" s="74">
        <f>'June-23'!R46+'July-23'!I46</f>
        <v>1</v>
      </c>
      <c r="S46" s="74">
        <f>'June-23'!S46+'July-23'!J46</f>
        <v>481</v>
      </c>
      <c r="T46" s="121">
        <f>IFERROR(O46/P46-1,"n/a")</f>
        <v>0.39601139601139601</v>
      </c>
      <c r="U46" s="121">
        <f>IFERROR(O46/Q46-1,"n/a")</f>
        <v>34</v>
      </c>
      <c r="V46" s="121">
        <f>IFERROR(O46/R46-1,"n/a")</f>
        <v>489</v>
      </c>
      <c r="W46" s="122">
        <f>IFERROR(O46/S46-1,"n/a")</f>
        <v>1.8711018711018657E-2</v>
      </c>
      <c r="X46" s="89">
        <v>1129</v>
      </c>
      <c r="Y46" s="89">
        <v>336</v>
      </c>
      <c r="Z46" s="84">
        <v>260</v>
      </c>
      <c r="AA46" s="78">
        <v>1452</v>
      </c>
      <c r="AC46" s="124"/>
    </row>
    <row r="47" spans="1:29" s="125" customFormat="1" ht="10.199999999999999">
      <c r="A47" s="124"/>
      <c r="B47" s="124"/>
      <c r="C47" s="33"/>
      <c r="D47" s="26" t="s">
        <v>11</v>
      </c>
      <c r="E47" s="32"/>
      <c r="F47" s="74">
        <f t="shared" si="8"/>
        <v>395689</v>
      </c>
      <c r="G47" s="74">
        <f t="shared" si="8"/>
        <v>287462</v>
      </c>
      <c r="H47" s="74">
        <f t="shared" si="8"/>
        <v>23553</v>
      </c>
      <c r="I47" s="74">
        <f t="shared" si="8"/>
        <v>0</v>
      </c>
      <c r="J47" s="74">
        <f t="shared" si="8"/>
        <v>273825</v>
      </c>
      <c r="K47" s="64">
        <f>IFERROR(F47/G47-1,"n/a")</f>
        <v>0.37649150148541377</v>
      </c>
      <c r="L47" s="64">
        <f>IFERROR(F47/H47-1,"n/a")</f>
        <v>15.799940559589011</v>
      </c>
      <c r="M47" s="64" t="str">
        <f>IFERROR(F47/I47-1,"n/a")</f>
        <v>n/a</v>
      </c>
      <c r="N47" s="60">
        <f>IFERROR(F47/J47-1,"n/a")</f>
        <v>0.44504336711403258</v>
      </c>
      <c r="O47" s="74">
        <f>'June-23'!O47+'July-23'!F47</f>
        <v>1473167</v>
      </c>
      <c r="P47" s="74">
        <f>'June-23'!P47+'July-23'!G47</f>
        <v>761095</v>
      </c>
      <c r="Q47" s="74">
        <f>'June-23'!Q47+'July-23'!H47</f>
        <v>28476</v>
      </c>
      <c r="R47" s="74">
        <f>'June-23'!R47+'July-23'!I47</f>
        <v>2010</v>
      </c>
      <c r="S47" s="74">
        <f>'June-23'!S47+'July-23'!J47</f>
        <v>1259203</v>
      </c>
      <c r="T47" s="121">
        <f>IFERROR(O47/P47-1,"n/a")</f>
        <v>0.93558885553051852</v>
      </c>
      <c r="U47" s="121">
        <f>IFERROR(O47/Q47-1,"n/a")</f>
        <v>50.733635342042419</v>
      </c>
      <c r="V47" s="121">
        <f>IFERROR(O47/R47-1,"n/a")</f>
        <v>731.91890547263677</v>
      </c>
      <c r="W47" s="122">
        <f>IFERROR(O47/S47-1,"n/a")</f>
        <v>0.16992017966920336</v>
      </c>
      <c r="X47" s="82">
        <v>2932981</v>
      </c>
      <c r="Y47" s="82">
        <v>533563</v>
      </c>
      <c r="Z47" s="84">
        <v>602416</v>
      </c>
      <c r="AA47" s="78">
        <v>3652688</v>
      </c>
      <c r="AC47" s="124"/>
    </row>
    <row r="48" spans="1:29" s="125" customFormat="1" ht="10.19999999999999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4"/>
    </row>
    <row r="49" spans="3:29" s="125" customFormat="1" ht="10.199999999999999">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1">
        <f>IFERROR(O49/P49-1,"n/a")</f>
        <v>1.2000000000000002</v>
      </c>
      <c r="U49" s="121" t="str">
        <f>IFERROR(O49/Q49-1,"n/a")</f>
        <v>n/a</v>
      </c>
      <c r="V49" s="121" t="str">
        <f>IFERROR(O49/R49-1,"n/a")</f>
        <v>n/a</v>
      </c>
      <c r="W49" s="122">
        <f>IFERROR(O49/S49-1,"n/a")</f>
        <v>0</v>
      </c>
      <c r="X49" s="89">
        <v>9</v>
      </c>
      <c r="Y49" s="82">
        <v>0</v>
      </c>
      <c r="Z49" s="82">
        <v>0</v>
      </c>
      <c r="AA49" s="78">
        <v>16</v>
      </c>
      <c r="AC49" s="124"/>
    </row>
    <row r="50" spans="3:29" s="125" customFormat="1" ht="10.199999999999999">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1">
        <f>IFERROR(O50/P50-1,"n/a")</f>
        <v>1.2790134839230149</v>
      </c>
      <c r="U50" s="121" t="str">
        <f>IFERROR(O50/Q50-1,"n/a")</f>
        <v>n/a</v>
      </c>
      <c r="V50" s="121" t="str">
        <f>IFERROR(O50/R50-1,"n/a")</f>
        <v>n/a</v>
      </c>
      <c r="W50" s="122">
        <f>IFERROR(O50/S50-1,"n/a")</f>
        <v>0.43818181818181823</v>
      </c>
      <c r="X50" s="82">
        <v>15637</v>
      </c>
      <c r="Y50" s="82">
        <v>0</v>
      </c>
      <c r="Z50" s="82">
        <v>0</v>
      </c>
      <c r="AA50" s="78">
        <v>20248</v>
      </c>
      <c r="AC50" s="124"/>
    </row>
    <row r="51" spans="3:29" s="125" customFormat="1" ht="10.8" thickBot="1">
      <c r="C51" s="35" t="s">
        <v>12</v>
      </c>
      <c r="D51" s="36"/>
      <c r="E51" s="37"/>
      <c r="F51" s="75">
        <f>F37+F40+F43+F46+F49</f>
        <v>353</v>
      </c>
      <c r="G51" s="75">
        <f t="shared" ref="G51:J52" si="10">G37+G40+G43+G46+G49</f>
        <v>311</v>
      </c>
      <c r="H51" s="75">
        <f t="shared" si="10"/>
        <v>63</v>
      </c>
      <c r="I51" s="75">
        <f t="shared" si="10"/>
        <v>2</v>
      </c>
      <c r="J51" s="75">
        <f t="shared" si="10"/>
        <v>291</v>
      </c>
      <c r="K51" s="66">
        <f>IFERROR(F51/G51-1,"n/a")</f>
        <v>0.135048231511254</v>
      </c>
      <c r="L51" s="66">
        <f>IFERROR(F51/H51-1,"n/a")</f>
        <v>4.6031746031746028</v>
      </c>
      <c r="M51" s="66">
        <f>IFERROR(F51/I51-1,"n/a")</f>
        <v>175.5</v>
      </c>
      <c r="N51" s="62">
        <f>IFERROR(F51/J51-1,"n/a")</f>
        <v>0.21305841924398616</v>
      </c>
      <c r="O51" s="75">
        <f t="shared" ref="O51:S52" si="11">O37+O40+O43+O46+O49</f>
        <v>1514</v>
      </c>
      <c r="P51" s="75">
        <f t="shared" si="11"/>
        <v>1324</v>
      </c>
      <c r="Q51" s="75">
        <f t="shared" si="11"/>
        <v>114</v>
      </c>
      <c r="R51" s="75">
        <f t="shared" si="11"/>
        <v>45</v>
      </c>
      <c r="S51" s="75">
        <f t="shared" si="11"/>
        <v>1297</v>
      </c>
      <c r="T51" s="66">
        <f>IFERROR(O51/P51-1,"n/a")</f>
        <v>0.14350453172205446</v>
      </c>
      <c r="U51" s="66">
        <f>IFERROR(O51/Q51-1,"n/a")</f>
        <v>12.280701754385966</v>
      </c>
      <c r="V51" s="66">
        <f>IFERROR(O51/R51-1,"n/a")</f>
        <v>32.644444444444446</v>
      </c>
      <c r="W51" s="62">
        <f>IFERROR(O51/S51-1,"n/a")</f>
        <v>0.16730917501927522</v>
      </c>
      <c r="X51" s="46">
        <f t="shared" ref="X51:Z52" si="12">X37+X40+X43+X46+X49</f>
        <v>3856</v>
      </c>
      <c r="Y51" s="46">
        <f t="shared" si="12"/>
        <v>1673</v>
      </c>
      <c r="Z51" s="46">
        <f t="shared" si="12"/>
        <v>886</v>
      </c>
      <c r="AA51" s="80">
        <f>AA37+AA40+AA43+AA46+AA49</f>
        <v>3912</v>
      </c>
      <c r="AC51" s="124"/>
    </row>
    <row r="52" spans="3:29" s="125" customFormat="1" ht="11.4" thickTop="1" thickBot="1">
      <c r="C52" s="38" t="s">
        <v>13</v>
      </c>
      <c r="D52" s="39"/>
      <c r="E52" s="40"/>
      <c r="F52" s="76">
        <f>F38+F41+F44+F47+F50</f>
        <v>1271791</v>
      </c>
      <c r="G52" s="76">
        <f t="shared" si="10"/>
        <v>857236</v>
      </c>
      <c r="H52" s="76">
        <f t="shared" si="10"/>
        <v>92497</v>
      </c>
      <c r="I52" s="76">
        <f t="shared" si="10"/>
        <v>6081</v>
      </c>
      <c r="J52" s="76">
        <f t="shared" si="10"/>
        <v>881537</v>
      </c>
      <c r="K52" s="67">
        <f>IFERROR(F52/G52-1,"n/a")</f>
        <v>0.4835949493488374</v>
      </c>
      <c r="L52" s="67">
        <f>IFERROR(F52/H52-1,"n/a")</f>
        <v>12.749537822848309</v>
      </c>
      <c r="M52" s="67">
        <f>IFERROR(F52/I52-1,"n/a")</f>
        <v>208.14175300115113</v>
      </c>
      <c r="N52" s="63">
        <f>IFERROR(F52/J52-1,"n/a")</f>
        <v>0.44269724356436546</v>
      </c>
      <c r="O52" s="76">
        <f t="shared" si="11"/>
        <v>4391991</v>
      </c>
      <c r="P52" s="76">
        <f t="shared" si="11"/>
        <v>2605304</v>
      </c>
      <c r="Q52" s="76">
        <f t="shared" si="11"/>
        <v>156661</v>
      </c>
      <c r="R52" s="76">
        <f t="shared" si="11"/>
        <v>10304</v>
      </c>
      <c r="S52" s="76">
        <f t="shared" si="11"/>
        <v>3538119</v>
      </c>
      <c r="T52" s="67">
        <f>IFERROR(O52/P52-1,"n/a")</f>
        <v>0.6857882995612028</v>
      </c>
      <c r="U52" s="119">
        <f>IFERROR(O52/Q52-1,"n/a")</f>
        <v>27.034999138266702</v>
      </c>
      <c r="V52" s="119">
        <f>IFERROR(O52/R52-1,"n/a")</f>
        <v>425.24136257763973</v>
      </c>
      <c r="W52" s="120">
        <f>IFERROR(O52/S52-1,"n/a")</f>
        <v>0.24133501445259475</v>
      </c>
      <c r="X52" s="47">
        <f t="shared" si="12"/>
        <v>9237323</v>
      </c>
      <c r="Y52" s="47">
        <f t="shared" si="12"/>
        <v>2413306</v>
      </c>
      <c r="Z52" s="47">
        <f t="shared" si="12"/>
        <v>1777720</v>
      </c>
      <c r="AA52" s="81">
        <f>AA38+AA41+AA44+AA47+AA50</f>
        <v>9620127</v>
      </c>
      <c r="AC52" s="124"/>
    </row>
    <row r="53" spans="3:29" s="125" customFormat="1" ht="10.8" thickTop="1">
      <c r="AC53" s="124"/>
    </row>
    <row r="54" spans="3:29" s="125" customFormat="1" ht="10.199999999999999">
      <c r="P54" s="133"/>
      <c r="Q54" s="133"/>
      <c r="R54" s="133"/>
      <c r="S54" s="133"/>
      <c r="AC54" s="124"/>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J4" zoomScaleNormal="100" workbookViewId="0">
      <selection activeCell="X13" sqref="X13:AA28"/>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6.2">
      <c r="A4" s="9"/>
      <c r="B4" s="11" t="s">
        <v>7</v>
      </c>
      <c r="C4" s="26"/>
      <c r="D4" s="24"/>
      <c r="E4" s="58" t="s">
        <v>124</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5" customFormat="1" ht="10.199999999999999">
      <c r="A9" s="124"/>
      <c r="C9" s="27" t="s">
        <v>7</v>
      </c>
      <c r="D9" s="28"/>
      <c r="E9" s="28"/>
      <c r="F9" s="139" t="s">
        <v>51</v>
      </c>
      <c r="G9" s="139"/>
      <c r="H9" s="139"/>
      <c r="I9" s="139"/>
      <c r="J9" s="139"/>
      <c r="K9" s="139"/>
      <c r="L9" s="139"/>
      <c r="M9" s="139"/>
      <c r="N9" s="140"/>
      <c r="O9" s="141" t="s">
        <v>52</v>
      </c>
      <c r="P9" s="139"/>
      <c r="Q9" s="139"/>
      <c r="R9" s="139"/>
      <c r="S9" s="139"/>
      <c r="T9" s="139"/>
      <c r="U9" s="139"/>
      <c r="V9" s="139"/>
      <c r="W9" s="140"/>
      <c r="X9" s="141" t="s">
        <v>57</v>
      </c>
      <c r="Y9" s="139"/>
      <c r="Z9" s="139"/>
      <c r="AA9" s="142"/>
      <c r="AB9" s="124"/>
      <c r="AC9" s="124"/>
    </row>
    <row r="10" spans="1:29" s="125" customFormat="1" ht="12">
      <c r="A10" s="124"/>
      <c r="B10" s="126"/>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4"/>
      <c r="AC10" s="124"/>
    </row>
    <row r="11" spans="1:29" s="125" customFormat="1" ht="25.95" customHeight="1">
      <c r="A11" s="127"/>
      <c r="B11" s="128"/>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7"/>
      <c r="AC11" s="127"/>
    </row>
    <row r="12" spans="1:29" s="125" customFormat="1" ht="10.8">
      <c r="A12" s="124"/>
      <c r="B12" s="129"/>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4"/>
      <c r="AC12" s="124"/>
    </row>
    <row r="13" spans="1:29" s="125" customFormat="1" ht="10.8">
      <c r="A13" s="124"/>
      <c r="B13" s="129"/>
      <c r="C13" s="33"/>
      <c r="D13" s="26" t="s">
        <v>5</v>
      </c>
      <c r="E13" s="32"/>
      <c r="F13" s="73">
        <v>95</v>
      </c>
      <c r="G13" s="71">
        <v>83</v>
      </c>
      <c r="H13" s="71">
        <v>7</v>
      </c>
      <c r="I13" s="71">
        <v>0</v>
      </c>
      <c r="J13" s="71">
        <v>90</v>
      </c>
      <c r="K13" s="64">
        <f>IFERROR(F13/G13-1,"n/a")</f>
        <v>0.14457831325301207</v>
      </c>
      <c r="L13" s="64">
        <f t="shared" ref="L13:L28" si="0">IFERROR(F13/H13-1,"n/a")</f>
        <v>12.571428571428571</v>
      </c>
      <c r="M13" s="64" t="str">
        <f>IFERROR(F13/I13-1,"n/a")</f>
        <v>n/a</v>
      </c>
      <c r="N13" s="60">
        <f>IFERROR(F13/J13-1,"n/a")</f>
        <v>5.555555555555558E-2</v>
      </c>
      <c r="O13" s="68">
        <f>'May-23'!O13+'June-23'!F13</f>
        <v>853</v>
      </c>
      <c r="P13" s="68">
        <f>'May-23'!$P$13+G13</f>
        <v>832</v>
      </c>
      <c r="Q13" s="68">
        <f>'May-23'!Q13+'June-23'!H13</f>
        <v>7</v>
      </c>
      <c r="R13" s="68">
        <f>'May-23'!R13+'June-23'!I13</f>
        <v>551</v>
      </c>
      <c r="S13" s="68">
        <f>'May-23'!S13+'June-23'!J13</f>
        <v>825</v>
      </c>
      <c r="T13" s="64">
        <f>IFERROR(O13/P13-1,"n/a")</f>
        <v>2.5240384615384581E-2</v>
      </c>
      <c r="U13" s="64">
        <f>IFERROR(O13/Q13-1,"n/a")</f>
        <v>120.85714285714286</v>
      </c>
      <c r="V13" s="64">
        <f>IFERROR(O13/R13-1,"n/a")</f>
        <v>0.5480943738656987</v>
      </c>
      <c r="W13" s="60">
        <f>IFERROR(O13/S13-1,"n/a")</f>
        <v>3.3939393939393936E-2</v>
      </c>
      <c r="X13" s="68">
        <v>1486</v>
      </c>
      <c r="Y13" s="68">
        <v>522</v>
      </c>
      <c r="Z13" s="70">
        <v>551</v>
      </c>
      <c r="AA13" s="78">
        <v>1591</v>
      </c>
      <c r="AB13" s="124"/>
      <c r="AC13" s="124"/>
    </row>
    <row r="14" spans="1:29" s="125" customFormat="1" ht="10.8">
      <c r="A14" s="124"/>
      <c r="B14" s="129"/>
      <c r="C14" s="33"/>
      <c r="D14" s="26" t="s">
        <v>11</v>
      </c>
      <c r="E14" s="32"/>
      <c r="F14" s="73">
        <v>359885</v>
      </c>
      <c r="G14" s="71">
        <v>234968</v>
      </c>
      <c r="H14" s="71">
        <v>5111</v>
      </c>
      <c r="I14" s="71">
        <v>0</v>
      </c>
      <c r="J14" s="71">
        <v>303053</v>
      </c>
      <c r="K14" s="64">
        <f>IFERROR(F14/G14-1,"n/a")</f>
        <v>0.53163409485546964</v>
      </c>
      <c r="L14" s="64">
        <f t="shared" si="0"/>
        <v>69.413813343768339</v>
      </c>
      <c r="M14" s="64" t="str">
        <f>IFERROR(F14/I14-1,"n/a")</f>
        <v>n/a</v>
      </c>
      <c r="N14" s="60">
        <f>IFERROR(F14/J14-1,"n/a")</f>
        <v>0.1875315538866138</v>
      </c>
      <c r="O14" s="68">
        <f>'May-23'!$O$14+F14</f>
        <v>2701062</v>
      </c>
      <c r="P14" s="68">
        <f>'May-23'!P14+'June-23'!G14</f>
        <v>1527382</v>
      </c>
      <c r="Q14" s="68">
        <f>'May-23'!Q14+'June-23'!H14</f>
        <v>5111</v>
      </c>
      <c r="R14" s="68">
        <f>'May-23'!R14+'June-23'!I14</f>
        <v>1092884</v>
      </c>
      <c r="S14" s="68">
        <f>'May-23'!S14+'June-23'!J14</f>
        <v>2451255</v>
      </c>
      <c r="T14" s="64">
        <f>IFERROR(O14/P14-1,"n/a")</f>
        <v>0.76842597333214613</v>
      </c>
      <c r="U14" s="64">
        <f>IFERROR(O14/Q14-1,"n/a")</f>
        <v>527.48014087262766</v>
      </c>
      <c r="V14" s="64">
        <f>IFERROR(O14/R14-1,"n/a")</f>
        <v>1.4714992625017844</v>
      </c>
      <c r="W14" s="60">
        <f>IFERROR(O14/S14-1,"n/a")</f>
        <v>0.10190983802174802</v>
      </c>
      <c r="X14" s="68">
        <v>3592413</v>
      </c>
      <c r="Y14" s="68">
        <v>768312</v>
      </c>
      <c r="Z14" s="70">
        <v>1092884</v>
      </c>
      <c r="AA14" s="78">
        <v>4592479</v>
      </c>
      <c r="AB14" s="124"/>
      <c r="AC14" s="124"/>
    </row>
    <row r="15" spans="1:29" s="125" customFormat="1" ht="10.8">
      <c r="A15" s="124"/>
      <c r="B15" s="129"/>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4"/>
      <c r="AC15" s="124"/>
    </row>
    <row r="16" spans="1:29" s="125" customFormat="1" ht="10.8">
      <c r="A16" s="124"/>
      <c r="B16" s="129"/>
      <c r="C16" s="33"/>
      <c r="D16" s="26" t="s">
        <v>5</v>
      </c>
      <c r="E16" s="32"/>
      <c r="F16" s="74">
        <v>73</v>
      </c>
      <c r="G16" s="71">
        <v>89</v>
      </c>
      <c r="H16" s="71">
        <v>15</v>
      </c>
      <c r="I16" s="71">
        <v>0</v>
      </c>
      <c r="J16" s="71">
        <v>64</v>
      </c>
      <c r="K16" s="64">
        <f>IFERROR(F16/G16-1,"n/a")</f>
        <v>-0.1797752808988764</v>
      </c>
      <c r="L16" s="64">
        <f t="shared" si="0"/>
        <v>3.8666666666666663</v>
      </c>
      <c r="M16" s="64" t="str">
        <f>IFERROR(F16/I16-1,"n/a")</f>
        <v>n/a</v>
      </c>
      <c r="N16" s="60">
        <f>IFERROR(F16/J16-1,"n/a")</f>
        <v>0.140625</v>
      </c>
      <c r="O16" s="68">
        <f>'May-23'!$O$16+F16</f>
        <v>216</v>
      </c>
      <c r="P16" s="68">
        <f>'May-23'!P16+'June-23'!G16</f>
        <v>252</v>
      </c>
      <c r="Q16" s="68">
        <f>'May-23'!Q16+'June-23'!H16</f>
        <v>49</v>
      </c>
      <c r="R16" s="68">
        <f>'May-23'!R16+'June-23'!I16</f>
        <v>10</v>
      </c>
      <c r="S16" s="68">
        <f>'May-23'!S16+'June-23'!J16</f>
        <v>209</v>
      </c>
      <c r="T16" s="64">
        <f>IFERROR(O16/P16-1,"n/a")</f>
        <v>-0.1428571428571429</v>
      </c>
      <c r="U16" s="64">
        <f>IFERROR(O16/Q16-1,"n/a")</f>
        <v>3.408163265306122</v>
      </c>
      <c r="V16" s="64">
        <f>IFERROR(O16/R16-1,"n/a")</f>
        <v>20.6</v>
      </c>
      <c r="W16" s="60">
        <f>IFERROR(O16/S16-1,"n/a")</f>
        <v>3.3492822966507241E-2</v>
      </c>
      <c r="X16" s="68">
        <v>572</v>
      </c>
      <c r="Y16" s="68">
        <v>202</v>
      </c>
      <c r="Z16" s="70">
        <v>54</v>
      </c>
      <c r="AA16" s="78">
        <v>586</v>
      </c>
      <c r="AB16" s="124"/>
      <c r="AC16" s="124"/>
    </row>
    <row r="17" spans="1:29" s="125" customFormat="1" ht="10.8">
      <c r="A17" s="124"/>
      <c r="B17" s="129"/>
      <c r="C17" s="33"/>
      <c r="D17" s="26" t="s">
        <v>11</v>
      </c>
      <c r="E17" s="32"/>
      <c r="F17" s="74">
        <v>224892</v>
      </c>
      <c r="G17" s="71">
        <v>121649</v>
      </c>
      <c r="H17" s="71">
        <v>23647</v>
      </c>
      <c r="I17" s="71">
        <v>0</v>
      </c>
      <c r="J17" s="71">
        <v>167798</v>
      </c>
      <c r="K17" s="64">
        <f>IFERROR(F17/G17-1,"n/a")</f>
        <v>0.84869583802579562</v>
      </c>
      <c r="L17" s="64">
        <f t="shared" si="0"/>
        <v>8.5103818666215592</v>
      </c>
      <c r="M17" s="64" t="str">
        <f>IFERROR(F17/I17-1,"n/a")</f>
        <v>n/a</v>
      </c>
      <c r="N17" s="60">
        <f>IFERROR(F17/J17-1,"n/a")</f>
        <v>0.34025435344878963</v>
      </c>
      <c r="O17" s="68">
        <f>'May-23'!O17+'June-23'!F17</f>
        <v>576378</v>
      </c>
      <c r="P17" s="68">
        <f>'May-23'!P17+'June-23'!G17</f>
        <v>300562</v>
      </c>
      <c r="Q17" s="68">
        <f>'May-23'!Q17+'June-23'!H17</f>
        <v>64233</v>
      </c>
      <c r="R17" s="68">
        <f>'May-23'!R17+'June-23'!I17</f>
        <v>41113</v>
      </c>
      <c r="S17" s="68">
        <f>'May-23'!S17+'June-23'!J17</f>
        <v>560902</v>
      </c>
      <c r="T17" s="64">
        <f>IFERROR(O17/P17-1,"n/a")</f>
        <v>0.9176675694199532</v>
      </c>
      <c r="U17" s="64">
        <f>IFERROR(O17/Q17-1,"n/a")</f>
        <v>7.9732380552052682</v>
      </c>
      <c r="V17" s="64">
        <f>IFERROR(O17/R17-1,"n/a")</f>
        <v>13.019361272590178</v>
      </c>
      <c r="W17" s="60">
        <f>IFERROR(O17/S17-1,"n/a")</f>
        <v>2.7591272628730179E-2</v>
      </c>
      <c r="X17" s="68">
        <v>965963</v>
      </c>
      <c r="Y17" s="68">
        <v>301521</v>
      </c>
      <c r="Z17" s="70">
        <v>70675</v>
      </c>
      <c r="AA17" s="78">
        <v>1400932</v>
      </c>
      <c r="AB17" s="124"/>
      <c r="AC17" s="124"/>
    </row>
    <row r="18" spans="1:29" s="125" customFormat="1" ht="10.8">
      <c r="A18" s="124"/>
      <c r="B18" s="129"/>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4"/>
      <c r="AC18" s="124"/>
    </row>
    <row r="19" spans="1:29" s="125" customFormat="1" ht="10.8">
      <c r="A19" s="124"/>
      <c r="B19" s="129"/>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4"/>
      <c r="AC19" s="124"/>
    </row>
    <row r="20" spans="1:29" s="125" customFormat="1" ht="10.8">
      <c r="A20" s="124"/>
      <c r="B20" s="129"/>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4"/>
      <c r="AC20" s="124"/>
    </row>
    <row r="21" spans="1:29" s="125" customFormat="1" ht="10.8">
      <c r="A21" s="124"/>
      <c r="B21" s="129"/>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4"/>
      <c r="AC21" s="124"/>
    </row>
    <row r="22" spans="1:29" s="125" customFormat="1" ht="10.8">
      <c r="A22" s="124"/>
      <c r="B22" s="129"/>
      <c r="C22" s="33"/>
      <c r="D22" s="26" t="s">
        <v>5</v>
      </c>
      <c r="E22" s="34"/>
      <c r="F22" s="74">
        <v>88</v>
      </c>
      <c r="G22" s="71">
        <v>69</v>
      </c>
      <c r="H22" s="71">
        <v>4</v>
      </c>
      <c r="I22" s="71">
        <v>0</v>
      </c>
      <c r="J22" s="71">
        <v>74</v>
      </c>
      <c r="K22" s="64">
        <f>IFERROR(F22/G22-1,"n/a")</f>
        <v>0.2753623188405796</v>
      </c>
      <c r="L22" s="64">
        <f t="shared" si="0"/>
        <v>21</v>
      </c>
      <c r="M22" s="64" t="str">
        <f>IFERROR(F22/I22-1,"n/a")</f>
        <v>n/a</v>
      </c>
      <c r="N22" s="60">
        <f t="shared" si="1"/>
        <v>0.18918918918918926</v>
      </c>
      <c r="O22" s="68">
        <f>'May-23'!O22+'June-23'!F22</f>
        <v>695</v>
      </c>
      <c r="P22" s="68">
        <f>'May-23'!P22+'June-23'!G22</f>
        <v>329</v>
      </c>
      <c r="Q22" s="68">
        <f>'May-23'!Q22+'June-23'!H22</f>
        <v>4</v>
      </c>
      <c r="R22" s="68">
        <f>'May-23'!R22+'June-23'!I22</f>
        <v>206</v>
      </c>
      <c r="S22" s="68">
        <f>'May-23'!S22+'June-23'!J22</f>
        <v>726</v>
      </c>
      <c r="T22" s="64">
        <f>IFERROR(O22/P22-1,"n/a")</f>
        <v>1.1124620060790273</v>
      </c>
      <c r="U22" s="64">
        <f>IFERROR(O22/Q22-1,"n/a")</f>
        <v>172.75</v>
      </c>
      <c r="V22" s="64">
        <f>IFERROR(O22/R22-1,"n/a")</f>
        <v>2.3737864077669903</v>
      </c>
      <c r="W22" s="60">
        <f>IFERROR(O22/S22-1,"n/a")</f>
        <v>-4.2699724517906379E-2</v>
      </c>
      <c r="X22" s="68">
        <v>895</v>
      </c>
      <c r="Y22" s="68">
        <v>283</v>
      </c>
      <c r="Z22" s="70">
        <v>260</v>
      </c>
      <c r="AA22" s="78">
        <v>1570</v>
      </c>
      <c r="AB22" s="124"/>
      <c r="AC22" s="124"/>
    </row>
    <row r="23" spans="1:29" s="125" customFormat="1" ht="10.8">
      <c r="A23" s="124"/>
      <c r="B23" s="129"/>
      <c r="C23" s="33"/>
      <c r="D23" s="26" t="s">
        <v>11</v>
      </c>
      <c r="E23" s="32"/>
      <c r="F23" s="73">
        <v>334459</v>
      </c>
      <c r="G23" s="71">
        <v>183895</v>
      </c>
      <c r="H23" s="71">
        <v>4923</v>
      </c>
      <c r="I23" s="71">
        <v>0</v>
      </c>
      <c r="J23" s="71">
        <v>278866</v>
      </c>
      <c r="K23" s="64">
        <f>IFERROR(F23/G23-1,"n/a")</f>
        <v>0.81874983006607027</v>
      </c>
      <c r="L23" s="64">
        <f t="shared" si="0"/>
        <v>66.93804590696729</v>
      </c>
      <c r="M23" s="64" t="str">
        <f>IFERROR(F23/I23-1,"n/a")</f>
        <v>n/a</v>
      </c>
      <c r="N23" s="60">
        <f t="shared" si="1"/>
        <v>0.19935381150803622</v>
      </c>
      <c r="O23" s="68">
        <f>'May-23'!O23+'June-23'!F23</f>
        <v>1913752</v>
      </c>
      <c r="P23" s="68">
        <f>'May-23'!P23+'June-23'!G23</f>
        <v>542087</v>
      </c>
      <c r="Q23" s="68">
        <f>'May-23'!Q23+'June-23'!H23</f>
        <v>4923</v>
      </c>
      <c r="R23" s="68">
        <f>'May-23'!R23+'June-23'!I23</f>
        <v>547984</v>
      </c>
      <c r="S23" s="68">
        <f>'May-23'!S23+'June-23'!J23</f>
        <v>1905193</v>
      </c>
      <c r="T23" s="64">
        <f>IFERROR(O23/P23-1,"n/a")</f>
        <v>2.5303410707137415</v>
      </c>
      <c r="U23" s="64">
        <f>IFERROR(O23/Q23-1,"n/a")</f>
        <v>387.73694901482838</v>
      </c>
      <c r="V23" s="64">
        <f>IFERROR(O23/R23-1,"n/a")</f>
        <v>2.492350141609974</v>
      </c>
      <c r="W23" s="60">
        <f>IFERROR(O23/S23-1,"n/a")</f>
        <v>4.4924582443879313E-3</v>
      </c>
      <c r="X23" s="68">
        <v>2165161</v>
      </c>
      <c r="Y23" s="68">
        <v>465109</v>
      </c>
      <c r="Z23" s="70">
        <v>602416</v>
      </c>
      <c r="AA23" s="78">
        <v>4026529</v>
      </c>
      <c r="AB23" s="124"/>
      <c r="AC23" s="124"/>
    </row>
    <row r="24" spans="1:29" s="125" customFormat="1" ht="10.8">
      <c r="A24" s="124"/>
      <c r="B24" s="129"/>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4"/>
      <c r="AC24" s="124"/>
    </row>
    <row r="25" spans="1:29" s="125" customFormat="1" ht="10.8">
      <c r="B25" s="129"/>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70">
        <v>0</v>
      </c>
      <c r="AA25" s="78">
        <v>16</v>
      </c>
      <c r="AB25" s="124"/>
      <c r="AC25" s="124"/>
    </row>
    <row r="26" spans="1:29" s="125" customFormat="1" ht="10.8">
      <c r="A26" s="124"/>
      <c r="B26" s="129"/>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70">
        <v>0</v>
      </c>
      <c r="AA26" s="78">
        <v>20248</v>
      </c>
      <c r="AB26" s="124"/>
      <c r="AC26" s="124"/>
    </row>
    <row r="27" spans="1:29" s="125" customFormat="1" ht="11.4" thickBot="1">
      <c r="A27" s="124"/>
      <c r="B27" s="129"/>
      <c r="C27" s="35" t="s">
        <v>12</v>
      </c>
      <c r="D27" s="36"/>
      <c r="E27" s="37"/>
      <c r="F27" s="75">
        <f t="shared" ref="F27:J28" si="2">F13+F16+F19+F22+F25</f>
        <v>347</v>
      </c>
      <c r="G27" s="75">
        <f t="shared" si="2"/>
        <v>333</v>
      </c>
      <c r="H27" s="75">
        <f t="shared" si="2"/>
        <v>26</v>
      </c>
      <c r="I27" s="75">
        <f t="shared" si="2"/>
        <v>0</v>
      </c>
      <c r="J27" s="75">
        <f t="shared" si="2"/>
        <v>275</v>
      </c>
      <c r="K27" s="66">
        <f>IFERROR(F27/G27-1,"n/a")</f>
        <v>4.2042042042041983E-2</v>
      </c>
      <c r="L27" s="66">
        <f t="shared" si="0"/>
        <v>12.346153846153847</v>
      </c>
      <c r="M27" s="66" t="str">
        <f>IFERROR(F27/I27-1,"n/a")</f>
        <v>n/a</v>
      </c>
      <c r="N27" s="62">
        <f t="shared" si="1"/>
        <v>0.26181818181818173</v>
      </c>
      <c r="O27" s="75">
        <f t="shared" ref="O27:S28" si="3">O13+O16+O19+O22+O25</f>
        <v>2028</v>
      </c>
      <c r="P27" s="75">
        <f t="shared" si="3"/>
        <v>1644</v>
      </c>
      <c r="Q27" s="75">
        <f t="shared" si="3"/>
        <v>63</v>
      </c>
      <c r="R27" s="75">
        <f t="shared" si="3"/>
        <v>770</v>
      </c>
      <c r="S27" s="75">
        <f t="shared" si="3"/>
        <v>1874</v>
      </c>
      <c r="T27" s="66">
        <f>IFERROR(O27/P27-1,"n/a")</f>
        <v>0.23357664233576636</v>
      </c>
      <c r="U27" s="66">
        <f>IFERROR(O27/Q27-1,"n/a")</f>
        <v>31.19047619047619</v>
      </c>
      <c r="V27" s="66">
        <f>IFERROR(O27/R27-1,"n/a")</f>
        <v>1.633766233766234</v>
      </c>
      <c r="W27" s="62">
        <f>IFERROR(O27/S27-1,"n/a")</f>
        <v>8.2177161152614753E-2</v>
      </c>
      <c r="X27" s="75">
        <f>X13+X16+X19+X22+X25</f>
        <v>3620</v>
      </c>
      <c r="Y27" s="46">
        <f t="shared" ref="Y27:AA28" si="4">Y13+Y16+Y19+Y22+Y25</f>
        <v>1054</v>
      </c>
      <c r="Z27" s="46">
        <f t="shared" si="4"/>
        <v>874</v>
      </c>
      <c r="AA27" s="80">
        <f t="shared" si="4"/>
        <v>4053</v>
      </c>
      <c r="AB27" s="124"/>
      <c r="AC27" s="124"/>
    </row>
    <row r="28" spans="1:29" s="125" customFormat="1" ht="12" thickTop="1" thickBot="1">
      <c r="A28" s="124"/>
      <c r="B28" s="129"/>
      <c r="C28" s="38" t="s">
        <v>13</v>
      </c>
      <c r="D28" s="39"/>
      <c r="E28" s="40"/>
      <c r="F28" s="76">
        <f t="shared" si="2"/>
        <v>1097755</v>
      </c>
      <c r="G28" s="76">
        <f t="shared" si="2"/>
        <v>661093</v>
      </c>
      <c r="H28" s="76">
        <f t="shared" si="2"/>
        <v>33681</v>
      </c>
      <c r="I28" s="76">
        <f t="shared" si="2"/>
        <v>2213</v>
      </c>
      <c r="J28" s="76">
        <f t="shared" si="2"/>
        <v>834393</v>
      </c>
      <c r="K28" s="67">
        <f>IFERROR(F28/G28-1,"n/a")</f>
        <v>0.66051523764432529</v>
      </c>
      <c r="L28" s="67">
        <f t="shared" si="0"/>
        <v>31.592708054986488</v>
      </c>
      <c r="M28" s="67">
        <f>IFERROR(F28/I28-1,"n/a")</f>
        <v>495.04835065521917</v>
      </c>
      <c r="N28" s="63">
        <f t="shared" si="1"/>
        <v>0.31563304102503253</v>
      </c>
      <c r="O28" s="76">
        <f t="shared" si="3"/>
        <v>5598559</v>
      </c>
      <c r="P28" s="76">
        <f t="shared" si="3"/>
        <v>2615773</v>
      </c>
      <c r="Q28" s="76">
        <f t="shared" si="3"/>
        <v>74267</v>
      </c>
      <c r="R28" s="76">
        <f t="shared" si="3"/>
        <v>1685947</v>
      </c>
      <c r="S28" s="76">
        <f t="shared" si="3"/>
        <v>5114359</v>
      </c>
      <c r="T28" s="67">
        <f>IFERROR(O28/P28-1,"n/a")</f>
        <v>1.1403076643118495</v>
      </c>
      <c r="U28" s="67">
        <f>IFERROR(O28/Q28-1,"n/a")</f>
        <v>74.384208329406064</v>
      </c>
      <c r="V28" s="67">
        <f>IFERROR(O28/R28-1,"n/a")</f>
        <v>2.3207206394981572</v>
      </c>
      <c r="W28" s="63">
        <f>IFERROR(O28/S28-1,"n/a")</f>
        <v>9.4674621003336012E-2</v>
      </c>
      <c r="X28" s="76">
        <f>X14+X17+X20+X23+X26</f>
        <v>7626669</v>
      </c>
      <c r="Y28" s="47">
        <f t="shared" si="4"/>
        <v>1552483</v>
      </c>
      <c r="Z28" s="47">
        <f t="shared" si="4"/>
        <v>1776022</v>
      </c>
      <c r="AA28" s="81">
        <f t="shared" si="4"/>
        <v>10626118</v>
      </c>
      <c r="AB28" s="124"/>
      <c r="AC28" s="124"/>
    </row>
    <row r="29" spans="1:29" s="125" customFormat="1" ht="10.8" thickTop="1">
      <c r="A29" s="124"/>
      <c r="B29" s="124"/>
      <c r="C29" s="124"/>
      <c r="D29" s="124"/>
      <c r="E29" s="124"/>
      <c r="F29" s="130"/>
      <c r="G29" s="130"/>
      <c r="H29" s="130"/>
      <c r="I29" s="130"/>
      <c r="J29" s="130"/>
      <c r="K29" s="130"/>
      <c r="L29" s="130"/>
      <c r="M29" s="130"/>
      <c r="N29" s="124"/>
      <c r="O29" s="124"/>
      <c r="P29" s="124"/>
      <c r="Q29" s="124"/>
      <c r="R29" s="124"/>
      <c r="S29" s="124"/>
      <c r="T29" s="124"/>
      <c r="U29" s="124"/>
      <c r="V29" s="124"/>
      <c r="W29" s="124"/>
      <c r="X29" s="124"/>
      <c r="Y29" s="124"/>
      <c r="Z29" s="124"/>
      <c r="AA29" s="124"/>
      <c r="AB29" s="124"/>
      <c r="AC29" s="124"/>
    </row>
    <row r="30" spans="1:29" s="125" customFormat="1" ht="10.199999999999999">
      <c r="A30" s="124"/>
      <c r="B30" s="124"/>
      <c r="C30" s="124"/>
      <c r="D30" s="124"/>
      <c r="E30" s="124"/>
      <c r="F30" s="130"/>
      <c r="G30" s="130"/>
      <c r="H30" s="130"/>
      <c r="I30" s="130"/>
      <c r="J30" s="130"/>
      <c r="K30" s="130"/>
      <c r="L30" s="130"/>
      <c r="M30" s="130"/>
      <c r="N30" s="124"/>
      <c r="O30" s="130"/>
      <c r="P30" s="124"/>
      <c r="Q30" s="124"/>
      <c r="R30" s="124"/>
      <c r="S30" s="124"/>
      <c r="T30" s="124"/>
      <c r="U30" s="124"/>
      <c r="V30" s="124"/>
      <c r="W30" s="124"/>
      <c r="X30" s="124"/>
      <c r="Y30" s="124"/>
      <c r="Z30" s="124"/>
      <c r="AA30" s="124"/>
      <c r="AB30" s="124"/>
      <c r="AC30" s="124"/>
    </row>
    <row r="31" spans="1:29" s="125" customFormat="1" ht="10.8">
      <c r="A31" s="124"/>
      <c r="B31" s="131"/>
      <c r="C31" s="132"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4"/>
    </row>
    <row r="32" spans="1:29" s="125" customFormat="1" ht="10.8">
      <c r="A32" s="124"/>
      <c r="B32" s="131"/>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4"/>
    </row>
    <row r="33" spans="1:29" s="125" customFormat="1" ht="10.199999999999999">
      <c r="A33" s="124"/>
      <c r="B33" s="124"/>
      <c r="C33" s="27" t="s">
        <v>7</v>
      </c>
      <c r="D33" s="28"/>
      <c r="E33" s="28"/>
      <c r="F33" s="139" t="str">
        <f>F9</f>
        <v>June</v>
      </c>
      <c r="G33" s="139"/>
      <c r="H33" s="139"/>
      <c r="I33" s="139"/>
      <c r="J33" s="139"/>
      <c r="K33" s="139"/>
      <c r="L33" s="139"/>
      <c r="M33" s="139"/>
      <c r="N33" s="140"/>
      <c r="O33" s="143" t="s">
        <v>125</v>
      </c>
      <c r="P33" s="144"/>
      <c r="Q33" s="144"/>
      <c r="R33" s="144"/>
      <c r="S33" s="144"/>
      <c r="T33" s="144"/>
      <c r="U33" s="144"/>
      <c r="V33" s="144"/>
      <c r="W33" s="145"/>
      <c r="X33" s="141" t="s">
        <v>58</v>
      </c>
      <c r="Y33" s="139"/>
      <c r="Z33" s="139"/>
      <c r="AA33" s="142"/>
    </row>
    <row r="34" spans="1:29" s="125" customFormat="1" ht="10.199999999999999">
      <c r="A34" s="124"/>
      <c r="B34" s="124"/>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s="125" customFormat="1" ht="20.399999999999999">
      <c r="A35" s="124"/>
      <c r="B35" s="124"/>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4"/>
    </row>
    <row r="36" spans="1:29" s="125" customFormat="1" ht="10.199999999999999">
      <c r="A36" s="124"/>
      <c r="B36" s="124"/>
      <c r="C36" s="31" t="s">
        <v>109</v>
      </c>
      <c r="D36" s="26"/>
      <c r="E36" s="32"/>
      <c r="F36" s="26"/>
      <c r="G36" s="26"/>
      <c r="H36" s="26"/>
      <c r="I36" s="26"/>
      <c r="J36" s="26"/>
      <c r="K36" s="26"/>
      <c r="L36" s="26"/>
      <c r="M36" s="26"/>
      <c r="N36" s="32"/>
      <c r="O36" s="26"/>
      <c r="P36" s="26"/>
      <c r="Q36" s="26"/>
      <c r="R36" s="26"/>
      <c r="S36" s="124"/>
      <c r="T36" s="26"/>
      <c r="U36" s="124"/>
      <c r="V36" s="26"/>
      <c r="W36" s="32"/>
      <c r="X36" s="33"/>
      <c r="Y36" s="26"/>
      <c r="Z36" s="88"/>
      <c r="AA36" s="85"/>
      <c r="AC36" s="124"/>
    </row>
    <row r="37" spans="1:29" s="125" customFormat="1" ht="10.199999999999999">
      <c r="A37" s="124"/>
      <c r="B37" s="124"/>
      <c r="C37" s="33"/>
      <c r="D37" s="26" t="s">
        <v>5</v>
      </c>
      <c r="E37" s="32"/>
      <c r="F37" s="74">
        <f t="shared" ref="F37:J38" si="5">F13</f>
        <v>95</v>
      </c>
      <c r="G37" s="74">
        <f t="shared" si="5"/>
        <v>83</v>
      </c>
      <c r="H37" s="74">
        <f t="shared" si="5"/>
        <v>7</v>
      </c>
      <c r="I37" s="74">
        <f t="shared" si="5"/>
        <v>0</v>
      </c>
      <c r="J37" s="74">
        <f t="shared" si="5"/>
        <v>90</v>
      </c>
      <c r="K37" s="64">
        <f>IFERROR(F37/G37-1,"n/a")</f>
        <v>0.14457831325301207</v>
      </c>
      <c r="L37" s="64">
        <f>IFERROR(F37/H37-1,"n/a")</f>
        <v>12.571428571428571</v>
      </c>
      <c r="M37" s="64" t="str">
        <f>IFERROR(F37/I37-1,"n/a")</f>
        <v>n/a</v>
      </c>
      <c r="N37" s="60">
        <f>IFERROR(F37/J37-1,"n/a")</f>
        <v>5.555555555555558E-2</v>
      </c>
      <c r="O37" s="74">
        <f>'May-23'!O37+'June-23'!F37</f>
        <v>323</v>
      </c>
      <c r="P37" s="74">
        <f>'May-23'!P37+'June-23'!G37</f>
        <v>302</v>
      </c>
      <c r="Q37" s="74">
        <f>'May-23'!Q37+'June-23'!H37</f>
        <v>7</v>
      </c>
      <c r="R37" s="74">
        <f>'May-23'!R37+'June-23'!I37</f>
        <v>42</v>
      </c>
      <c r="S37" s="74">
        <f>'May-23'!S37+'June-23'!J37</f>
        <v>309</v>
      </c>
      <c r="T37" s="121">
        <f>IFERROR(O37/P37-1,"n/a")</f>
        <v>6.9536423841059625E-2</v>
      </c>
      <c r="U37" s="121">
        <f>IFERROR(O37/Q37-1,"n/a")</f>
        <v>45.142857142857146</v>
      </c>
      <c r="V37" s="121">
        <f>IFERROR(O37/R37-1,"n/a")</f>
        <v>6.6904761904761907</v>
      </c>
      <c r="W37" s="122">
        <f>IFERROR(O37/S37-1,"n/a")</f>
        <v>4.5307443365695699E-2</v>
      </c>
      <c r="X37" s="89">
        <v>1486</v>
      </c>
      <c r="Y37" s="89">
        <v>1052</v>
      </c>
      <c r="Z37" s="70">
        <v>551</v>
      </c>
      <c r="AA37" s="78">
        <v>1584</v>
      </c>
      <c r="AC37" s="124"/>
    </row>
    <row r="38" spans="1:29" s="125" customFormat="1" ht="10.199999999999999">
      <c r="A38" s="124"/>
      <c r="B38" s="124"/>
      <c r="C38" s="33"/>
      <c r="D38" s="26" t="s">
        <v>11</v>
      </c>
      <c r="E38" s="32"/>
      <c r="F38" s="74">
        <f t="shared" si="5"/>
        <v>359885</v>
      </c>
      <c r="G38" s="74">
        <f t="shared" si="5"/>
        <v>234968</v>
      </c>
      <c r="H38" s="74">
        <f t="shared" si="5"/>
        <v>5111</v>
      </c>
      <c r="I38" s="74">
        <f t="shared" si="5"/>
        <v>0</v>
      </c>
      <c r="J38" s="74">
        <f t="shared" si="5"/>
        <v>303053</v>
      </c>
      <c r="K38" s="64">
        <f>IFERROR(F38/G38-1,"n/a")</f>
        <v>0.53163409485546964</v>
      </c>
      <c r="L38" s="64">
        <f>IFERROR(F38/H38-1,"n/a")</f>
        <v>69.413813343768339</v>
      </c>
      <c r="M38" s="64" t="str">
        <f>IFERROR(F38/I38-1,"n/a")</f>
        <v>n/a</v>
      </c>
      <c r="N38" s="60">
        <f>IFERROR(F38/J38-1,"n/a")</f>
        <v>0.1875315538866138</v>
      </c>
      <c r="O38" s="74">
        <f>'May-23'!O38+'June-23'!F38</f>
        <v>1162878</v>
      </c>
      <c r="P38" s="74">
        <f>'May-23'!P38+'June-23'!G38</f>
        <v>767724</v>
      </c>
      <c r="Q38" s="74">
        <f>'May-23'!Q38+'June-23'!H38</f>
        <v>5111</v>
      </c>
      <c r="R38" s="74">
        <f>'May-23'!R38+'June-23'!I38</f>
        <v>0</v>
      </c>
      <c r="S38" s="74">
        <f>'May-23'!S38+'June-23'!J38</f>
        <v>1000151</v>
      </c>
      <c r="T38" s="121">
        <f>IFERROR(O38/P38-1,"n/a")</f>
        <v>0.51470841083514385</v>
      </c>
      <c r="U38" s="121">
        <f>IFERROR(O38/Q38-1,"n/a")</f>
        <v>226.52455488162786</v>
      </c>
      <c r="V38" s="121" t="str">
        <f>IFERROR(O38/R38-1,"n/a")</f>
        <v>n/a</v>
      </c>
      <c r="W38" s="122">
        <f>IFERROR(O38/S38-1,"n/a")</f>
        <v>0.16270243193277811</v>
      </c>
      <c r="X38" s="89">
        <v>4370939</v>
      </c>
      <c r="Y38" s="89">
        <v>1527970</v>
      </c>
      <c r="Z38" s="84">
        <v>1092884</v>
      </c>
      <c r="AA38" s="78">
        <v>4234259</v>
      </c>
      <c r="AC38" s="124"/>
    </row>
    <row r="39" spans="1:29" s="125" customFormat="1" ht="10.199999999999999">
      <c r="A39" s="124"/>
      <c r="B39" s="124"/>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4"/>
    </row>
    <row r="40" spans="1:29" s="125" customFormat="1" ht="10.199999999999999">
      <c r="A40" s="124"/>
      <c r="B40" s="124"/>
      <c r="C40" s="33"/>
      <c r="D40" s="26" t="s">
        <v>5</v>
      </c>
      <c r="E40" s="32"/>
      <c r="F40" s="74">
        <f t="shared" ref="F40:J41" si="6">F16</f>
        <v>73</v>
      </c>
      <c r="G40" s="74">
        <f t="shared" si="6"/>
        <v>89</v>
      </c>
      <c r="H40" s="74">
        <f t="shared" si="6"/>
        <v>15</v>
      </c>
      <c r="I40" s="74">
        <f t="shared" si="6"/>
        <v>0</v>
      </c>
      <c r="J40" s="74">
        <f t="shared" si="6"/>
        <v>64</v>
      </c>
      <c r="K40" s="64">
        <f>IFERROR(F40/G40-1,"n/a")</f>
        <v>-0.1797752808988764</v>
      </c>
      <c r="L40" s="64">
        <f>IFERROR(F40/H40-1,"n/a")</f>
        <v>3.8666666666666663</v>
      </c>
      <c r="M40" s="64" t="str">
        <f>IFERROR(F40/I40-1,"n/a")</f>
        <v>n/a</v>
      </c>
      <c r="N40" s="60">
        <f>IFERROR(F40/J40-1,"n/a")</f>
        <v>0.140625</v>
      </c>
      <c r="O40" s="74">
        <f>'May-23'!O40+'June-23'!F40</f>
        <v>189</v>
      </c>
      <c r="P40" s="74">
        <f>'May-23'!P40+'June-23'!G40</f>
        <v>216</v>
      </c>
      <c r="Q40" s="74">
        <f>'May-23'!Q40+'June-23'!H40</f>
        <v>37</v>
      </c>
      <c r="R40" s="74">
        <f>'May-23'!R40+'June-23'!I40</f>
        <v>0</v>
      </c>
      <c r="S40" s="74">
        <f>'May-23'!S40+'June-23'!J40</f>
        <v>186</v>
      </c>
      <c r="T40" s="121">
        <f>IFERROR(O40/P40-1,"n/a")</f>
        <v>-0.125</v>
      </c>
      <c r="U40" s="121">
        <f>IFERROR(O40/Q40-1,"n/a")</f>
        <v>4.1081081081081079</v>
      </c>
      <c r="V40" s="121" t="str">
        <f>IFERROR(O40/R40-1,"n/a")</f>
        <v>n/a</v>
      </c>
      <c r="W40" s="122">
        <f>IFERROR(O40/S40-1,"n/a")</f>
        <v>1.6129032258064502E-2</v>
      </c>
      <c r="X40" s="89">
        <v>563</v>
      </c>
      <c r="Y40" s="89">
        <v>226</v>
      </c>
      <c r="Z40" s="70">
        <v>66</v>
      </c>
      <c r="AA40" s="78">
        <v>573</v>
      </c>
      <c r="AC40" s="124"/>
    </row>
    <row r="41" spans="1:29" s="125" customFormat="1" ht="10.199999999999999">
      <c r="A41" s="124"/>
      <c r="B41" s="124"/>
      <c r="C41" s="33"/>
      <c r="D41" s="26" t="s">
        <v>11</v>
      </c>
      <c r="E41" s="32"/>
      <c r="F41" s="74">
        <f t="shared" si="6"/>
        <v>224892</v>
      </c>
      <c r="G41" s="74">
        <f t="shared" si="6"/>
        <v>121649</v>
      </c>
      <c r="H41" s="74">
        <f t="shared" si="6"/>
        <v>23647</v>
      </c>
      <c r="I41" s="74">
        <f t="shared" si="6"/>
        <v>0</v>
      </c>
      <c r="J41" s="74">
        <f t="shared" si="6"/>
        <v>167798</v>
      </c>
      <c r="K41" s="64">
        <f>IFERROR(F41/G41-1,"n/a")</f>
        <v>0.84869583802579562</v>
      </c>
      <c r="L41" s="64">
        <f>IFERROR(F41/H41-1,"n/a")</f>
        <v>8.5103818666215592</v>
      </c>
      <c r="M41" s="64" t="str">
        <f>IFERROR(F41/I41-1,"n/a")</f>
        <v>n/a</v>
      </c>
      <c r="N41" s="60">
        <f>IFERROR(F41/J41-1,"n/a")</f>
        <v>0.34025435344878963</v>
      </c>
      <c r="O41" s="74">
        <f>'May-23'!O41+'June-23'!F41</f>
        <v>493323</v>
      </c>
      <c r="P41" s="74">
        <f>'May-23'!P41+'June-23'!G41</f>
        <v>264054</v>
      </c>
      <c r="Q41" s="74">
        <f>'May-23'!Q41+'June-23'!H41</f>
        <v>54130</v>
      </c>
      <c r="R41" s="74">
        <f>'May-23'!R41+'June-23'!I41</f>
        <v>0</v>
      </c>
      <c r="S41" s="74">
        <f>'May-23'!S41+'June-23'!J41</f>
        <v>480528</v>
      </c>
      <c r="T41" s="121">
        <f>IFERROR(O41/P41-1,"n/a")</f>
        <v>0.86826558204003734</v>
      </c>
      <c r="U41" s="121">
        <f>IFERROR(O41/Q41-1,"n/a")</f>
        <v>8.113670792536487</v>
      </c>
      <c r="V41" s="121" t="str">
        <f>IFERROR(O41/R41-1,"n/a")</f>
        <v>n/a</v>
      </c>
      <c r="W41" s="122">
        <f>IFERROR(O41/S41-1,"n/a")</f>
        <v>2.6626960343621997E-2</v>
      </c>
      <c r="X41" s="89">
        <v>1012510</v>
      </c>
      <c r="Y41" s="89">
        <v>327926</v>
      </c>
      <c r="Z41" s="84">
        <v>80778</v>
      </c>
      <c r="AA41" s="78">
        <v>1361671</v>
      </c>
      <c r="AC41" s="124"/>
    </row>
    <row r="42" spans="1:29" s="125" customFormat="1" ht="10.199999999999999">
      <c r="A42" s="124"/>
      <c r="B42" s="124"/>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4"/>
    </row>
    <row r="43" spans="1:29" s="125" customFormat="1" ht="10.199999999999999">
      <c r="A43" s="124"/>
      <c r="B43" s="124"/>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1">
        <f>IFERROR(O43/P43-1,"n/a")</f>
        <v>7.3732718894009119E-2</v>
      </c>
      <c r="U43" s="121">
        <f>IFERROR(O43/Q43-1,"n/a")</f>
        <v>76.666666666666671</v>
      </c>
      <c r="V43" s="121" t="str">
        <f>IFERROR(O43/R43-1,"n/a")</f>
        <v>n/a</v>
      </c>
      <c r="W43" s="122">
        <f>IFERROR(O43/S43-1,"n/a")</f>
        <v>1.33</v>
      </c>
      <c r="X43" s="89">
        <v>669</v>
      </c>
      <c r="Y43" s="89">
        <v>59</v>
      </c>
      <c r="Z43" s="70">
        <v>9</v>
      </c>
      <c r="AA43" s="78">
        <v>287</v>
      </c>
      <c r="AC43" s="124"/>
    </row>
    <row r="44" spans="1:29" s="125" customFormat="1" ht="10.199999999999999">
      <c r="A44" s="124"/>
      <c r="B44" s="124"/>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1">
        <f>IFERROR(O44/P44-1,"n/a")</f>
        <v>0.55709669068833345</v>
      </c>
      <c r="U44" s="121" t="str">
        <f>IFERROR(O44/Q44-1,"n/a")</f>
        <v>n/a</v>
      </c>
      <c r="V44" s="121">
        <f>IFERROR(O44/R44-1,"n/a")</f>
        <v>167.51965657478536</v>
      </c>
      <c r="W44" s="122">
        <f>IFERROR(O44/S44-1,"n/a")</f>
        <v>1.068431152869139</v>
      </c>
      <c r="X44" s="82">
        <f>709768+195488</f>
        <v>905256</v>
      </c>
      <c r="Y44" s="82">
        <f>17541+6306</f>
        <v>23847</v>
      </c>
      <c r="Z44" s="84">
        <f>1642</f>
        <v>1642</v>
      </c>
      <c r="AA44" s="78">
        <v>351261</v>
      </c>
      <c r="AC44" s="124"/>
    </row>
    <row r="45" spans="1:29" s="125" customFormat="1" ht="10.199999999999999">
      <c r="A45" s="124"/>
      <c r="B45" s="124"/>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4"/>
    </row>
    <row r="46" spans="1:29" s="125" customFormat="1" ht="10.199999999999999">
      <c r="A46" s="124"/>
      <c r="B46" s="124"/>
      <c r="C46" s="33"/>
      <c r="D46" s="26" t="s">
        <v>5</v>
      </c>
      <c r="E46" s="34"/>
      <c r="F46" s="74">
        <f t="shared" ref="F46:J47" si="8">F22</f>
        <v>88</v>
      </c>
      <c r="G46" s="74">
        <f t="shared" si="8"/>
        <v>69</v>
      </c>
      <c r="H46" s="74">
        <f t="shared" si="8"/>
        <v>4</v>
      </c>
      <c r="I46" s="74">
        <f t="shared" si="8"/>
        <v>0</v>
      </c>
      <c r="J46" s="74">
        <f t="shared" si="8"/>
        <v>74</v>
      </c>
      <c r="K46" s="64">
        <f>IFERROR(F46/G46-1,"n/a")</f>
        <v>0.2753623188405796</v>
      </c>
      <c r="L46" s="64">
        <f>IFERROR(F46/H46-1,"n/a")</f>
        <v>21</v>
      </c>
      <c r="M46" s="64" t="str">
        <f>IFERROR(F46/I46-1,"n/a")</f>
        <v>n/a</v>
      </c>
      <c r="N46" s="60">
        <f>IFERROR(F46/J46-1,"n/a")</f>
        <v>0.18918918918918926</v>
      </c>
      <c r="O46" s="74">
        <f>'May-23'!O46+'June-23'!F46</f>
        <v>408</v>
      </c>
      <c r="P46" s="74">
        <f>'May-23'!P46+'June-23'!G46</f>
        <v>276</v>
      </c>
      <c r="Q46" s="74">
        <f>'May-23'!Q46+'June-23'!H46</f>
        <v>4</v>
      </c>
      <c r="R46" s="74">
        <f>'May-23'!R46+'June-23'!I46</f>
        <v>1</v>
      </c>
      <c r="S46" s="74">
        <f>'May-23'!S46+'June-23'!J46</f>
        <v>403</v>
      </c>
      <c r="T46" s="121">
        <f>IFERROR(O46/P46-1,"n/a")</f>
        <v>0.47826086956521729</v>
      </c>
      <c r="U46" s="121">
        <f>IFERROR(O46/Q46-1,"n/a")</f>
        <v>101</v>
      </c>
      <c r="V46" s="121">
        <f>IFERROR(O46/R46-1,"n/a")</f>
        <v>407</v>
      </c>
      <c r="W46" s="122">
        <f>IFERROR(O46/S46-1,"n/a")</f>
        <v>1.2406947890818865E-2</v>
      </c>
      <c r="X46" s="89">
        <v>1129</v>
      </c>
      <c r="Y46" s="89">
        <v>336</v>
      </c>
      <c r="Z46" s="84">
        <v>260</v>
      </c>
      <c r="AA46" s="78">
        <v>1452</v>
      </c>
      <c r="AC46" s="124"/>
    </row>
    <row r="47" spans="1:29" s="125" customFormat="1" ht="10.199999999999999">
      <c r="A47" s="124"/>
      <c r="B47" s="124"/>
      <c r="C47" s="33"/>
      <c r="D47" s="26" t="s">
        <v>11</v>
      </c>
      <c r="E47" s="32"/>
      <c r="F47" s="74">
        <f t="shared" si="8"/>
        <v>334459</v>
      </c>
      <c r="G47" s="74">
        <f t="shared" si="8"/>
        <v>183895</v>
      </c>
      <c r="H47" s="74">
        <f t="shared" si="8"/>
        <v>4923</v>
      </c>
      <c r="I47" s="74">
        <f t="shared" si="8"/>
        <v>0</v>
      </c>
      <c r="J47" s="74">
        <f t="shared" si="8"/>
        <v>278866</v>
      </c>
      <c r="K47" s="64">
        <f>IFERROR(F47/G47-1,"n/a")</f>
        <v>0.81874983006607027</v>
      </c>
      <c r="L47" s="64">
        <f>IFERROR(F47/H47-1,"n/a")</f>
        <v>66.93804590696729</v>
      </c>
      <c r="M47" s="64" t="str">
        <f>IFERROR(F47/I47-1,"n/a")</f>
        <v>n/a</v>
      </c>
      <c r="N47" s="60">
        <f>IFERROR(F47/J47-1,"n/a")</f>
        <v>0.19935381150803622</v>
      </c>
      <c r="O47" s="74">
        <f>'May-23'!O47+'June-23'!F47</f>
        <v>1077478</v>
      </c>
      <c r="P47" s="74">
        <f>'May-23'!P47+'June-23'!G47</f>
        <v>473633</v>
      </c>
      <c r="Q47" s="74">
        <f>'May-23'!Q47+'June-23'!H47</f>
        <v>4923</v>
      </c>
      <c r="R47" s="74">
        <f>'May-23'!R47+'June-23'!I47</f>
        <v>2010</v>
      </c>
      <c r="S47" s="74">
        <f>'May-23'!S47+'June-23'!J47</f>
        <v>985378</v>
      </c>
      <c r="T47" s="121">
        <f>IFERROR(O47/P47-1,"n/a")</f>
        <v>1.2749217220928442</v>
      </c>
      <c r="U47" s="121">
        <f>IFERROR(O47/Q47-1,"n/a")</f>
        <v>217.86613853341458</v>
      </c>
      <c r="V47" s="121">
        <f>IFERROR(O47/R47-1,"n/a")</f>
        <v>535.05870646766164</v>
      </c>
      <c r="W47" s="122">
        <f>IFERROR(O47/S47-1,"n/a")</f>
        <v>9.3466669643527567E-2</v>
      </c>
      <c r="X47" s="82">
        <v>2932981</v>
      </c>
      <c r="Y47" s="82">
        <v>533563</v>
      </c>
      <c r="Z47" s="84">
        <v>602416</v>
      </c>
      <c r="AA47" s="78">
        <v>3652688</v>
      </c>
      <c r="AC47" s="124"/>
    </row>
    <row r="48" spans="1:29" s="125" customFormat="1" ht="10.19999999999999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4"/>
    </row>
    <row r="49" spans="3:29" s="125" customFormat="1" ht="10.199999999999999">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1">
        <f>IFERROR(O49/P49-1,"n/a")</f>
        <v>3</v>
      </c>
      <c r="U49" s="121" t="str">
        <f>IFERROR(O49/Q49-1,"n/a")</f>
        <v>n/a</v>
      </c>
      <c r="V49" s="121" t="str">
        <f>IFERROR(O49/R49-1,"n/a")</f>
        <v>n/a</v>
      </c>
      <c r="W49" s="122">
        <f>IFERROR(O49/S49-1,"n/a")</f>
        <v>0</v>
      </c>
      <c r="X49" s="89">
        <v>9</v>
      </c>
      <c r="Y49" s="82">
        <v>0</v>
      </c>
      <c r="Z49" s="82">
        <v>0</v>
      </c>
      <c r="AA49" s="78">
        <v>16</v>
      </c>
      <c r="AC49" s="124"/>
    </row>
    <row r="50" spans="3:29" s="125" customFormat="1" ht="10.199999999999999">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1">
        <f>IFERROR(O50/P50-1,"n/a")</f>
        <v>3.3119644557283401</v>
      </c>
      <c r="U50" s="121" t="str">
        <f>IFERROR(O50/Q50-1,"n/a")</f>
        <v>n/a</v>
      </c>
      <c r="V50" s="121" t="str">
        <f>IFERROR(O50/R50-1,"n/a")</f>
        <v>n/a</v>
      </c>
      <c r="W50" s="122">
        <f>IFERROR(O50/S50-1,"n/a")</f>
        <v>0.32854209445585214</v>
      </c>
      <c r="X50" s="82">
        <v>15637</v>
      </c>
      <c r="Y50" s="82">
        <v>0</v>
      </c>
      <c r="Z50" s="82">
        <v>0</v>
      </c>
      <c r="AA50" s="78">
        <v>20248</v>
      </c>
      <c r="AC50" s="124"/>
    </row>
    <row r="51" spans="3:29" s="125" customFormat="1" ht="10.8" thickBot="1">
      <c r="C51" s="35" t="s">
        <v>12</v>
      </c>
      <c r="D51" s="36"/>
      <c r="E51" s="37"/>
      <c r="F51" s="75">
        <f>F37+F40+F43+F46+F49</f>
        <v>347</v>
      </c>
      <c r="G51" s="75">
        <f t="shared" ref="G51:J52" si="10">G37+G40+G43+G46+G49</f>
        <v>333</v>
      </c>
      <c r="H51" s="75">
        <f t="shared" si="10"/>
        <v>26</v>
      </c>
      <c r="I51" s="75">
        <f t="shared" si="10"/>
        <v>0</v>
      </c>
      <c r="J51" s="75">
        <f t="shared" si="10"/>
        <v>275</v>
      </c>
      <c r="K51" s="66">
        <f>IFERROR(F51/G51-1,"n/a")</f>
        <v>4.2042042042041983E-2</v>
      </c>
      <c r="L51" s="66">
        <f>IFERROR(F51/H51-1,"n/a")</f>
        <v>12.346153846153847</v>
      </c>
      <c r="M51" s="66" t="str">
        <f>IFERROR(F51/I51-1,"n/a")</f>
        <v>n/a</v>
      </c>
      <c r="N51" s="62">
        <f>IFERROR(F51/J51-1,"n/a")</f>
        <v>0.26181818181818173</v>
      </c>
      <c r="O51" s="75">
        <f t="shared" ref="O51:S52" si="11">O37+O40+O43+O46+O49</f>
        <v>1161</v>
      </c>
      <c r="P51" s="75">
        <f t="shared" si="11"/>
        <v>1013</v>
      </c>
      <c r="Q51" s="75">
        <f t="shared" si="11"/>
        <v>51</v>
      </c>
      <c r="R51" s="75">
        <f t="shared" si="11"/>
        <v>43</v>
      </c>
      <c r="S51" s="75">
        <f t="shared" si="11"/>
        <v>1006</v>
      </c>
      <c r="T51" s="66">
        <f>IFERROR(O51/P51-1,"n/a")</f>
        <v>0.14610069101678191</v>
      </c>
      <c r="U51" s="66">
        <f>IFERROR(O51/Q51-1,"n/a")</f>
        <v>21.764705882352942</v>
      </c>
      <c r="V51" s="66">
        <f>IFERROR(O51/R51-1,"n/a")</f>
        <v>26</v>
      </c>
      <c r="W51" s="62">
        <f>IFERROR(O51/S51-1,"n/a")</f>
        <v>0.15407554671968193</v>
      </c>
      <c r="X51" s="46">
        <f t="shared" ref="X51:Z52" si="12">X37+X40+X43+X46+X49</f>
        <v>3856</v>
      </c>
      <c r="Y51" s="46">
        <f t="shared" si="12"/>
        <v>1673</v>
      </c>
      <c r="Z51" s="46">
        <f t="shared" si="12"/>
        <v>886</v>
      </c>
      <c r="AA51" s="80">
        <f>AA37+AA40+AA43+AA46+AA49</f>
        <v>3912</v>
      </c>
      <c r="AC51" s="124"/>
    </row>
    <row r="52" spans="3:29" s="125" customFormat="1" ht="11.4" thickTop="1" thickBot="1">
      <c r="C52" s="38" t="s">
        <v>13</v>
      </c>
      <c r="D52" s="39"/>
      <c r="E52" s="40"/>
      <c r="F52" s="76">
        <f>F38+F41+F44+F47+F50</f>
        <v>1097755</v>
      </c>
      <c r="G52" s="76">
        <f t="shared" si="10"/>
        <v>661093</v>
      </c>
      <c r="H52" s="76">
        <f t="shared" si="10"/>
        <v>33681</v>
      </c>
      <c r="I52" s="76">
        <f t="shared" si="10"/>
        <v>2213</v>
      </c>
      <c r="J52" s="76">
        <f t="shared" si="10"/>
        <v>834393</v>
      </c>
      <c r="K52" s="67">
        <f>IFERROR(F52/G52-1,"n/a")</f>
        <v>0.66051523764432529</v>
      </c>
      <c r="L52" s="67">
        <f>IFERROR(F52/H52-1,"n/a")</f>
        <v>31.592708054986488</v>
      </c>
      <c r="M52" s="67">
        <f>IFERROR(F52/I52-1,"n/a")</f>
        <v>495.04835065521917</v>
      </c>
      <c r="N52" s="63">
        <f>IFERROR(F52/J52-1,"n/a")</f>
        <v>0.31563304102503253</v>
      </c>
      <c r="O52" s="76">
        <f t="shared" si="11"/>
        <v>3120200</v>
      </c>
      <c r="P52" s="76">
        <f t="shared" si="11"/>
        <v>1748068</v>
      </c>
      <c r="Q52" s="76">
        <f t="shared" si="11"/>
        <v>64164</v>
      </c>
      <c r="R52" s="76">
        <f t="shared" si="11"/>
        <v>4223</v>
      </c>
      <c r="S52" s="76">
        <f t="shared" si="11"/>
        <v>2656582</v>
      </c>
      <c r="T52" s="67">
        <f>IFERROR(O52/P52-1,"n/a")</f>
        <v>0.78494200454444574</v>
      </c>
      <c r="U52" s="119">
        <f>IFERROR(O52/Q52-1,"n/a")</f>
        <v>47.628514431768593</v>
      </c>
      <c r="V52" s="119">
        <f>IFERROR(O52/R52-1,"n/a")</f>
        <v>737.85863130475968</v>
      </c>
      <c r="W52" s="120">
        <f>IFERROR(O52/S52-1,"n/a")</f>
        <v>0.17451672863852874</v>
      </c>
      <c r="X52" s="47">
        <f t="shared" si="12"/>
        <v>9237323</v>
      </c>
      <c r="Y52" s="47">
        <f t="shared" si="12"/>
        <v>2413306</v>
      </c>
      <c r="Z52" s="47">
        <f t="shared" si="12"/>
        <v>1777720</v>
      </c>
      <c r="AA52" s="81">
        <f>AA38+AA41+AA44+AA47+AA50</f>
        <v>9620127</v>
      </c>
      <c r="AC52" s="124"/>
    </row>
    <row r="53" spans="3:29" s="125" customFormat="1" ht="10.8" thickTop="1">
      <c r="AC53" s="124"/>
    </row>
    <row r="54" spans="3:29" s="125" customFormat="1" ht="10.199999999999999">
      <c r="P54" s="133"/>
      <c r="Q54" s="133"/>
      <c r="R54" s="133"/>
      <c r="S54" s="133"/>
      <c r="AC54" s="124"/>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I10" zoomScaleNormal="100" workbookViewId="0">
      <selection activeCell="F13" sqref="F13: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6.2">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39" t="s">
        <v>47</v>
      </c>
      <c r="G9" s="139"/>
      <c r="H9" s="139"/>
      <c r="I9" s="139"/>
      <c r="J9" s="139"/>
      <c r="K9" s="139"/>
      <c r="L9" s="139"/>
      <c r="M9" s="139"/>
      <c r="N9" s="140"/>
      <c r="O9" s="141" t="s">
        <v>49</v>
      </c>
      <c r="P9" s="139"/>
      <c r="Q9" s="139"/>
      <c r="R9" s="139"/>
      <c r="S9" s="139"/>
      <c r="T9" s="139"/>
      <c r="U9" s="139"/>
      <c r="V9" s="139"/>
      <c r="W9" s="140"/>
      <c r="X9" s="141" t="s">
        <v>57</v>
      </c>
      <c r="Y9" s="139"/>
      <c r="Z9" s="139"/>
      <c r="AA9" s="142"/>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4">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4">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4">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159</v>
      </c>
      <c r="G22" s="71">
        <v>107</v>
      </c>
      <c r="H22" s="71">
        <v>0</v>
      </c>
      <c r="I22" s="71">
        <v>1</v>
      </c>
      <c r="J22" s="71">
        <v>134</v>
      </c>
      <c r="K22" s="64">
        <f>IFERROR(F22/G22-1,"n/a")</f>
        <v>0.48598130841121501</v>
      </c>
      <c r="L22" s="64" t="str">
        <f t="shared" si="0"/>
        <v>n/a</v>
      </c>
      <c r="M22" s="64">
        <f>IFERROR(F22/I22-1,"n/a")</f>
        <v>158</v>
      </c>
      <c r="N22" s="60">
        <f t="shared" si="1"/>
        <v>0.18656716417910446</v>
      </c>
      <c r="O22" s="68">
        <f>'Apr-23'!O22+'May-23'!F22</f>
        <v>607</v>
      </c>
      <c r="P22" s="68">
        <f>'Apr-23'!P22+'May-23'!G22</f>
        <v>260</v>
      </c>
      <c r="Q22" s="68">
        <f>'Apr-23'!Q22+'May-23'!H22</f>
        <v>0</v>
      </c>
      <c r="R22" s="68">
        <f>'Apr-23'!R22+'May-23'!I22</f>
        <v>206</v>
      </c>
      <c r="S22" s="68">
        <f>'Apr-23'!S22+'May-23'!J22</f>
        <v>652</v>
      </c>
      <c r="T22" s="64">
        <f>IFERROR(O22/P22-1,"n/a")</f>
        <v>1.3346153846153848</v>
      </c>
      <c r="U22" s="64" t="str">
        <f>IFERROR(O22/Q22-1,"n/a")</f>
        <v>n/a</v>
      </c>
      <c r="V22" s="64">
        <f>IFERROR(O22/R22-1,"n/a")</f>
        <v>1.9466019417475726</v>
      </c>
      <c r="W22" s="60">
        <f>IFERROR(O22/S22-1,"n/a")</f>
        <v>-6.9018404907975506E-2</v>
      </c>
      <c r="X22" s="68">
        <v>895</v>
      </c>
      <c r="Y22" s="68">
        <v>283</v>
      </c>
      <c r="Z22" s="70">
        <v>260</v>
      </c>
      <c r="AA22" s="78">
        <v>1570</v>
      </c>
      <c r="AB22" s="9"/>
      <c r="AC22" s="9"/>
    </row>
    <row r="23" spans="1:29" ht="14.4">
      <c r="A23" s="9"/>
      <c r="B23" s="12"/>
      <c r="C23" s="33"/>
      <c r="D23" s="26" t="s">
        <v>11</v>
      </c>
      <c r="E23" s="32"/>
      <c r="F23" s="73">
        <v>390316</v>
      </c>
      <c r="G23" s="71">
        <v>173929</v>
      </c>
      <c r="H23" s="71">
        <v>0</v>
      </c>
      <c r="I23" s="71">
        <v>2010</v>
      </c>
      <c r="J23" s="71">
        <v>322764</v>
      </c>
      <c r="K23" s="64">
        <f>IFERROR(F23/G23-1,"n/a")</f>
        <v>1.2441111028063174</v>
      </c>
      <c r="L23" s="64" t="str">
        <f t="shared" si="0"/>
        <v>n/a</v>
      </c>
      <c r="M23" s="64">
        <f>IFERROR(F23/I23-1,"n/a")</f>
        <v>193.18706467661693</v>
      </c>
      <c r="N23" s="60">
        <f t="shared" si="1"/>
        <v>0.20929223829175503</v>
      </c>
      <c r="O23" s="68">
        <f>'Apr-23'!O23+'May-23'!F23</f>
        <v>1579293</v>
      </c>
      <c r="P23" s="68">
        <f>'Apr-23'!P23+'May-23'!G23</f>
        <v>358192</v>
      </c>
      <c r="Q23" s="68">
        <f>'Apr-23'!Q23+'May-23'!H23</f>
        <v>0</v>
      </c>
      <c r="R23" s="68">
        <f>'Apr-23'!R23+'May-23'!I23</f>
        <v>547984</v>
      </c>
      <c r="S23" s="68">
        <f>'Apr-23'!S23+'May-23'!J23</f>
        <v>1626327</v>
      </c>
      <c r="T23" s="64">
        <f>IFERROR(O23/P23-1,"n/a")</f>
        <v>3.4090683209005226</v>
      </c>
      <c r="U23" s="64" t="str">
        <f>IFERROR(O23/Q23-1,"n/a")</f>
        <v>n/a</v>
      </c>
      <c r="V23" s="64">
        <f>IFERROR(O23/R23-1,"n/a")</f>
        <v>1.8820056789979271</v>
      </c>
      <c r="W23" s="60">
        <f>IFERROR(O23/S23-1,"n/a")</f>
        <v>-2.8920383170174313E-2</v>
      </c>
      <c r="X23" s="68">
        <v>2165161</v>
      </c>
      <c r="Y23" s="68">
        <v>465109</v>
      </c>
      <c r="Z23" s="70">
        <v>602416</v>
      </c>
      <c r="AA23" s="78">
        <v>4026529</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70">
        <v>0</v>
      </c>
      <c r="AA25" s="78">
        <v>16</v>
      </c>
      <c r="AB25" s="9"/>
      <c r="AC25" s="9"/>
    </row>
    <row r="26" spans="1:29" ht="14.4">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70">
        <v>0</v>
      </c>
      <c r="AA26" s="78">
        <v>20248</v>
      </c>
      <c r="AB26" s="9"/>
      <c r="AC26" s="9"/>
    </row>
    <row r="27" spans="1:29" thickBot="1">
      <c r="A27" s="9"/>
      <c r="B27" s="12"/>
      <c r="C27" s="35" t="s">
        <v>12</v>
      </c>
      <c r="D27" s="36"/>
      <c r="E27" s="37"/>
      <c r="F27" s="75">
        <f t="shared" ref="F27:J28" si="2">F13+F16+F19+F22+F25</f>
        <v>430</v>
      </c>
      <c r="G27" s="75">
        <f t="shared" si="2"/>
        <v>352</v>
      </c>
      <c r="H27" s="75">
        <f t="shared" si="2"/>
        <v>18</v>
      </c>
      <c r="I27" s="75">
        <f t="shared" si="2"/>
        <v>1</v>
      </c>
      <c r="J27" s="75">
        <f t="shared" si="2"/>
        <v>334</v>
      </c>
      <c r="K27" s="66">
        <f>IFERROR(F27/G27-1,"n/a")</f>
        <v>0.22159090909090917</v>
      </c>
      <c r="L27" s="66">
        <f t="shared" si="0"/>
        <v>22.888888888888889</v>
      </c>
      <c r="M27" s="66">
        <f>IFERROR(F27/I27-1,"n/a")</f>
        <v>429</v>
      </c>
      <c r="N27" s="62">
        <f t="shared" si="1"/>
        <v>0.28742514970059885</v>
      </c>
      <c r="O27" s="75">
        <f t="shared" ref="O27:S28" si="3">O13+O16+O19+O22+O25</f>
        <v>1681</v>
      </c>
      <c r="P27" s="75">
        <f t="shared" si="3"/>
        <v>1311</v>
      </c>
      <c r="Q27" s="75">
        <f t="shared" si="3"/>
        <v>37</v>
      </c>
      <c r="R27" s="75">
        <f t="shared" si="3"/>
        <v>770</v>
      </c>
      <c r="S27" s="75">
        <f t="shared" si="3"/>
        <v>1599</v>
      </c>
      <c r="T27" s="66">
        <f>IFERROR(O27/P27-1,"n/a")</f>
        <v>0.28222730739893209</v>
      </c>
      <c r="U27" s="66">
        <f>IFERROR(O27/Q27-1,"n/a")</f>
        <v>44.432432432432435</v>
      </c>
      <c r="V27" s="66">
        <f>IFERROR(O27/R27-1,"n/a")</f>
        <v>1.1831168831168832</v>
      </c>
      <c r="W27" s="62">
        <f>IFERROR(O27/S27-1,"n/a")</f>
        <v>5.1282051282051322E-2</v>
      </c>
      <c r="X27" s="75">
        <f>X13+X16+X19+X22+X25</f>
        <v>3620</v>
      </c>
      <c r="Y27" s="46">
        <f t="shared" ref="Y27:AA28" si="4">Y13+Y16+Y19+Y22+Y25</f>
        <v>1054</v>
      </c>
      <c r="Z27" s="46">
        <f t="shared" si="4"/>
        <v>874</v>
      </c>
      <c r="AA27" s="80">
        <f t="shared" si="4"/>
        <v>4053</v>
      </c>
      <c r="AB27" s="9"/>
      <c r="AC27" s="9"/>
    </row>
    <row r="28" spans="1:29" ht="15.6" thickTop="1" thickBot="1">
      <c r="A28" s="9"/>
      <c r="B28" s="12"/>
      <c r="C28" s="38" t="s">
        <v>13</v>
      </c>
      <c r="D28" s="39"/>
      <c r="E28" s="40"/>
      <c r="F28" s="76">
        <f t="shared" si="2"/>
        <v>1044083</v>
      </c>
      <c r="G28" s="76">
        <f t="shared" si="2"/>
        <v>579510</v>
      </c>
      <c r="H28" s="76">
        <f t="shared" si="2"/>
        <v>24481</v>
      </c>
      <c r="I28" s="76">
        <f t="shared" si="2"/>
        <v>2010</v>
      </c>
      <c r="J28" s="76">
        <f t="shared" si="2"/>
        <v>859943</v>
      </c>
      <c r="K28" s="67">
        <f>IFERROR(F28/G28-1,"n/a")</f>
        <v>0.80166519991026908</v>
      </c>
      <c r="L28" s="67">
        <f t="shared" si="0"/>
        <v>41.648707160655199</v>
      </c>
      <c r="M28" s="67">
        <f>IFERROR(F28/I28-1,"n/a")</f>
        <v>518.44427860696521</v>
      </c>
      <c r="N28" s="63">
        <f t="shared" si="1"/>
        <v>0.21413047143822328</v>
      </c>
      <c r="O28" s="76">
        <f t="shared" si="3"/>
        <v>4500804</v>
      </c>
      <c r="P28" s="76">
        <f t="shared" si="3"/>
        <v>1954680</v>
      </c>
      <c r="Q28" s="76">
        <f t="shared" si="3"/>
        <v>40586</v>
      </c>
      <c r="R28" s="76">
        <f t="shared" si="3"/>
        <v>1683734</v>
      </c>
      <c r="S28" s="76">
        <f t="shared" si="3"/>
        <v>4279966</v>
      </c>
      <c r="T28" s="67">
        <f>IFERROR(O28/P28-1,"n/a")</f>
        <v>1.3025784271594327</v>
      </c>
      <c r="U28" s="67">
        <f>IFERROR(O28/Q28-1,"n/a")</f>
        <v>109.89548120041394</v>
      </c>
      <c r="V28" s="67">
        <f>IFERROR(O28/R28-1,"n/a")</f>
        <v>1.6731086976921534</v>
      </c>
      <c r="W28" s="63">
        <f>IFERROR(O28/S28-1,"n/a")</f>
        <v>5.1598073442639558E-2</v>
      </c>
      <c r="X28" s="76">
        <f>X14+X17+X20+X23+X26</f>
        <v>7626669</v>
      </c>
      <c r="Y28" s="47">
        <f t="shared" si="4"/>
        <v>1552483</v>
      </c>
      <c r="Z28" s="47">
        <f t="shared" si="4"/>
        <v>1776022</v>
      </c>
      <c r="AA28" s="81">
        <f t="shared" si="4"/>
        <v>10626118</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39" t="str">
        <f>F9</f>
        <v>May</v>
      </c>
      <c r="G33" s="139"/>
      <c r="H33" s="139"/>
      <c r="I33" s="139"/>
      <c r="J33" s="139"/>
      <c r="K33" s="139"/>
      <c r="L33" s="139"/>
      <c r="M33" s="139"/>
      <c r="N33" s="140"/>
      <c r="O33" s="143" t="s">
        <v>121</v>
      </c>
      <c r="P33" s="144"/>
      <c r="Q33" s="144"/>
      <c r="R33" s="144"/>
      <c r="S33" s="144"/>
      <c r="T33" s="144"/>
      <c r="U33" s="144"/>
      <c r="V33" s="144"/>
      <c r="W33" s="145"/>
      <c r="X33" s="141" t="s">
        <v>58</v>
      </c>
      <c r="Y33" s="139"/>
      <c r="Z33" s="139"/>
      <c r="AA33" s="142"/>
    </row>
    <row r="34" spans="1:29" ht="14.4">
      <c r="A34" s="9"/>
      <c r="B34" s="9"/>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1">
        <f>IFERROR(O37/P37-1,"n/a")</f>
        <v>4.1095890410958846E-2</v>
      </c>
      <c r="U37" s="121" t="str">
        <f>IFERROR(O37/Q37-1,"n/a")</f>
        <v>n/a</v>
      </c>
      <c r="V37" s="121">
        <f>IFERROR(O37/R37-1,"n/a")</f>
        <v>4.4285714285714288</v>
      </c>
      <c r="W37" s="122">
        <f>IFERROR(O37/S37-1,"n/a")</f>
        <v>4.1095890410958846E-2</v>
      </c>
      <c r="X37" s="89">
        <v>1486</v>
      </c>
      <c r="Y37" s="89">
        <v>1052</v>
      </c>
      <c r="Z37" s="70">
        <v>551</v>
      </c>
      <c r="AA37" s="78">
        <v>1584</v>
      </c>
      <c r="AC37" s="9"/>
    </row>
    <row r="38" spans="1:29" ht="14.4">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1">
        <f>IFERROR(O38/P38-1,"n/a")</f>
        <v>0.50724346605200132</v>
      </c>
      <c r="U38" s="121" t="str">
        <f>IFERROR(O38/Q38-1,"n/a")</f>
        <v>n/a</v>
      </c>
      <c r="V38" s="121" t="str">
        <f>IFERROR(O38/R38-1,"n/a")</f>
        <v>n/a</v>
      </c>
      <c r="W38" s="122">
        <f>IFERROR(O38/S38-1,"n/a")</f>
        <v>0.15190834000384457</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1">
        <f>IFERROR(O40/P40-1,"n/a")</f>
        <v>-8.6614173228346414E-2</v>
      </c>
      <c r="U40" s="121">
        <f>IFERROR(O40/Q40-1,"n/a")</f>
        <v>4.2727272727272725</v>
      </c>
      <c r="V40" s="121" t="str">
        <f>IFERROR(O40/R40-1,"n/a")</f>
        <v>n/a</v>
      </c>
      <c r="W40" s="122">
        <f>IFERROR(O40/S40-1,"n/a")</f>
        <v>-4.9180327868852514E-2</v>
      </c>
      <c r="X40" s="89">
        <v>563</v>
      </c>
      <c r="Y40" s="89">
        <v>226</v>
      </c>
      <c r="Z40" s="70">
        <v>66</v>
      </c>
      <c r="AA40" s="78">
        <v>573</v>
      </c>
      <c r="AC40" s="9"/>
    </row>
    <row r="41" spans="1:29" ht="14.4">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1">
        <f>IFERROR(O41/P41-1,"n/a")</f>
        <v>0.88498297110354263</v>
      </c>
      <c r="U41" s="121">
        <f>IFERROR(O41/Q41-1,"n/a")</f>
        <v>7.8059246137191227</v>
      </c>
      <c r="V41" s="121" t="str">
        <f>IFERROR(O41/R41-1,"n/a")</f>
        <v>n/a</v>
      </c>
      <c r="W41" s="122">
        <f>IFERROR(O41/S41-1,"n/a")</f>
        <v>-0.14165254372781633</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1">
        <f>IFERROR(O43/P43-1,"n/a")</f>
        <v>0.15873015873015883</v>
      </c>
      <c r="U43" s="121">
        <f>IFERROR(O43/Q43-1,"n/a")</f>
        <v>47.666666666666664</v>
      </c>
      <c r="V43" s="121" t="str">
        <f>IFERROR(O43/R43-1,"n/a")</f>
        <v>n/a</v>
      </c>
      <c r="W43" s="122">
        <f>IFERROR(O43/S43-1,"n/a")</f>
        <v>1.5172413793103448</v>
      </c>
      <c r="X43" s="89">
        <v>669</v>
      </c>
      <c r="Y43" s="89">
        <v>59</v>
      </c>
      <c r="Z43" s="70">
        <v>9</v>
      </c>
      <c r="AA43" s="78">
        <v>287</v>
      </c>
      <c r="AC43" s="9"/>
    </row>
    <row r="44" spans="1:29" ht="14.4">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1">
        <f>IFERROR(O44/P44-1,"n/a")</f>
        <v>0.6807124992777609</v>
      </c>
      <c r="U44" s="121" t="str">
        <f>IFERROR(O44/Q44-1,"n/a")</f>
        <v>n/a</v>
      </c>
      <c r="V44" s="121" t="str">
        <f>IFERROR(O44/R44-1,"n/a")</f>
        <v>n/a</v>
      </c>
      <c r="W44" s="122">
        <f>IFERROR(O44/S44-1,"n/a")</f>
        <v>0.98771952088560022</v>
      </c>
      <c r="X44" s="82">
        <f>709768+195488</f>
        <v>905256</v>
      </c>
      <c r="Y44" s="82">
        <f>17541+6306</f>
        <v>23847</v>
      </c>
      <c r="Z44" s="84">
        <f>1642</f>
        <v>1642</v>
      </c>
      <c r="AA44" s="78">
        <v>351261</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8">F22</f>
        <v>159</v>
      </c>
      <c r="G46" s="74">
        <f t="shared" si="8"/>
        <v>107</v>
      </c>
      <c r="H46" s="74">
        <f t="shared" si="8"/>
        <v>0</v>
      </c>
      <c r="I46" s="74">
        <f t="shared" si="8"/>
        <v>1</v>
      </c>
      <c r="J46" s="74">
        <f t="shared" si="8"/>
        <v>134</v>
      </c>
      <c r="K46" s="64">
        <f>IFERROR(F46/G46-1,"n/a")</f>
        <v>0.48598130841121501</v>
      </c>
      <c r="L46" s="64" t="str">
        <f>IFERROR(F46/H46-1,"n/a")</f>
        <v>n/a</v>
      </c>
      <c r="M46" s="64">
        <f>IFERROR(F46/I46-1,"n/a")</f>
        <v>158</v>
      </c>
      <c r="N46" s="60">
        <f>IFERROR(F46/J46-1,"n/a")</f>
        <v>0.18656716417910446</v>
      </c>
      <c r="O46" s="74">
        <f>'Apr-23'!O46+'May-23'!F46</f>
        <v>320</v>
      </c>
      <c r="P46" s="74">
        <f>'Apr-23'!P46+'May-23'!G46</f>
        <v>207</v>
      </c>
      <c r="Q46" s="74">
        <f>'Apr-23'!Q46+'May-23'!H46</f>
        <v>0</v>
      </c>
      <c r="R46" s="74">
        <f>'Apr-23'!R46+'May-23'!I46</f>
        <v>1</v>
      </c>
      <c r="S46" s="74">
        <f>'Apr-23'!S46+'May-23'!J46</f>
        <v>329</v>
      </c>
      <c r="T46" s="121">
        <f>IFERROR(O46/P46-1,"n/a")</f>
        <v>0.54589371980676327</v>
      </c>
      <c r="U46" s="121" t="str">
        <f>IFERROR(O46/Q46-1,"n/a")</f>
        <v>n/a</v>
      </c>
      <c r="V46" s="121">
        <f>IFERROR(O46/R46-1,"n/a")</f>
        <v>319</v>
      </c>
      <c r="W46" s="122">
        <f>IFERROR(O46/S46-1,"n/a")</f>
        <v>-2.7355623100303927E-2</v>
      </c>
      <c r="X46" s="89">
        <v>1129</v>
      </c>
      <c r="Y46" s="89">
        <v>336</v>
      </c>
      <c r="Z46" s="84">
        <v>260</v>
      </c>
      <c r="AA46" s="78">
        <v>1452</v>
      </c>
      <c r="AC46" s="9"/>
    </row>
    <row r="47" spans="1:29" ht="14.4">
      <c r="A47" s="9"/>
      <c r="B47" s="9"/>
      <c r="C47" s="33"/>
      <c r="D47" s="26" t="s">
        <v>11</v>
      </c>
      <c r="E47" s="32"/>
      <c r="F47" s="74">
        <f t="shared" si="8"/>
        <v>390316</v>
      </c>
      <c r="G47" s="74">
        <f t="shared" si="8"/>
        <v>173929</v>
      </c>
      <c r="H47" s="74">
        <f t="shared" si="8"/>
        <v>0</v>
      </c>
      <c r="I47" s="74">
        <f t="shared" si="8"/>
        <v>2010</v>
      </c>
      <c r="J47" s="74">
        <f t="shared" si="8"/>
        <v>322764</v>
      </c>
      <c r="K47" s="64">
        <f>IFERROR(F47/G47-1,"n/a")</f>
        <v>1.2441111028063174</v>
      </c>
      <c r="L47" s="64" t="str">
        <f>IFERROR(F47/H47-1,"n/a")</f>
        <v>n/a</v>
      </c>
      <c r="M47" s="64">
        <f>IFERROR(F47/I47-1,"n/a")</f>
        <v>193.18706467661693</v>
      </c>
      <c r="N47" s="60">
        <f>IFERROR(F47/J47-1,"n/a")</f>
        <v>0.20929223829175503</v>
      </c>
      <c r="O47" s="74">
        <f>'Apr-23'!O47+'May-23'!F47</f>
        <v>743019</v>
      </c>
      <c r="P47" s="74">
        <f>'Apr-23'!P47+'May-23'!G47</f>
        <v>289738</v>
      </c>
      <c r="Q47" s="74">
        <f>'Apr-23'!Q47+'May-23'!H47</f>
        <v>0</v>
      </c>
      <c r="R47" s="74">
        <f>'Apr-23'!R47+'May-23'!I47</f>
        <v>2010</v>
      </c>
      <c r="S47" s="74">
        <f>'Apr-23'!S47+'May-23'!J47</f>
        <v>706512</v>
      </c>
      <c r="T47" s="121">
        <f>IFERROR(O47/P47-1,"n/a")</f>
        <v>1.5644513318929514</v>
      </c>
      <c r="U47" s="121" t="str">
        <f>IFERROR(O47/Q47-1,"n/a")</f>
        <v>n/a</v>
      </c>
      <c r="V47" s="121">
        <f>IFERROR(O47/R47-1,"n/a")</f>
        <v>368.66119402985072</v>
      </c>
      <c r="W47" s="122">
        <f>IFERROR(O47/S47-1,"n/a")</f>
        <v>5.1672158434676208E-2</v>
      </c>
      <c r="X47" s="82">
        <v>2932981</v>
      </c>
      <c r="Y47" s="82">
        <v>533563</v>
      </c>
      <c r="Z47" s="84">
        <v>602416</v>
      </c>
      <c r="AA47" s="78">
        <v>3652688</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1">
        <f>IFERROR(O49/P49-1,"n/a")</f>
        <v>3</v>
      </c>
      <c r="U49" s="121" t="str">
        <f>IFERROR(O49/Q49-1,"n/a")</f>
        <v>n/a</v>
      </c>
      <c r="V49" s="121" t="str">
        <f>IFERROR(O49/R49-1,"n/a")</f>
        <v>n/a</v>
      </c>
      <c r="W49" s="122">
        <f>IFERROR(O49/S49-1,"n/a")</f>
        <v>0.33333333333333326</v>
      </c>
      <c r="X49" s="89">
        <v>9</v>
      </c>
      <c r="Y49" s="82">
        <v>0</v>
      </c>
      <c r="Z49" s="82">
        <v>0</v>
      </c>
      <c r="AA49" s="78">
        <v>16</v>
      </c>
      <c r="AC49" s="9"/>
    </row>
    <row r="50" spans="3:29" ht="14.4">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1">
        <f>IFERROR(O50/P50-1,"n/a")</f>
        <v>3.7372972972972969</v>
      </c>
      <c r="U50" s="121" t="str">
        <f>IFERROR(O50/Q50-1,"n/a")</f>
        <v>n/a</v>
      </c>
      <c r="V50" s="121" t="str">
        <f>IFERROR(O50/R50-1,"n/a")</f>
        <v>n/a</v>
      </c>
      <c r="W50" s="122">
        <f>IFERROR(O50/S50-1,"n/a")</f>
        <v>0.28504398826979482</v>
      </c>
      <c r="X50" s="82">
        <v>15637</v>
      </c>
      <c r="Y50" s="82">
        <v>0</v>
      </c>
      <c r="Z50" s="82">
        <v>0</v>
      </c>
      <c r="AA50" s="78">
        <v>20248</v>
      </c>
      <c r="AC50" s="9"/>
    </row>
    <row r="51" spans="3:29" thickBot="1">
      <c r="C51" s="35" t="s">
        <v>12</v>
      </c>
      <c r="D51" s="36"/>
      <c r="E51" s="37"/>
      <c r="F51" s="75">
        <f>F37+F40+F43+F46+F49</f>
        <v>430</v>
      </c>
      <c r="G51" s="75">
        <f t="shared" ref="G51:J52" si="10">G37+G40+G43+G46+G49</f>
        <v>352</v>
      </c>
      <c r="H51" s="75">
        <f t="shared" si="10"/>
        <v>18</v>
      </c>
      <c r="I51" s="75">
        <f t="shared" si="10"/>
        <v>1</v>
      </c>
      <c r="J51" s="75">
        <f t="shared" si="10"/>
        <v>334</v>
      </c>
      <c r="K51" s="66">
        <f>IFERROR(F51/G51-1,"n/a")</f>
        <v>0.22159090909090917</v>
      </c>
      <c r="L51" s="66">
        <f>IFERROR(F51/H51-1,"n/a")</f>
        <v>22.888888888888889</v>
      </c>
      <c r="M51" s="66">
        <f>IFERROR(F51/I51-1,"n/a")</f>
        <v>429</v>
      </c>
      <c r="N51" s="62">
        <f>IFERROR(F51/J51-1,"n/a")</f>
        <v>0.28742514970059885</v>
      </c>
      <c r="O51" s="75">
        <f t="shared" ref="O51:S52" si="11">O37+O40+O43+O46+O49</f>
        <v>814</v>
      </c>
      <c r="P51" s="75">
        <f t="shared" si="11"/>
        <v>680</v>
      </c>
      <c r="Q51" s="75">
        <f t="shared" si="11"/>
        <v>25</v>
      </c>
      <c r="R51" s="75">
        <f t="shared" si="11"/>
        <v>43</v>
      </c>
      <c r="S51" s="75">
        <f t="shared" si="11"/>
        <v>731</v>
      </c>
      <c r="T51" s="66">
        <f>IFERROR(O51/P51-1,"n/a")</f>
        <v>0.19705882352941173</v>
      </c>
      <c r="U51" s="66">
        <f>IFERROR(O51/Q51-1,"n/a")</f>
        <v>31.560000000000002</v>
      </c>
      <c r="V51" s="66">
        <f>IFERROR(O51/R51-1,"n/a")</f>
        <v>17.930232558139537</v>
      </c>
      <c r="W51" s="62">
        <f>IFERROR(O51/S51-1,"n/a")</f>
        <v>0.11354309165526666</v>
      </c>
      <c r="X51" s="46">
        <f t="shared" ref="X51:Z52" si="12">X37+X40+X43+X46+X49</f>
        <v>3856</v>
      </c>
      <c r="Y51" s="46">
        <f t="shared" si="12"/>
        <v>1673</v>
      </c>
      <c r="Z51" s="46">
        <f t="shared" si="12"/>
        <v>886</v>
      </c>
      <c r="AA51" s="80">
        <f>AA37+AA40+AA43+AA46+AA49</f>
        <v>3912</v>
      </c>
      <c r="AC51" s="9"/>
    </row>
    <row r="52" spans="3:29" ht="15.6" thickTop="1" thickBot="1">
      <c r="C52" s="38" t="s">
        <v>13</v>
      </c>
      <c r="D52" s="39"/>
      <c r="E52" s="40"/>
      <c r="F52" s="76">
        <f>F38+F41+F44+F47+F50</f>
        <v>1044083</v>
      </c>
      <c r="G52" s="76">
        <f t="shared" si="10"/>
        <v>579510</v>
      </c>
      <c r="H52" s="76">
        <f t="shared" si="10"/>
        <v>24481</v>
      </c>
      <c r="I52" s="76">
        <f t="shared" si="10"/>
        <v>2010</v>
      </c>
      <c r="J52" s="76">
        <f t="shared" si="10"/>
        <v>859943</v>
      </c>
      <c r="K52" s="67">
        <f>IFERROR(F52/G52-1,"n/a")</f>
        <v>0.80166519991026908</v>
      </c>
      <c r="L52" s="67">
        <f>IFERROR(F52/H52-1,"n/a")</f>
        <v>41.648707160655199</v>
      </c>
      <c r="M52" s="67">
        <f>IFERROR(F52/I52-1,"n/a")</f>
        <v>518.44427860696521</v>
      </c>
      <c r="N52" s="63">
        <f>IFERROR(F52/J52-1,"n/a")</f>
        <v>0.21413047143822328</v>
      </c>
      <c r="O52" s="76">
        <f t="shared" si="11"/>
        <v>2022445</v>
      </c>
      <c r="P52" s="76">
        <f t="shared" si="11"/>
        <v>1086975</v>
      </c>
      <c r="Q52" s="76">
        <f t="shared" si="11"/>
        <v>30483</v>
      </c>
      <c r="R52" s="76">
        <f t="shared" si="11"/>
        <v>2010</v>
      </c>
      <c r="S52" s="76">
        <f t="shared" si="11"/>
        <v>1822189</v>
      </c>
      <c r="T52" s="67">
        <f>IFERROR(O52/P52-1,"n/a")</f>
        <v>0.86061776949791846</v>
      </c>
      <c r="U52" s="119">
        <f>IFERROR(O52/Q52-1,"n/a")</f>
        <v>65.346652232391818</v>
      </c>
      <c r="V52" s="119">
        <f>IFERROR(O52/R52-1,"n/a")</f>
        <v>1005.1915422885572</v>
      </c>
      <c r="W52" s="120">
        <f>IFERROR(O52/S52-1,"n/a")</f>
        <v>0.10989858900476301</v>
      </c>
      <c r="X52" s="47">
        <f t="shared" si="12"/>
        <v>9237323</v>
      </c>
      <c r="Y52" s="47">
        <f t="shared" si="12"/>
        <v>2413306</v>
      </c>
      <c r="Z52" s="47">
        <f t="shared" si="12"/>
        <v>1777720</v>
      </c>
      <c r="AA52" s="81">
        <f>AA38+AA41+AA44+AA47+AA50</f>
        <v>9620127</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I24" zoomScaleNormal="100" workbookViewId="0">
      <selection activeCell="F13" sqref="F13: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6.2">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39" t="s">
        <v>45</v>
      </c>
      <c r="G9" s="139"/>
      <c r="H9" s="139"/>
      <c r="I9" s="139"/>
      <c r="J9" s="139"/>
      <c r="K9" s="139"/>
      <c r="L9" s="139"/>
      <c r="M9" s="139"/>
      <c r="N9" s="140"/>
      <c r="O9" s="141" t="s">
        <v>46</v>
      </c>
      <c r="P9" s="139"/>
      <c r="Q9" s="139"/>
      <c r="R9" s="139"/>
      <c r="S9" s="139"/>
      <c r="T9" s="139"/>
      <c r="U9" s="139"/>
      <c r="V9" s="139"/>
      <c r="W9" s="140"/>
      <c r="X9" s="141" t="s">
        <v>57</v>
      </c>
      <c r="Y9" s="139"/>
      <c r="Z9" s="139"/>
      <c r="AA9" s="142"/>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4">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46</v>
      </c>
      <c r="G16" s="71">
        <v>56</v>
      </c>
      <c r="H16" s="71">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4">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4">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f>152+9</f>
        <v>161</v>
      </c>
      <c r="G22" s="71">
        <v>100</v>
      </c>
      <c r="H22" s="71">
        <v>0</v>
      </c>
      <c r="I22" s="71">
        <v>0</v>
      </c>
      <c r="J22" s="71">
        <v>195</v>
      </c>
      <c r="K22" s="64">
        <f>IFERROR(F22/G22-1,"n/a")</f>
        <v>0.6100000000000001</v>
      </c>
      <c r="L22" s="64" t="str">
        <f t="shared" si="0"/>
        <v>n/a</v>
      </c>
      <c r="M22" s="64" t="str">
        <f>IFERROR(F22/I22-1,"n/a")</f>
        <v>n/a</v>
      </c>
      <c r="N22" s="60">
        <f t="shared" si="1"/>
        <v>-0.17435897435897441</v>
      </c>
      <c r="O22" s="68">
        <f>'Mar-23'!O22+'Apr-23'!F22</f>
        <v>448</v>
      </c>
      <c r="P22" s="68">
        <f>'Mar-23'!P22+'Apr-23'!G22</f>
        <v>153</v>
      </c>
      <c r="Q22" s="68">
        <f>'Mar-23'!Q22+'Apr-23'!H22</f>
        <v>0</v>
      </c>
      <c r="R22" s="68">
        <f>'Mar-23'!R22+'Apr-23'!I22</f>
        <v>205</v>
      </c>
      <c r="S22" s="68">
        <f>'Mar-23'!S22+'Apr-23'!J22</f>
        <v>518</v>
      </c>
      <c r="T22" s="64">
        <f>IFERROR(O22/P22-1,"n/a")</f>
        <v>1.9281045751633985</v>
      </c>
      <c r="U22" s="64" t="str">
        <f>IFERROR(O22/Q22-1,"n/a")</f>
        <v>n/a</v>
      </c>
      <c r="V22" s="64">
        <f>IFERROR(O22/R22-1,"n/a")</f>
        <v>1.1853658536585368</v>
      </c>
      <c r="W22" s="60">
        <f>IFERROR(O22/S22-1,"n/a")</f>
        <v>-0.13513513513513509</v>
      </c>
      <c r="X22" s="68">
        <v>895</v>
      </c>
      <c r="Y22" s="68">
        <v>283</v>
      </c>
      <c r="Z22" s="70">
        <v>260</v>
      </c>
      <c r="AA22" s="78">
        <v>1570</v>
      </c>
      <c r="AB22" s="9"/>
      <c r="AC22" s="9"/>
    </row>
    <row r="23" spans="1:29" ht="14.4">
      <c r="A23" s="9"/>
      <c r="B23" s="12"/>
      <c r="C23" s="33"/>
      <c r="D23" s="26" t="s">
        <v>11</v>
      </c>
      <c r="E23" s="32"/>
      <c r="F23" s="73">
        <v>352703</v>
      </c>
      <c r="G23" s="71">
        <v>115809</v>
      </c>
      <c r="H23" s="71">
        <v>0</v>
      </c>
      <c r="I23" s="71">
        <v>0</v>
      </c>
      <c r="J23" s="71">
        <v>383748</v>
      </c>
      <c r="K23" s="64">
        <f>IFERROR(F23/G23-1,"n/a")</f>
        <v>2.0455577718484745</v>
      </c>
      <c r="L23" s="64" t="str">
        <f t="shared" si="0"/>
        <v>n/a</v>
      </c>
      <c r="M23" s="64" t="str">
        <f>IFERROR(F23/I23-1,"n/a")</f>
        <v>n/a</v>
      </c>
      <c r="N23" s="60">
        <f t="shared" si="1"/>
        <v>-8.0899444427071976E-2</v>
      </c>
      <c r="O23" s="68">
        <f>'Mar-23'!O23+'Apr-23'!F23</f>
        <v>1188977</v>
      </c>
      <c r="P23" s="68">
        <f>'Mar-23'!P23+'Apr-23'!G23</f>
        <v>184263</v>
      </c>
      <c r="Q23" s="68">
        <f>'Mar-23'!Q23+'Apr-23'!H23</f>
        <v>0</v>
      </c>
      <c r="R23" s="68">
        <f>'Mar-23'!R23+'Apr-23'!I23</f>
        <v>545974</v>
      </c>
      <c r="S23" s="68">
        <f>'Mar-23'!S23+'Apr-23'!J23</f>
        <v>1303563</v>
      </c>
      <c r="T23" s="64">
        <f>IFERROR(O23/P23-1,"n/a")</f>
        <v>5.452608499807341</v>
      </c>
      <c r="U23" s="64" t="str">
        <f>IFERROR(O23/Q23-1,"n/a")</f>
        <v>n/a</v>
      </c>
      <c r="V23" s="64">
        <f>IFERROR(O23/R23-1,"n/a")</f>
        <v>1.1777172539351692</v>
      </c>
      <c r="W23" s="60">
        <f>IFERROR(O23/S23-1,"n/a")</f>
        <v>-8.7902157394771141E-2</v>
      </c>
      <c r="X23" s="68">
        <v>2165161</v>
      </c>
      <c r="Y23" s="68">
        <v>465109</v>
      </c>
      <c r="Z23" s="70">
        <v>602416</v>
      </c>
      <c r="AA23" s="78">
        <v>4026529</v>
      </c>
      <c r="AB23" s="9"/>
      <c r="AC23" s="9"/>
    </row>
    <row r="24" spans="1:29" ht="14.4">
      <c r="A24" s="9"/>
      <c r="B24" s="12"/>
      <c r="C24" s="31" t="s">
        <v>113</v>
      </c>
      <c r="D24" s="26"/>
      <c r="E24" s="32"/>
      <c r="F24" s="72">
        <v>20399</v>
      </c>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70">
        <v>0</v>
      </c>
      <c r="AA25" s="78">
        <v>16</v>
      </c>
      <c r="AB25" s="9"/>
      <c r="AC25" s="9"/>
    </row>
    <row r="26" spans="1:29" ht="14.4">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70">
        <v>0</v>
      </c>
      <c r="AA26" s="78">
        <v>20248</v>
      </c>
      <c r="AB26" s="9"/>
      <c r="AC26" s="9"/>
    </row>
    <row r="27" spans="1:29" thickBot="1">
      <c r="A27" s="9"/>
      <c r="B27" s="12"/>
      <c r="C27" s="35" t="s">
        <v>12</v>
      </c>
      <c r="D27" s="36"/>
      <c r="E27" s="37"/>
      <c r="F27" s="75">
        <f t="shared" ref="F27:J28" si="2">F13+F16+F19+F22+F25</f>
        <v>384</v>
      </c>
      <c r="G27" s="75">
        <f t="shared" si="2"/>
        <v>328</v>
      </c>
      <c r="H27" s="75">
        <f t="shared" si="2"/>
        <v>7</v>
      </c>
      <c r="I27" s="75">
        <f t="shared" si="2"/>
        <v>42</v>
      </c>
      <c r="J27" s="75">
        <f t="shared" si="2"/>
        <v>397</v>
      </c>
      <c r="K27" s="66">
        <f>IFERROR(F27/G27-1,"n/a")</f>
        <v>0.1707317073170731</v>
      </c>
      <c r="L27" s="66">
        <f t="shared" si="0"/>
        <v>53.857142857142854</v>
      </c>
      <c r="M27" s="66">
        <f>IFERROR(F27/I27-1,"n/a")</f>
        <v>8.1428571428571423</v>
      </c>
      <c r="N27" s="62">
        <f t="shared" si="1"/>
        <v>-3.2745591939546626E-2</v>
      </c>
      <c r="O27" s="75">
        <f t="shared" ref="O27:S28" si="3">O13+O16+O19+O22+O25</f>
        <v>1251</v>
      </c>
      <c r="P27" s="75">
        <f t="shared" si="3"/>
        <v>959</v>
      </c>
      <c r="Q27" s="75">
        <f t="shared" si="3"/>
        <v>19</v>
      </c>
      <c r="R27" s="75">
        <f t="shared" si="3"/>
        <v>769</v>
      </c>
      <c r="S27" s="75">
        <f t="shared" si="3"/>
        <v>1265</v>
      </c>
      <c r="T27" s="66">
        <f>IFERROR(O27/P27-1,"n/a")</f>
        <v>0.30448383733055273</v>
      </c>
      <c r="U27" s="66">
        <f>IFERROR(O27/Q27-1,"n/a")</f>
        <v>64.84210526315789</v>
      </c>
      <c r="V27" s="66">
        <f>IFERROR(O27/R27-1,"n/a")</f>
        <v>0.62678803641092329</v>
      </c>
      <c r="W27" s="62">
        <f>IFERROR(O27/S27-1,"n/a")</f>
        <v>-1.1067193675889375E-2</v>
      </c>
      <c r="X27" s="75">
        <f>X13+X16+X19+X22+X25</f>
        <v>3620</v>
      </c>
      <c r="Y27" s="46">
        <f t="shared" ref="Y27:AA28" si="4">Y13+Y16+Y19+Y22+Y25</f>
        <v>1054</v>
      </c>
      <c r="Z27" s="46">
        <f t="shared" si="4"/>
        <v>874</v>
      </c>
      <c r="AA27" s="80">
        <f t="shared" si="4"/>
        <v>4053</v>
      </c>
      <c r="AB27" s="9"/>
      <c r="AC27" s="9"/>
    </row>
    <row r="28" spans="1:29" ht="15.6" thickTop="1" thickBot="1">
      <c r="A28" s="9"/>
      <c r="B28" s="12"/>
      <c r="C28" s="38" t="s">
        <v>13</v>
      </c>
      <c r="D28" s="39"/>
      <c r="E28" s="40"/>
      <c r="F28" s="76">
        <f t="shared" si="2"/>
        <v>978362</v>
      </c>
      <c r="G28" s="76">
        <f t="shared" si="2"/>
        <v>507465</v>
      </c>
      <c r="H28" s="76">
        <f t="shared" si="2"/>
        <v>6002</v>
      </c>
      <c r="I28" s="76">
        <f t="shared" si="2"/>
        <v>0</v>
      </c>
      <c r="J28" s="76">
        <f t="shared" si="2"/>
        <v>962246</v>
      </c>
      <c r="K28" s="67">
        <f>IFERROR(F28/G28-1,"n/a")</f>
        <v>0.9279398579212359</v>
      </c>
      <c r="L28" s="67">
        <f t="shared" si="0"/>
        <v>162.00599800066644</v>
      </c>
      <c r="M28" s="67" t="str">
        <f>IFERROR(F28/I28-1,"n/a")</f>
        <v>n/a</v>
      </c>
      <c r="N28" s="63">
        <f t="shared" si="1"/>
        <v>1.6748315919214107E-2</v>
      </c>
      <c r="O28" s="76">
        <f t="shared" si="3"/>
        <v>3456721</v>
      </c>
      <c r="P28" s="76">
        <f t="shared" si="3"/>
        <v>1375170</v>
      </c>
      <c r="Q28" s="76">
        <f t="shared" si="3"/>
        <v>16105</v>
      </c>
      <c r="R28" s="76">
        <f t="shared" si="3"/>
        <v>1681724</v>
      </c>
      <c r="S28" s="76">
        <f t="shared" si="3"/>
        <v>3420023</v>
      </c>
      <c r="T28" s="67">
        <f>IFERROR(O28/P28-1,"n/a")</f>
        <v>1.5136681283041371</v>
      </c>
      <c r="U28" s="67">
        <f>IFERROR(O28/Q28-1,"n/a")</f>
        <v>213.63651040049675</v>
      </c>
      <c r="V28" s="67">
        <f>IFERROR(O28/R28-1,"n/a")</f>
        <v>1.0554627275343638</v>
      </c>
      <c r="W28" s="63">
        <f>IFERROR(O28/S28-1,"n/a")</f>
        <v>1.0730337193638695E-2</v>
      </c>
      <c r="X28" s="76">
        <f>X14+X17+X20+X23+X26</f>
        <v>7626669</v>
      </c>
      <c r="Y28" s="47">
        <f t="shared" si="4"/>
        <v>1552483</v>
      </c>
      <c r="Z28" s="47">
        <f t="shared" si="4"/>
        <v>1776022</v>
      </c>
      <c r="AA28" s="81">
        <f t="shared" si="4"/>
        <v>10626118</v>
      </c>
      <c r="AB28" s="9"/>
      <c r="AC28" s="9"/>
    </row>
    <row r="29" spans="1:29" thickTop="1">
      <c r="A29" s="9"/>
      <c r="B29" s="9"/>
      <c r="C29" s="9"/>
      <c r="D29" s="9"/>
      <c r="E29" s="9"/>
      <c r="F29" s="41">
        <v>22657</v>
      </c>
      <c r="G29" s="41"/>
      <c r="H29" s="41"/>
      <c r="I29" s="41"/>
      <c r="J29" s="41"/>
      <c r="K29" s="41"/>
      <c r="L29" s="41"/>
      <c r="M29" s="41"/>
      <c r="N29" s="9"/>
      <c r="O29" s="41"/>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39" t="str">
        <f>F9</f>
        <v>April</v>
      </c>
      <c r="G33" s="139"/>
      <c r="H33" s="139"/>
      <c r="I33" s="139"/>
      <c r="J33" s="139"/>
      <c r="K33" s="139"/>
      <c r="L33" s="139"/>
      <c r="M33" s="139"/>
      <c r="N33" s="140"/>
      <c r="O33" s="143" t="s">
        <v>115</v>
      </c>
      <c r="P33" s="144"/>
      <c r="Q33" s="144"/>
      <c r="R33" s="144"/>
      <c r="S33" s="144"/>
      <c r="T33" s="144"/>
      <c r="U33" s="144"/>
      <c r="V33" s="144"/>
      <c r="W33" s="145"/>
      <c r="X33" s="141" t="s">
        <v>58</v>
      </c>
      <c r="Y33" s="139"/>
      <c r="Z33" s="139"/>
      <c r="AA33" s="142"/>
    </row>
    <row r="34" spans="1:29" ht="14.4">
      <c r="A34" s="9"/>
      <c r="B34" s="9"/>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1">
        <f>IFERROR(O37/P37-1,"n/a")</f>
        <v>-5.1470588235294157E-2</v>
      </c>
      <c r="U37" s="121" t="str">
        <f>IFERROR(O37/Q37-1,"n/a")</f>
        <v>n/a</v>
      </c>
      <c r="V37" s="121">
        <f>IFERROR(O37/R37-1,"n/a")</f>
        <v>2.0714285714285716</v>
      </c>
      <c r="W37" s="122">
        <f>IFERROR(O37/S37-1,"n/a")</f>
        <v>0</v>
      </c>
      <c r="X37" s="89">
        <v>1486</v>
      </c>
      <c r="Y37" s="89">
        <v>1052</v>
      </c>
      <c r="Z37" s="70">
        <v>551</v>
      </c>
      <c r="AA37" s="78">
        <v>1584</v>
      </c>
      <c r="AC37" s="9"/>
    </row>
    <row r="38" spans="1:29" ht="14.4">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1">
        <f>IFERROR(O38/P38-1,"n/a")</f>
        <v>0.51030598949588302</v>
      </c>
      <c r="U38" s="121" t="str">
        <f>IFERROR(O38/Q38-1,"n/a")</f>
        <v>n/a</v>
      </c>
      <c r="V38" s="121" t="str">
        <f>IFERROR(O38/R38-1,"n/a")</f>
        <v>n/a</v>
      </c>
      <c r="W38" s="122">
        <f>IFERROR(O38/S38-1,"n/a")</f>
        <v>0.14136964052329049</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1">
        <f>IFERROR(O40/P40-1,"n/a")</f>
        <v>-0.1785714285714286</v>
      </c>
      <c r="U40" s="121">
        <f>IFERROR(O40/Q40-1,"n/a")</f>
        <v>8.1999999999999993</v>
      </c>
      <c r="V40" s="121" t="str">
        <f>IFERROR(O40/R40-1,"n/a")</f>
        <v>n/a</v>
      </c>
      <c r="W40" s="122">
        <f>IFERROR(O40/S40-1,"n/a")</f>
        <v>-9.8039215686274495E-2</v>
      </c>
      <c r="X40" s="89">
        <v>563</v>
      </c>
      <c r="Y40" s="89">
        <v>226</v>
      </c>
      <c r="Z40" s="70">
        <v>66</v>
      </c>
      <c r="AA40" s="78">
        <v>573</v>
      </c>
      <c r="AC40" s="9"/>
    </row>
    <row r="41" spans="1:29" ht="14.4">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1">
        <f>IFERROR(O41/P41-1,"n/a")</f>
        <v>0.7782563321019762</v>
      </c>
      <c r="U41" s="121">
        <f>IFERROR(O41/Q41-1,"n/a")</f>
        <v>16.885371542819062</v>
      </c>
      <c r="V41" s="121" t="str">
        <f>IFERROR(O41/R41-1,"n/a")</f>
        <v>n/a</v>
      </c>
      <c r="W41" s="122">
        <f>IFERROR(O41/S41-1,"n/a")</f>
        <v>-0.27138212596127087</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1">
        <f>IFERROR(O43/P43-1,"n/a")</f>
        <v>0.34285714285714275</v>
      </c>
      <c r="U43" s="121">
        <f>IFERROR(O43/Q43-1,"n/a")</f>
        <v>22.5</v>
      </c>
      <c r="V43" s="121" t="str">
        <f>IFERROR(O43/R43-1,"n/a")</f>
        <v>n/a</v>
      </c>
      <c r="W43" s="122">
        <f>IFERROR(O43/S43-1,"n/a")</f>
        <v>1.2380952380952381</v>
      </c>
      <c r="X43" s="89">
        <v>669</v>
      </c>
      <c r="Y43" s="89">
        <v>59</v>
      </c>
      <c r="Z43" s="70">
        <v>9</v>
      </c>
      <c r="AA43" s="78">
        <v>287</v>
      </c>
      <c r="AC43" s="9"/>
    </row>
    <row r="44" spans="1:29" ht="14.4">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1">
        <f>IFERROR(O44/P44-1,"n/a")</f>
        <v>1.0353020628683693</v>
      </c>
      <c r="U44" s="121" t="str">
        <f>IFERROR(O44/Q44-1,"n/a")</f>
        <v>n/a</v>
      </c>
      <c r="V44" s="121" t="str">
        <f>IFERROR(O44/R44-1,"n/a")</f>
        <v>n/a</v>
      </c>
      <c r="W44" s="122">
        <f>IFERROR(O44/S44-1,"n/a")</f>
        <v>0.83850483875440207</v>
      </c>
      <c r="X44" s="82">
        <f>709768+195488</f>
        <v>905256</v>
      </c>
      <c r="Y44" s="82">
        <f>17541+6306</f>
        <v>23847</v>
      </c>
      <c r="Z44" s="84">
        <f>1642</f>
        <v>1642</v>
      </c>
      <c r="AA44" s="78">
        <v>351261</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11">F22</f>
        <v>161</v>
      </c>
      <c r="G46" s="74">
        <f t="shared" si="11"/>
        <v>100</v>
      </c>
      <c r="H46" s="74">
        <f t="shared" si="11"/>
        <v>0</v>
      </c>
      <c r="I46" s="74">
        <f t="shared" si="11"/>
        <v>0</v>
      </c>
      <c r="J46" s="74">
        <f t="shared" si="11"/>
        <v>195</v>
      </c>
      <c r="K46" s="64">
        <f>IFERROR(F46/G46-1,"n/a")</f>
        <v>0.6100000000000001</v>
      </c>
      <c r="L46" s="64" t="str">
        <f>IFERROR(F46/H46-1,"n/a")</f>
        <v>n/a</v>
      </c>
      <c r="M46" s="64" t="str">
        <f>IFERROR(F46/I46-1,"n/a")</f>
        <v>n/a</v>
      </c>
      <c r="N46" s="60">
        <f>IFERROR(F46/J46-1,"n/a")</f>
        <v>-0.17435897435897441</v>
      </c>
      <c r="O46" s="74">
        <f t="shared" ref="O46:S47" si="12">F46</f>
        <v>161</v>
      </c>
      <c r="P46" s="74">
        <f t="shared" si="12"/>
        <v>100</v>
      </c>
      <c r="Q46" s="74">
        <f t="shared" si="12"/>
        <v>0</v>
      </c>
      <c r="R46" s="74">
        <f t="shared" si="12"/>
        <v>0</v>
      </c>
      <c r="S46" s="74">
        <f t="shared" si="12"/>
        <v>195</v>
      </c>
      <c r="T46" s="121">
        <f>IFERROR(O46/P46-1,"n/a")</f>
        <v>0.6100000000000001</v>
      </c>
      <c r="U46" s="121" t="str">
        <f>IFERROR(O46/Q46-1,"n/a")</f>
        <v>n/a</v>
      </c>
      <c r="V46" s="121" t="str">
        <f>IFERROR(O46/R46-1,"n/a")</f>
        <v>n/a</v>
      </c>
      <c r="W46" s="122">
        <f>IFERROR(O46/S46-1,"n/a")</f>
        <v>-0.17435897435897441</v>
      </c>
      <c r="X46" s="89">
        <v>1129</v>
      </c>
      <c r="Y46" s="89">
        <v>336</v>
      </c>
      <c r="Z46" s="84">
        <v>260</v>
      </c>
      <c r="AA46" s="78">
        <v>1452</v>
      </c>
      <c r="AC46" s="9"/>
    </row>
    <row r="47" spans="1:29" ht="14.4">
      <c r="A47" s="9"/>
      <c r="B47" s="9"/>
      <c r="C47" s="33"/>
      <c r="D47" s="26" t="s">
        <v>11</v>
      </c>
      <c r="E47" s="32"/>
      <c r="F47" s="74">
        <f t="shared" si="11"/>
        <v>352703</v>
      </c>
      <c r="G47" s="74">
        <f t="shared" si="11"/>
        <v>115809</v>
      </c>
      <c r="H47" s="74">
        <f t="shared" si="11"/>
        <v>0</v>
      </c>
      <c r="I47" s="74">
        <f t="shared" si="11"/>
        <v>0</v>
      </c>
      <c r="J47" s="74">
        <f t="shared" si="11"/>
        <v>383748</v>
      </c>
      <c r="K47" s="64">
        <f>IFERROR(F47/G47-1,"n/a")</f>
        <v>2.0455577718484745</v>
      </c>
      <c r="L47" s="64" t="str">
        <f>IFERROR(F47/H47-1,"n/a")</f>
        <v>n/a</v>
      </c>
      <c r="M47" s="64" t="str">
        <f>IFERROR(F47/I47-1,"n/a")</f>
        <v>n/a</v>
      </c>
      <c r="N47" s="60">
        <f>IFERROR(F47/J47-1,"n/a")</f>
        <v>-8.0899444427071976E-2</v>
      </c>
      <c r="O47" s="74">
        <f t="shared" si="12"/>
        <v>352703</v>
      </c>
      <c r="P47" s="74">
        <f t="shared" si="12"/>
        <v>115809</v>
      </c>
      <c r="Q47" s="74">
        <f t="shared" si="12"/>
        <v>0</v>
      </c>
      <c r="R47" s="74">
        <f t="shared" si="12"/>
        <v>0</v>
      </c>
      <c r="S47" s="74">
        <f t="shared" si="12"/>
        <v>383748</v>
      </c>
      <c r="T47" s="121">
        <f>IFERROR(O47/P47-1,"n/a")</f>
        <v>2.0455577718484745</v>
      </c>
      <c r="U47" s="121" t="str">
        <f>IFERROR(O47/Q47-1,"n/a")</f>
        <v>n/a</v>
      </c>
      <c r="V47" s="121" t="str">
        <f>IFERROR(O47/R47-1,"n/a")</f>
        <v>n/a</v>
      </c>
      <c r="W47" s="122">
        <f>IFERROR(O47/S47-1,"n/a")</f>
        <v>-8.0899444427071976E-2</v>
      </c>
      <c r="X47" s="82">
        <v>2932981</v>
      </c>
      <c r="Y47" s="82">
        <v>533563</v>
      </c>
      <c r="Z47" s="84">
        <v>602416</v>
      </c>
      <c r="AA47" s="78">
        <v>3652688</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1">
        <f>IFERROR(O49/P49-1,"n/a")</f>
        <v>0</v>
      </c>
      <c r="U49" s="121" t="str">
        <f>IFERROR(O49/Q49-1,"n/a")</f>
        <v>n/a</v>
      </c>
      <c r="V49" s="121" t="str">
        <f>IFERROR(O49/R49-1,"n/a")</f>
        <v>n/a</v>
      </c>
      <c r="W49" s="122">
        <f>IFERROR(O49/S49-1,"n/a")</f>
        <v>0</v>
      </c>
      <c r="X49" s="89">
        <v>9</v>
      </c>
      <c r="Y49" s="82">
        <v>0</v>
      </c>
      <c r="Z49" s="82">
        <v>0</v>
      </c>
      <c r="AA49" s="78">
        <v>16</v>
      </c>
      <c r="AC49" s="9"/>
    </row>
    <row r="50" spans="3:29" ht="14.4">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1">
        <f>IFERROR(O50/P50-1,"n/a")</f>
        <v>1.441081081081081</v>
      </c>
      <c r="U50" s="121" t="str">
        <f>IFERROR(O50/Q50-1,"n/a")</f>
        <v>n/a</v>
      </c>
      <c r="V50" s="121" t="str">
        <f>IFERROR(O50/R50-1,"n/a")</f>
        <v>n/a</v>
      </c>
      <c r="W50" s="122">
        <f>IFERROR(O50/S50-1,"n/a")</f>
        <v>1.1322001888574125</v>
      </c>
      <c r="X50" s="82">
        <v>15637</v>
      </c>
      <c r="Y50" s="82">
        <v>0</v>
      </c>
      <c r="Z50" s="82">
        <v>0</v>
      </c>
      <c r="AA50" s="78">
        <v>20248</v>
      </c>
      <c r="AC50" s="9"/>
    </row>
    <row r="51" spans="3:29" thickBot="1">
      <c r="C51" s="35" t="s">
        <v>12</v>
      </c>
      <c r="D51" s="36"/>
      <c r="E51" s="37"/>
      <c r="F51" s="75">
        <f>F37+F40+F43+F46+F49</f>
        <v>384</v>
      </c>
      <c r="G51" s="75">
        <f t="shared" ref="G51:J52" si="15">G37+G40+G43+G46+G49</f>
        <v>328</v>
      </c>
      <c r="H51" s="75">
        <f t="shared" si="15"/>
        <v>7</v>
      </c>
      <c r="I51" s="75">
        <f t="shared" si="15"/>
        <v>42</v>
      </c>
      <c r="J51" s="75">
        <f t="shared" si="15"/>
        <v>397</v>
      </c>
      <c r="K51" s="66">
        <f>IFERROR(F51/G51-1,"n/a")</f>
        <v>0.1707317073170731</v>
      </c>
      <c r="L51" s="66">
        <f>IFERROR(F51/H51-1,"n/a")</f>
        <v>53.857142857142854</v>
      </c>
      <c r="M51" s="66">
        <f>IFERROR(F51/I51-1,"n/a")</f>
        <v>8.1428571428571423</v>
      </c>
      <c r="N51" s="62">
        <f>IFERROR(F51/J51-1,"n/a")</f>
        <v>-3.2745591939546626E-2</v>
      </c>
      <c r="O51" s="75">
        <f>O37+O40+O43+O46+O49</f>
        <v>384</v>
      </c>
      <c r="P51" s="75">
        <f t="shared" ref="P51:S52" si="16">P37+P40+P43+P46+P49</f>
        <v>328</v>
      </c>
      <c r="Q51" s="75">
        <f t="shared" si="16"/>
        <v>7</v>
      </c>
      <c r="R51" s="75">
        <f t="shared" si="16"/>
        <v>42</v>
      </c>
      <c r="S51" s="75">
        <f t="shared" si="16"/>
        <v>397</v>
      </c>
      <c r="T51" s="66">
        <f>IFERROR(O51/P51-1,"n/a")</f>
        <v>0.1707317073170731</v>
      </c>
      <c r="U51" s="66">
        <f>IFERROR(O51/Q51-1,"n/a")</f>
        <v>53.857142857142854</v>
      </c>
      <c r="V51" s="66">
        <f>IFERROR(O51/R51-1,"n/a")</f>
        <v>8.1428571428571423</v>
      </c>
      <c r="W51" s="62">
        <f>IFERROR(O51/S51-1,"n/a")</f>
        <v>-3.2745591939546626E-2</v>
      </c>
      <c r="X51" s="46">
        <f t="shared" ref="X51:AA52" si="17">X37+X40+X43+X46+X49</f>
        <v>3856</v>
      </c>
      <c r="Y51" s="46">
        <f t="shared" si="17"/>
        <v>1673</v>
      </c>
      <c r="Z51" s="46">
        <f t="shared" si="17"/>
        <v>886</v>
      </c>
      <c r="AA51" s="80">
        <f t="shared" si="17"/>
        <v>3912</v>
      </c>
      <c r="AC51" s="9"/>
    </row>
    <row r="52" spans="3:29" ht="15.6" thickTop="1" thickBot="1">
      <c r="C52" s="38" t="s">
        <v>13</v>
      </c>
      <c r="D52" s="39"/>
      <c r="E52" s="40"/>
      <c r="F52" s="76">
        <f>F38+F41+F44+F47+F50</f>
        <v>978362</v>
      </c>
      <c r="G52" s="76">
        <f t="shared" si="15"/>
        <v>507465</v>
      </c>
      <c r="H52" s="76">
        <f t="shared" si="15"/>
        <v>6002</v>
      </c>
      <c r="I52" s="76">
        <f t="shared" si="15"/>
        <v>0</v>
      </c>
      <c r="J52" s="76">
        <f t="shared" si="15"/>
        <v>962246</v>
      </c>
      <c r="K52" s="67">
        <f>IFERROR(F52/G52-1,"n/a")</f>
        <v>0.9279398579212359</v>
      </c>
      <c r="L52" s="67">
        <f>IFERROR(F52/H52-1,"n/a")</f>
        <v>162.00599800066644</v>
      </c>
      <c r="M52" s="67" t="str">
        <f>IFERROR(F52/I52-1,"n/a")</f>
        <v>n/a</v>
      </c>
      <c r="N52" s="63">
        <f>IFERROR(F52/J52-1,"n/a")</f>
        <v>1.6748315919214107E-2</v>
      </c>
      <c r="O52" s="76">
        <f>O38+O41+O44+O47+O50</f>
        <v>978362</v>
      </c>
      <c r="P52" s="76">
        <f t="shared" si="16"/>
        <v>507465</v>
      </c>
      <c r="Q52" s="76">
        <f t="shared" si="16"/>
        <v>6002</v>
      </c>
      <c r="R52" s="76">
        <f t="shared" si="16"/>
        <v>0</v>
      </c>
      <c r="S52" s="76">
        <f t="shared" si="16"/>
        <v>962246</v>
      </c>
      <c r="T52" s="67">
        <f>IFERROR(O52/P52-1,"n/a")</f>
        <v>0.9279398579212359</v>
      </c>
      <c r="U52" s="119">
        <f>IFERROR(O52/Q52-1,"n/a")</f>
        <v>162.00599800066644</v>
      </c>
      <c r="V52" s="119" t="str">
        <f>IFERROR(O52/R52-1,"n/a")</f>
        <v>n/a</v>
      </c>
      <c r="W52" s="120">
        <f>IFERROR(O52/S52-1,"n/a")</f>
        <v>1.6748315919214107E-2</v>
      </c>
      <c r="X52" s="47">
        <f t="shared" si="17"/>
        <v>9237323</v>
      </c>
      <c r="Y52" s="47">
        <f t="shared" si="17"/>
        <v>2413306</v>
      </c>
      <c r="Z52" s="47">
        <f t="shared" si="17"/>
        <v>1777720</v>
      </c>
      <c r="AA52" s="81">
        <f t="shared" si="17"/>
        <v>9620127</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E44DC21-5D2A-4305-A2A7-F490BC89C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 </vt:lpstr>
      <vt:lpstr>Disclaimer</vt:lpstr>
      <vt:lpstr>Notes</vt:lpstr>
      <vt:lpstr>Occupancy_2023</vt:lpstr>
      <vt:lpstr>Traffic&gt;</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2023-08-16T12:23:36Z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