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gyholding.sharepoint.com/sites/Finance/Shared Documents/General/2025/KPI/Monthly &amp; KPI/6-Jun/"/>
    </mc:Choice>
  </mc:AlternateContent>
  <xr:revisionPtr revIDLastSave="143" documentId="6_{EC01CAA8-A09A-435D-BF6A-DC2316622D40}" xr6:coauthVersionLast="47" xr6:coauthVersionMax="47" xr10:uidLastSave="{C2B9FCF0-96C0-4E0B-8B9E-225DCD553CD1}"/>
  <bookViews>
    <workbookView xWindow="-110" yWindow="-110" windowWidth="19420" windowHeight="10420" tabRatio="893" activeTab="1" xr2:uid="{00000000-000D-0000-FFFF-FFFF00000000}"/>
  </bookViews>
  <sheets>
    <sheet name=" " sheetId="3" r:id="rId1"/>
    <sheet name="Disclaimer" sheetId="13" r:id="rId2"/>
    <sheet name="Notes" sheetId="11" r:id="rId3"/>
    <sheet name="Occupancy_2025" sheetId="24" r:id="rId4"/>
    <sheet name="Traffic&gt;" sheetId="25" r:id="rId5"/>
    <sheet name="Jun-25" sheetId="63" r:id="rId6"/>
    <sheet name="May-25" sheetId="62" r:id="rId7"/>
    <sheet name="Apr-25" sheetId="61" r:id="rId8"/>
    <sheet name="Mar-25" sheetId="60" r:id="rId9"/>
    <sheet name="Feb-25" sheetId="59" r:id="rId10"/>
    <sheet name="Jan-25" sheetId="58" r:id="rId11"/>
    <sheet name="Dec-24" sheetId="56" r:id="rId12"/>
    <sheet name="Nov-24" sheetId="55" r:id="rId13"/>
    <sheet name="Oct-24" sheetId="54" r:id="rId14"/>
    <sheet name="Sep-24" sheetId="53" r:id="rId15"/>
    <sheet name="Aug-24" sheetId="52" r:id="rId16"/>
    <sheet name="July-24" sheetId="51" r:id="rId17"/>
    <sheet name="June-24" sheetId="50" r:id="rId18"/>
    <sheet name="May-24" sheetId="49" r:id="rId19"/>
    <sheet name="Apr-24" sheetId="48" r:id="rId20"/>
    <sheet name="Mar-24" sheetId="47" r:id="rId21"/>
    <sheet name="Feb-24" sheetId="46" r:id="rId22"/>
    <sheet name="Jan-24" sheetId="45" r:id="rId23"/>
    <sheet name="Dec-23" sheetId="44" r:id="rId24"/>
    <sheet name="Nov-23" sheetId="43" r:id="rId25"/>
    <sheet name="Oct-23" sheetId="41" r:id="rId26"/>
    <sheet name="Sep-23" sheetId="40" r:id="rId27"/>
    <sheet name="Aug-23" sheetId="38" r:id="rId28"/>
    <sheet name="July-23" sheetId="37" r:id="rId29"/>
    <sheet name="June-23" sheetId="36" r:id="rId30"/>
    <sheet name="May-23" sheetId="35" r:id="rId31"/>
    <sheet name="Apr-23" sheetId="34" r:id="rId32"/>
    <sheet name="Mar-23" sheetId="33" r:id="rId33"/>
    <sheet name="Mar-23_old structure" sheetId="32" r:id="rId34"/>
    <sheet name="Feb-23" sheetId="31" r:id="rId35"/>
    <sheet name="Jan-23" sheetId="30" r:id="rId36"/>
    <sheet name="Dec-22" sheetId="29" r:id="rId37"/>
    <sheet name="Nov-22" sheetId="28" r:id="rId38"/>
    <sheet name="Oct-22" sheetId="27" r:id="rId39"/>
    <sheet name="Sep-22" sheetId="26" r:id="rId40"/>
    <sheet name="Aug-22" sheetId="22" r:id="rId41"/>
    <sheet name="Jul-22" sheetId="21" r:id="rId42"/>
    <sheet name="Jun-22" sheetId="20" r:id="rId43"/>
    <sheet name="May-22" sheetId="19" r:id="rId44"/>
    <sheet name="Apr-22" sheetId="18" r:id="rId45"/>
    <sheet name="Mar-22" sheetId="17" r:id="rId46"/>
    <sheet name="Feb-22" sheetId="16" r:id="rId47"/>
    <sheet name="Jan-22" sheetId="15" r:id="rId48"/>
    <sheet name="Dec-21" sheetId="14" r:id="rId49"/>
    <sheet name="Nov-21" sheetId="10" r:id="rId50"/>
    <sheet name="Oct-21" sheetId="9" r:id="rId51"/>
    <sheet name="Sept-21" sheetId="1" r:id="rId52"/>
  </sheets>
  <externalReferences>
    <externalReference r:id="rId53"/>
    <externalReference r:id="rId54"/>
    <externalReference r:id="rId55"/>
    <externalReference r:id="rId56"/>
    <externalReference r:id="rId57"/>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44" hidden="1">'Apr-22'!$X:$XFD</definedName>
    <definedName name="Z_5F6D01E3_9E6F_4D7F_980F_63899AF95899_.wvu.Cols" localSheetId="40" hidden="1">'Aug-22'!$X:$XFD</definedName>
    <definedName name="Z_5F6D01E3_9E6F_4D7F_980F_63899AF95899_.wvu.Cols" localSheetId="48" hidden="1">'Dec-21'!$S:$XFD</definedName>
    <definedName name="Z_5F6D01E3_9E6F_4D7F_980F_63899AF95899_.wvu.Cols" localSheetId="36" hidden="1">'Dec-22'!$X:$XFD</definedName>
    <definedName name="Z_5F6D01E3_9E6F_4D7F_980F_63899AF95899_.wvu.Cols" localSheetId="1" hidden="1">Disclaimer!$X:$XFD</definedName>
    <definedName name="Z_5F6D01E3_9E6F_4D7F_980F_63899AF95899_.wvu.Cols" localSheetId="46" hidden="1">'Feb-22'!$X:$XFD</definedName>
    <definedName name="Z_5F6D01E3_9E6F_4D7F_980F_63899AF95899_.wvu.Cols" localSheetId="47" hidden="1">'Jan-22'!$X:$XFD</definedName>
    <definedName name="Z_5F6D01E3_9E6F_4D7F_980F_63899AF95899_.wvu.Cols" localSheetId="35" hidden="1">'Jan-23'!$AC:$XFD</definedName>
    <definedName name="Z_5F6D01E3_9E6F_4D7F_980F_63899AF95899_.wvu.Cols" localSheetId="41" hidden="1">'Jul-22'!$X:$XFD</definedName>
    <definedName name="Z_5F6D01E3_9E6F_4D7F_980F_63899AF95899_.wvu.Cols" localSheetId="42" hidden="1">'Jun-22'!$X:$XFD</definedName>
    <definedName name="Z_5F6D01E3_9E6F_4D7F_980F_63899AF95899_.wvu.Cols" localSheetId="45" hidden="1">'Mar-22'!$X:$XFD</definedName>
    <definedName name="Z_5F6D01E3_9E6F_4D7F_980F_63899AF95899_.wvu.Cols" localSheetId="43" hidden="1">'May-22'!$X:$XFD</definedName>
    <definedName name="Z_5F6D01E3_9E6F_4D7F_980F_63899AF95899_.wvu.Cols" localSheetId="2" hidden="1">Notes!$S:$XFD</definedName>
    <definedName name="Z_5F6D01E3_9E6F_4D7F_980F_63899AF95899_.wvu.Cols" localSheetId="49" hidden="1">'Nov-21'!$S:$XFD</definedName>
    <definedName name="Z_5F6D01E3_9E6F_4D7F_980F_63899AF95899_.wvu.Cols" localSheetId="37" hidden="1">'Nov-22'!$X:$XFD</definedName>
    <definedName name="Z_5F6D01E3_9E6F_4D7F_980F_63899AF95899_.wvu.Cols" localSheetId="3" hidden="1">Occupancy_2025!$AL:$XFD</definedName>
    <definedName name="Z_5F6D01E3_9E6F_4D7F_980F_63899AF95899_.wvu.Cols" localSheetId="50" hidden="1">'Oct-21'!$S:$XFD</definedName>
    <definedName name="Z_5F6D01E3_9E6F_4D7F_980F_63899AF95899_.wvu.Cols" localSheetId="38" hidden="1">'Oct-22'!$X:$XFD</definedName>
    <definedName name="Z_5F6D01E3_9E6F_4D7F_980F_63899AF95899_.wvu.Cols" localSheetId="39" hidden="1">'Sep-22'!$X:$XFD</definedName>
    <definedName name="Z_5F6D01E3_9E6F_4D7F_980F_63899AF95899_.wvu.Cols" localSheetId="51"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4" hidden="1">'Apr-22'!$49:$1048576,'Apr-22'!$30:$48</definedName>
    <definedName name="Z_5F6D01E3_9E6F_4D7F_980F_63899AF95899_.wvu.Rows" localSheetId="48" hidden="1">'Dec-21'!$49:$1048576,'Dec-21'!$30:$48</definedName>
    <definedName name="Z_5F6D01E3_9E6F_4D7F_980F_63899AF95899_.wvu.Rows" localSheetId="1" hidden="1">Disclaimer!$45:$1048576,Disclaimer!$30:$44</definedName>
    <definedName name="Z_5F6D01E3_9E6F_4D7F_980F_63899AF95899_.wvu.Rows" localSheetId="46" hidden="1">'Feb-22'!$49:$1048576,'Feb-22'!$30:$48</definedName>
    <definedName name="Z_5F6D01E3_9E6F_4D7F_980F_63899AF95899_.wvu.Rows" localSheetId="47" hidden="1">'Jan-22'!$49:$1048576,'Jan-22'!$30:$48</definedName>
    <definedName name="Z_5F6D01E3_9E6F_4D7F_980F_63899AF95899_.wvu.Rows" localSheetId="42" hidden="1">'Jun-22'!$49:$1048576,'Jun-22'!$30:$48</definedName>
    <definedName name="Z_5F6D01E3_9E6F_4D7F_980F_63899AF95899_.wvu.Rows" localSheetId="45" hidden="1">'Mar-22'!$49:$1048576,'Mar-22'!$30:$48</definedName>
    <definedName name="Z_5F6D01E3_9E6F_4D7F_980F_63899AF95899_.wvu.Rows" localSheetId="43" hidden="1">'May-22'!$49:$1048576,'May-22'!$30:$48</definedName>
    <definedName name="Z_5F6D01E3_9E6F_4D7F_980F_63899AF95899_.wvu.Rows" localSheetId="2" hidden="1">Notes!$50:$1048576,Notes!$32:$49</definedName>
    <definedName name="Z_5F6D01E3_9E6F_4D7F_980F_63899AF95899_.wvu.Rows" localSheetId="49" hidden="1">'Nov-21'!$49:$1048576,'Nov-21'!$30:$48</definedName>
    <definedName name="Z_5F6D01E3_9E6F_4D7F_980F_63899AF95899_.wvu.Rows" localSheetId="50" hidden="1">'Oct-21'!$49:$1048576,'Oct-21'!$30:$48</definedName>
    <definedName name="Z_5F6D01E3_9E6F_4D7F_980F_63899AF95899_.wvu.Rows" localSheetId="51"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2" i="63" l="1"/>
  <c r="AE51" i="63"/>
  <c r="AE50" i="63"/>
  <c r="AE49" i="63"/>
  <c r="AE47" i="63"/>
  <c r="AE46" i="63"/>
  <c r="AE44" i="63"/>
  <c r="AE43" i="63"/>
  <c r="AE41" i="63"/>
  <c r="AE40" i="63"/>
  <c r="AE38" i="63"/>
  <c r="AE37" i="63"/>
  <c r="AD52" i="63"/>
  <c r="AD51" i="63"/>
  <c r="AD50" i="63"/>
  <c r="AD49" i="63"/>
  <c r="AD47" i="63"/>
  <c r="AD46" i="63"/>
  <c r="AD44" i="63"/>
  <c r="AD43" i="63"/>
  <c r="AD41" i="63"/>
  <c r="AD40" i="63"/>
  <c r="AD38" i="63"/>
  <c r="AD37" i="63"/>
  <c r="AC52" i="63"/>
  <c r="AC51" i="63"/>
  <c r="AC50" i="63"/>
  <c r="AC49" i="63"/>
  <c r="AC47" i="63"/>
  <c r="AC46" i="63"/>
  <c r="AC44" i="63"/>
  <c r="AC43" i="63"/>
  <c r="AC41" i="63"/>
  <c r="AC40" i="63"/>
  <c r="AC38" i="63"/>
  <c r="AC37" i="63"/>
  <c r="AB52" i="63"/>
  <c r="AB51" i="63"/>
  <c r="AB50" i="63"/>
  <c r="AB49" i="63"/>
  <c r="AB47" i="63"/>
  <c r="AB46" i="63"/>
  <c r="AB44" i="63"/>
  <c r="AB43" i="63"/>
  <c r="AB41" i="63"/>
  <c r="AB40" i="63"/>
  <c r="AB38" i="63"/>
  <c r="AB37" i="63"/>
  <c r="AA52" i="63"/>
  <c r="AA51" i="63"/>
  <c r="AA50" i="63"/>
  <c r="AA49" i="63"/>
  <c r="AA47" i="63"/>
  <c r="AA46" i="63"/>
  <c r="AA44" i="63"/>
  <c r="AA43" i="63"/>
  <c r="AA41" i="63"/>
  <c r="AA40" i="63"/>
  <c r="AA38" i="63"/>
  <c r="AA37" i="63"/>
  <c r="Z52" i="63"/>
  <c r="Z51" i="63"/>
  <c r="Z50" i="63"/>
  <c r="Z49" i="63"/>
  <c r="Z47" i="63"/>
  <c r="Z46" i="63"/>
  <c r="Z44" i="63"/>
  <c r="Z43" i="63"/>
  <c r="Z41" i="63"/>
  <c r="Z40" i="63"/>
  <c r="Z38" i="63"/>
  <c r="Z37" i="63"/>
  <c r="Y54" i="63"/>
  <c r="X54" i="63"/>
  <c r="W54" i="63"/>
  <c r="V54" i="63"/>
  <c r="U54" i="63"/>
  <c r="T54" i="63"/>
  <c r="Y30" i="63"/>
  <c r="X30" i="63"/>
  <c r="W30" i="63"/>
  <c r="V30" i="63"/>
  <c r="U30" i="63"/>
  <c r="T30" i="63"/>
  <c r="Y50" i="63"/>
  <c r="X50" i="63"/>
  <c r="W50" i="63"/>
  <c r="V50" i="63"/>
  <c r="U50" i="63"/>
  <c r="T50" i="63"/>
  <c r="Y49" i="63"/>
  <c r="X49" i="63"/>
  <c r="W49" i="63"/>
  <c r="V49" i="63"/>
  <c r="U49" i="63"/>
  <c r="T49" i="63"/>
  <c r="Y47" i="63"/>
  <c r="X47" i="63"/>
  <c r="W47" i="63"/>
  <c r="V47" i="63"/>
  <c r="U47" i="63"/>
  <c r="T47" i="63"/>
  <c r="Y46" i="63"/>
  <c r="X46" i="63"/>
  <c r="W46" i="63"/>
  <c r="V46" i="63"/>
  <c r="U46" i="63"/>
  <c r="T46" i="63"/>
  <c r="Y44" i="63"/>
  <c r="X44" i="63"/>
  <c r="W44" i="63"/>
  <c r="V44" i="63"/>
  <c r="U44" i="63"/>
  <c r="T44" i="63"/>
  <c r="Y43" i="63"/>
  <c r="X43" i="63"/>
  <c r="W43" i="63"/>
  <c r="V43" i="63"/>
  <c r="U43" i="63"/>
  <c r="T43" i="63"/>
  <c r="Y41" i="63"/>
  <c r="X41" i="63"/>
  <c r="W41" i="63"/>
  <c r="V41" i="63"/>
  <c r="U41" i="63"/>
  <c r="T41" i="63"/>
  <c r="Y40" i="63"/>
  <c r="X40" i="63"/>
  <c r="W40" i="63"/>
  <c r="V40" i="63"/>
  <c r="U40" i="63"/>
  <c r="T40" i="63"/>
  <c r="Y38" i="63"/>
  <c r="X38" i="63"/>
  <c r="W38" i="63"/>
  <c r="V38" i="63"/>
  <c r="U38" i="63"/>
  <c r="T38" i="63"/>
  <c r="Y37" i="63"/>
  <c r="X37" i="63"/>
  <c r="W37" i="63"/>
  <c r="V37" i="63"/>
  <c r="U37" i="63"/>
  <c r="T37" i="63"/>
  <c r="Y26" i="63"/>
  <c r="X26" i="63"/>
  <c r="W26" i="63"/>
  <c r="V26" i="63"/>
  <c r="U26" i="63"/>
  <c r="T26" i="63"/>
  <c r="S26" i="63"/>
  <c r="Y25" i="63"/>
  <c r="X25" i="63"/>
  <c r="W25" i="63"/>
  <c r="V25" i="63"/>
  <c r="U25" i="63"/>
  <c r="T25" i="63"/>
  <c r="S25" i="63"/>
  <c r="Y23" i="63"/>
  <c r="X23" i="63"/>
  <c r="W23" i="63"/>
  <c r="V23" i="63"/>
  <c r="U23" i="63"/>
  <c r="T23" i="63"/>
  <c r="Y22" i="63"/>
  <c r="X22" i="63"/>
  <c r="W22" i="63"/>
  <c r="V22" i="63"/>
  <c r="U22" i="63"/>
  <c r="T22" i="63"/>
  <c r="S22" i="63"/>
  <c r="Y20" i="63"/>
  <c r="X20" i="63"/>
  <c r="W20" i="63"/>
  <c r="V20" i="63"/>
  <c r="U20" i="63"/>
  <c r="T20" i="63"/>
  <c r="S20" i="63"/>
  <c r="Y19" i="63"/>
  <c r="X19" i="63"/>
  <c r="W19" i="63"/>
  <c r="V19" i="63"/>
  <c r="U19" i="63"/>
  <c r="T19" i="63"/>
  <c r="S19" i="63"/>
  <c r="Y17" i="63"/>
  <c r="X17" i="63"/>
  <c r="W17" i="63"/>
  <c r="V17" i="63"/>
  <c r="U17" i="63"/>
  <c r="T17" i="63"/>
  <c r="S17" i="63"/>
  <c r="Y16" i="63"/>
  <c r="X16" i="63"/>
  <c r="W16" i="63"/>
  <c r="V16" i="63"/>
  <c r="U16" i="63"/>
  <c r="T16" i="63"/>
  <c r="S16" i="63"/>
  <c r="Y14" i="63"/>
  <c r="X14" i="63"/>
  <c r="W14" i="63"/>
  <c r="V14" i="63"/>
  <c r="U14" i="63"/>
  <c r="T14" i="63"/>
  <c r="S14" i="63"/>
  <c r="Y13" i="63"/>
  <c r="X13" i="63"/>
  <c r="W13" i="63"/>
  <c r="V13" i="63"/>
  <c r="U13" i="63"/>
  <c r="T13" i="63"/>
  <c r="S13" i="63"/>
  <c r="L20" i="63" l="1"/>
  <c r="H20" i="63"/>
  <c r="AK52" i="63" l="1"/>
  <c r="AJ52" i="63"/>
  <c r="AI52" i="63"/>
  <c r="AH52" i="63"/>
  <c r="AG52" i="63"/>
  <c r="AF52" i="63"/>
  <c r="AK51" i="63"/>
  <c r="AJ51" i="63"/>
  <c r="AI51" i="63"/>
  <c r="AH51" i="63"/>
  <c r="AG51" i="63"/>
  <c r="AF51" i="63"/>
  <c r="L50" i="63"/>
  <c r="K50" i="63"/>
  <c r="J50" i="63"/>
  <c r="I50" i="63"/>
  <c r="H50" i="63"/>
  <c r="G50" i="63"/>
  <c r="F50" i="63"/>
  <c r="S50" i="63" s="1"/>
  <c r="L49" i="63"/>
  <c r="K49" i="63"/>
  <c r="J49" i="63"/>
  <c r="I49" i="63"/>
  <c r="H49" i="63"/>
  <c r="G49" i="63"/>
  <c r="F49" i="63"/>
  <c r="S49" i="63" s="1"/>
  <c r="L47" i="63"/>
  <c r="K47" i="63"/>
  <c r="J47" i="63"/>
  <c r="I47" i="63"/>
  <c r="H47" i="63"/>
  <c r="G47" i="63"/>
  <c r="L46" i="63"/>
  <c r="K46" i="63"/>
  <c r="J46" i="63"/>
  <c r="I46" i="63"/>
  <c r="H46" i="63"/>
  <c r="G46" i="63"/>
  <c r="F46" i="63"/>
  <c r="S46" i="63" s="1"/>
  <c r="L44" i="63"/>
  <c r="K44" i="63"/>
  <c r="J44" i="63"/>
  <c r="I44" i="63"/>
  <c r="H44" i="63"/>
  <c r="G44" i="63"/>
  <c r="F44" i="63"/>
  <c r="S44" i="63" s="1"/>
  <c r="O43" i="63"/>
  <c r="L43" i="63"/>
  <c r="K43" i="63"/>
  <c r="J43" i="63"/>
  <c r="I43" i="63"/>
  <c r="H43" i="63"/>
  <c r="G43" i="63"/>
  <c r="F43" i="63"/>
  <c r="L41" i="63"/>
  <c r="K41" i="63"/>
  <c r="J41" i="63"/>
  <c r="I41" i="63"/>
  <c r="H41" i="63"/>
  <c r="G41" i="63"/>
  <c r="F41" i="63"/>
  <c r="S41" i="63" s="1"/>
  <c r="M40" i="63"/>
  <c r="L40" i="63"/>
  <c r="K40" i="63"/>
  <c r="J40" i="63"/>
  <c r="I40" i="63"/>
  <c r="O40" i="63" s="1"/>
  <c r="H40" i="63"/>
  <c r="G40" i="63"/>
  <c r="F40" i="63"/>
  <c r="L38" i="63"/>
  <c r="L52" i="63" s="1"/>
  <c r="K38" i="63"/>
  <c r="J38" i="63"/>
  <c r="J52" i="63" s="1"/>
  <c r="I38" i="63"/>
  <c r="I52" i="63" s="1"/>
  <c r="H38" i="63"/>
  <c r="G38" i="63"/>
  <c r="F38" i="63"/>
  <c r="S38" i="63" s="1"/>
  <c r="L37" i="63"/>
  <c r="K37" i="63"/>
  <c r="J37" i="63"/>
  <c r="I37" i="63"/>
  <c r="H37" i="63"/>
  <c r="G37" i="63"/>
  <c r="F37" i="63"/>
  <c r="S33" i="63"/>
  <c r="AK28" i="63"/>
  <c r="AJ28" i="63"/>
  <c r="AI28" i="63"/>
  <c r="AH28" i="63"/>
  <c r="AG28" i="63"/>
  <c r="AF28" i="63"/>
  <c r="L28" i="63"/>
  <c r="K28" i="63"/>
  <c r="J28" i="63"/>
  <c r="I28" i="63"/>
  <c r="H28" i="63"/>
  <c r="G28" i="63"/>
  <c r="AK27" i="63"/>
  <c r="AJ27" i="63"/>
  <c r="AI27" i="63"/>
  <c r="AH27" i="63"/>
  <c r="AG27" i="63"/>
  <c r="AF27" i="63"/>
  <c r="L27" i="63"/>
  <c r="K27" i="63"/>
  <c r="J27" i="63"/>
  <c r="I27" i="63"/>
  <c r="H27" i="63"/>
  <c r="G27" i="63"/>
  <c r="F27" i="63"/>
  <c r="Z26" i="63"/>
  <c r="AD26" i="63"/>
  <c r="R26" i="63"/>
  <c r="Q26" i="63"/>
  <c r="P26" i="63"/>
  <c r="O26" i="63"/>
  <c r="N26" i="63"/>
  <c r="M26" i="63"/>
  <c r="R25" i="63"/>
  <c r="Q25" i="63"/>
  <c r="P25" i="63"/>
  <c r="O25" i="63"/>
  <c r="N25" i="63"/>
  <c r="M25" i="63"/>
  <c r="Z22" i="63"/>
  <c r="AA22" i="63"/>
  <c r="R22" i="63"/>
  <c r="Q22" i="63"/>
  <c r="P22" i="63"/>
  <c r="O22" i="63"/>
  <c r="N22" i="63"/>
  <c r="M22" i="63"/>
  <c r="Z20" i="63"/>
  <c r="R20" i="63"/>
  <c r="Q20" i="63"/>
  <c r="P20" i="63"/>
  <c r="O20" i="63"/>
  <c r="N20" i="63"/>
  <c r="M20" i="63"/>
  <c r="AE19" i="63"/>
  <c r="AB19" i="63"/>
  <c r="R19" i="63"/>
  <c r="Q19" i="63"/>
  <c r="P19" i="63"/>
  <c r="O19" i="63"/>
  <c r="N19" i="63"/>
  <c r="M19" i="63"/>
  <c r="AB17" i="63"/>
  <c r="R17" i="63"/>
  <c r="Q17" i="63"/>
  <c r="P17" i="63"/>
  <c r="O17" i="63"/>
  <c r="N17" i="63"/>
  <c r="M17" i="63"/>
  <c r="R16" i="63"/>
  <c r="Q16" i="63"/>
  <c r="P16" i="63"/>
  <c r="O16" i="63"/>
  <c r="N16" i="63"/>
  <c r="M16" i="63"/>
  <c r="U28" i="63"/>
  <c r="T28" i="63"/>
  <c r="AE14" i="63"/>
  <c r="R14" i="63"/>
  <c r="Q14" i="63"/>
  <c r="P14" i="63"/>
  <c r="O14" i="63"/>
  <c r="N14" i="63"/>
  <c r="M14" i="63"/>
  <c r="AB13" i="63"/>
  <c r="Y27" i="63"/>
  <c r="W27" i="63"/>
  <c r="U27" i="63"/>
  <c r="R13" i="63"/>
  <c r="Q13" i="63"/>
  <c r="P13" i="63"/>
  <c r="O13" i="63"/>
  <c r="N13" i="63"/>
  <c r="M13" i="63"/>
  <c r="F9" i="63"/>
  <c r="F33" i="63" s="1"/>
  <c r="AK3" i="63"/>
  <c r="N49" i="63" l="1"/>
  <c r="R46" i="63"/>
  <c r="P43" i="63"/>
  <c r="S43" i="63"/>
  <c r="O41" i="63"/>
  <c r="R40" i="63"/>
  <c r="S40" i="63"/>
  <c r="Q40" i="63"/>
  <c r="M38" i="63"/>
  <c r="M27" i="63"/>
  <c r="O37" i="63"/>
  <c r="S37" i="63"/>
  <c r="O27" i="63"/>
  <c r="AD19" i="63"/>
  <c r="Z25" i="63"/>
  <c r="J51" i="63"/>
  <c r="H52" i="63"/>
  <c r="L51" i="63"/>
  <c r="N46" i="63"/>
  <c r="Z13" i="63"/>
  <c r="K52" i="63"/>
  <c r="T27" i="63"/>
  <c r="V28" i="63"/>
  <c r="W51" i="63"/>
  <c r="X27" i="63"/>
  <c r="AE26" i="63"/>
  <c r="Q44" i="63"/>
  <c r="V27" i="63"/>
  <c r="AB16" i="63"/>
  <c r="AA20" i="63"/>
  <c r="W28" i="63"/>
  <c r="H51" i="63"/>
  <c r="U52" i="63"/>
  <c r="O44" i="63"/>
  <c r="Y28" i="63"/>
  <c r="X28" i="63"/>
  <c r="I51" i="63"/>
  <c r="G52" i="63"/>
  <c r="Q41" i="63"/>
  <c r="M50" i="63"/>
  <c r="AD20" i="63"/>
  <c r="AC13" i="63"/>
  <c r="AD14" i="63"/>
  <c r="P27" i="63"/>
  <c r="R43" i="63"/>
  <c r="M46" i="63"/>
  <c r="P46" i="63"/>
  <c r="P41" i="63"/>
  <c r="Q46" i="63"/>
  <c r="AB20" i="63"/>
  <c r="Z14" i="63"/>
  <c r="AD16" i="63"/>
  <c r="AB25" i="63"/>
  <c r="AC26" i="63"/>
  <c r="P40" i="63"/>
  <c r="R44" i="63"/>
  <c r="AC20" i="63"/>
  <c r="AC19" i="63"/>
  <c r="AC14" i="63"/>
  <c r="AE16" i="63"/>
  <c r="AC25" i="63"/>
  <c r="S9" i="63"/>
  <c r="X52" i="63"/>
  <c r="X51" i="63"/>
  <c r="V52" i="63"/>
  <c r="T51" i="63"/>
  <c r="AA17" i="63"/>
  <c r="N38" i="63"/>
  <c r="AA16" i="63"/>
  <c r="AA13" i="63"/>
  <c r="AC16" i="63"/>
  <c r="Z17" i="63"/>
  <c r="AA25" i="63"/>
  <c r="N27" i="63"/>
  <c r="M37" i="63"/>
  <c r="U51" i="63"/>
  <c r="R41" i="63"/>
  <c r="Q43" i="63"/>
  <c r="P44" i="63"/>
  <c r="O46" i="63"/>
  <c r="M49" i="63"/>
  <c r="K51" i="63"/>
  <c r="O49" i="63"/>
  <c r="AD13" i="63"/>
  <c r="AA14" i="63"/>
  <c r="AC17" i="63"/>
  <c r="Z19" i="63"/>
  <c r="AE20" i="63"/>
  <c r="AB22" i="63"/>
  <c r="AD25" i="63"/>
  <c r="AA26" i="63"/>
  <c r="Q27" i="63"/>
  <c r="P37" i="63"/>
  <c r="O38" i="63"/>
  <c r="W52" i="63"/>
  <c r="N40" i="63"/>
  <c r="V51" i="63"/>
  <c r="M41" i="63"/>
  <c r="Y52" i="63"/>
  <c r="P49" i="63"/>
  <c r="O50" i="63"/>
  <c r="F51" i="63"/>
  <c r="N50" i="63"/>
  <c r="AE13" i="63"/>
  <c r="AB14" i="63"/>
  <c r="AD17" i="63"/>
  <c r="AA19" i="63"/>
  <c r="AC22" i="63"/>
  <c r="AE25" i="63"/>
  <c r="AB26" i="63"/>
  <c r="R27" i="63"/>
  <c r="Q37" i="63"/>
  <c r="P38" i="63"/>
  <c r="N41" i="63"/>
  <c r="M43" i="63"/>
  <c r="Q49" i="63"/>
  <c r="P50" i="63"/>
  <c r="G51" i="63"/>
  <c r="Z16" i="63"/>
  <c r="AE17" i="63"/>
  <c r="AD22" i="63"/>
  <c r="S27" i="63"/>
  <c r="R37" i="63"/>
  <c r="Q38" i="63"/>
  <c r="N43" i="63"/>
  <c r="M44" i="63"/>
  <c r="R49" i="63"/>
  <c r="Q50" i="63"/>
  <c r="AE22" i="63"/>
  <c r="R38" i="63"/>
  <c r="N44" i="63"/>
  <c r="R50" i="63"/>
  <c r="N37" i="63"/>
  <c r="S51" i="63" l="1"/>
  <c r="Y51" i="63"/>
  <c r="T52" i="63"/>
  <c r="AC27" i="63"/>
  <c r="AB27" i="63"/>
  <c r="AE27" i="63"/>
  <c r="AA27" i="63"/>
  <c r="Z27" i="63"/>
  <c r="AD27" i="63"/>
  <c r="R51" i="63"/>
  <c r="Q51" i="63"/>
  <c r="P51" i="63"/>
  <c r="O51" i="63"/>
  <c r="N51" i="63"/>
  <c r="M51" i="63"/>
  <c r="Y30" i="62" l="1"/>
  <c r="X30" i="62"/>
  <c r="W30" i="62"/>
  <c r="V30" i="62"/>
  <c r="U30" i="62"/>
  <c r="T30" i="62"/>
  <c r="Y54" i="62"/>
  <c r="X54" i="62"/>
  <c r="W54" i="62"/>
  <c r="V54" i="62"/>
  <c r="U54" i="62"/>
  <c r="T54" i="62"/>
  <c r="Y50" i="62"/>
  <c r="X50" i="62"/>
  <c r="W50" i="62"/>
  <c r="V50" i="62"/>
  <c r="U50" i="62"/>
  <c r="T50" i="62"/>
  <c r="Y49" i="62"/>
  <c r="X49" i="62"/>
  <c r="W49" i="62"/>
  <c r="V49" i="62"/>
  <c r="U49" i="62"/>
  <c r="T49" i="62"/>
  <c r="Y47" i="62"/>
  <c r="X47" i="62"/>
  <c r="W47" i="62"/>
  <c r="V47" i="62"/>
  <c r="U47" i="62"/>
  <c r="T47" i="62"/>
  <c r="Y46" i="62"/>
  <c r="X46" i="62"/>
  <c r="W46" i="62"/>
  <c r="V46" i="62"/>
  <c r="U46" i="62"/>
  <c r="T46" i="62"/>
  <c r="Y44" i="62"/>
  <c r="X44" i="62"/>
  <c r="W44" i="62"/>
  <c r="V44" i="62"/>
  <c r="U44" i="62"/>
  <c r="T44" i="62"/>
  <c r="Y43" i="62"/>
  <c r="X43" i="62"/>
  <c r="W43" i="62"/>
  <c r="V43" i="62"/>
  <c r="U43" i="62"/>
  <c r="T43" i="62"/>
  <c r="Y41" i="62"/>
  <c r="X41" i="62"/>
  <c r="W41" i="62"/>
  <c r="V41" i="62"/>
  <c r="U41" i="62"/>
  <c r="T41" i="62"/>
  <c r="Y40" i="62"/>
  <c r="X40" i="62"/>
  <c r="W40" i="62"/>
  <c r="V40" i="62"/>
  <c r="U40" i="62"/>
  <c r="T40" i="62"/>
  <c r="Y38" i="62"/>
  <c r="X38" i="62"/>
  <c r="W38" i="62"/>
  <c r="V38" i="62"/>
  <c r="U38" i="62"/>
  <c r="T38" i="62"/>
  <c r="Y37" i="62"/>
  <c r="X37" i="62"/>
  <c r="W37" i="62"/>
  <c r="V37" i="62"/>
  <c r="U37" i="62"/>
  <c r="T37" i="62"/>
  <c r="Y26" i="62"/>
  <c r="X26" i="62"/>
  <c r="W26" i="62"/>
  <c r="V26" i="62"/>
  <c r="U26" i="62"/>
  <c r="T26" i="62"/>
  <c r="S26" i="62"/>
  <c r="Y25" i="62"/>
  <c r="X25" i="62"/>
  <c r="W25" i="62"/>
  <c r="V25" i="62"/>
  <c r="U25" i="62"/>
  <c r="T25" i="62"/>
  <c r="S25" i="62"/>
  <c r="Y23" i="62"/>
  <c r="X23" i="62"/>
  <c r="W23" i="62"/>
  <c r="V23" i="62"/>
  <c r="U23" i="62"/>
  <c r="T23" i="62"/>
  <c r="Y22" i="62"/>
  <c r="X22" i="62"/>
  <c r="W22" i="62"/>
  <c r="V22" i="62"/>
  <c r="U22" i="62"/>
  <c r="T22" i="62"/>
  <c r="S22" i="62"/>
  <c r="Y20" i="62"/>
  <c r="X20" i="62"/>
  <c r="W20" i="62"/>
  <c r="V20" i="62"/>
  <c r="U20" i="62"/>
  <c r="T20" i="62"/>
  <c r="S20" i="62"/>
  <c r="Y19" i="62"/>
  <c r="X19" i="62"/>
  <c r="W19" i="62"/>
  <c r="V19" i="62"/>
  <c r="U19" i="62"/>
  <c r="T19" i="62"/>
  <c r="S19" i="62"/>
  <c r="Y17" i="62"/>
  <c r="X17" i="62"/>
  <c r="W17" i="62"/>
  <c r="V17" i="62"/>
  <c r="U17" i="62"/>
  <c r="T17" i="62"/>
  <c r="S17" i="62"/>
  <c r="Y16" i="62"/>
  <c r="X16" i="62"/>
  <c r="W16" i="62"/>
  <c r="V16" i="62"/>
  <c r="U16" i="62"/>
  <c r="T16" i="62"/>
  <c r="S16" i="62"/>
  <c r="Y14" i="62"/>
  <c r="X14" i="62"/>
  <c r="W14" i="62"/>
  <c r="V14" i="62"/>
  <c r="U14" i="62"/>
  <c r="T14" i="62"/>
  <c r="S14" i="62"/>
  <c r="Y13" i="62"/>
  <c r="X13" i="62"/>
  <c r="W13" i="62"/>
  <c r="V13" i="62"/>
  <c r="U13" i="62"/>
  <c r="T13" i="62"/>
  <c r="S13" i="62"/>
  <c r="AK52" i="62" l="1"/>
  <c r="AJ52" i="62"/>
  <c r="AI52" i="62"/>
  <c r="AH52" i="62"/>
  <c r="AG52" i="62"/>
  <c r="AF52" i="62"/>
  <c r="AK51" i="62"/>
  <c r="AJ51" i="62"/>
  <c r="AI51" i="62"/>
  <c r="AH51" i="62"/>
  <c r="AG51" i="62"/>
  <c r="AF51" i="62"/>
  <c r="L50" i="62"/>
  <c r="K50" i="62"/>
  <c r="J50" i="62"/>
  <c r="I50" i="62"/>
  <c r="H50" i="62"/>
  <c r="G50" i="62"/>
  <c r="F50" i="62"/>
  <c r="S50" i="62" s="1"/>
  <c r="L49" i="62"/>
  <c r="K49" i="62"/>
  <c r="J49" i="62"/>
  <c r="I49" i="62"/>
  <c r="H49" i="62"/>
  <c r="G49" i="62"/>
  <c r="F49" i="62"/>
  <c r="S49" i="62" s="1"/>
  <c r="L47" i="62"/>
  <c r="K47" i="62"/>
  <c r="J47" i="62"/>
  <c r="I47" i="62"/>
  <c r="H47" i="62"/>
  <c r="G47" i="62"/>
  <c r="L46" i="62"/>
  <c r="K46" i="62"/>
  <c r="J46" i="62"/>
  <c r="I46" i="62"/>
  <c r="H46" i="62"/>
  <c r="G46" i="62"/>
  <c r="F46" i="62"/>
  <c r="S46" i="62" s="1"/>
  <c r="L44" i="62"/>
  <c r="K44" i="62"/>
  <c r="J44" i="62"/>
  <c r="I44" i="62"/>
  <c r="H44" i="62"/>
  <c r="G44" i="62"/>
  <c r="F44" i="62"/>
  <c r="L43" i="62"/>
  <c r="K43" i="62"/>
  <c r="J43" i="62"/>
  <c r="I43" i="62"/>
  <c r="H43" i="62"/>
  <c r="G43" i="62"/>
  <c r="F43" i="62"/>
  <c r="L41" i="62"/>
  <c r="K41" i="62"/>
  <c r="J41" i="62"/>
  <c r="I41" i="62"/>
  <c r="H41" i="62"/>
  <c r="G41" i="62"/>
  <c r="F41" i="62"/>
  <c r="L40" i="62"/>
  <c r="K40" i="62"/>
  <c r="J40" i="62"/>
  <c r="I40" i="62"/>
  <c r="H40" i="62"/>
  <c r="G40" i="62"/>
  <c r="F40" i="62"/>
  <c r="S40" i="62" s="1"/>
  <c r="L38" i="62"/>
  <c r="K38" i="62"/>
  <c r="J38" i="62"/>
  <c r="I38" i="62"/>
  <c r="H38" i="62"/>
  <c r="G38" i="62"/>
  <c r="F38" i="62"/>
  <c r="S38" i="62" s="1"/>
  <c r="L37" i="62"/>
  <c r="K37" i="62"/>
  <c r="J37" i="62"/>
  <c r="I37" i="62"/>
  <c r="H37" i="62"/>
  <c r="G37" i="62"/>
  <c r="F37" i="62"/>
  <c r="S37" i="62" s="1"/>
  <c r="S33" i="62"/>
  <c r="AK28" i="62"/>
  <c r="AJ28" i="62"/>
  <c r="AI28" i="62"/>
  <c r="AH28" i="62"/>
  <c r="AG28" i="62"/>
  <c r="AF28" i="62"/>
  <c r="L28" i="62"/>
  <c r="K28" i="62"/>
  <c r="J28" i="62"/>
  <c r="I28" i="62"/>
  <c r="H28" i="62"/>
  <c r="G28" i="62"/>
  <c r="AK27" i="62"/>
  <c r="AJ27" i="62"/>
  <c r="AI27" i="62"/>
  <c r="AH27" i="62"/>
  <c r="AG27" i="62"/>
  <c r="AF27" i="62"/>
  <c r="L27" i="62"/>
  <c r="K27" i="62"/>
  <c r="J27" i="62"/>
  <c r="I27" i="62"/>
  <c r="H27" i="62"/>
  <c r="G27" i="62"/>
  <c r="F27" i="62"/>
  <c r="R26" i="62"/>
  <c r="Q26" i="62"/>
  <c r="P26" i="62"/>
  <c r="O26" i="62"/>
  <c r="N26" i="62"/>
  <c r="M26" i="62"/>
  <c r="R25" i="62"/>
  <c r="Q25" i="62"/>
  <c r="P25" i="62"/>
  <c r="O25" i="62"/>
  <c r="N25" i="62"/>
  <c r="M25" i="62"/>
  <c r="AE22" i="62"/>
  <c r="R22" i="62"/>
  <c r="Q22" i="62"/>
  <c r="P22" i="62"/>
  <c r="O22" i="62"/>
  <c r="N22" i="62"/>
  <c r="M22" i="62"/>
  <c r="AD20" i="62"/>
  <c r="R20" i="62"/>
  <c r="Q20" i="62"/>
  <c r="P20" i="62"/>
  <c r="O20" i="62"/>
  <c r="N20" i="62"/>
  <c r="M20" i="62"/>
  <c r="AE19" i="62"/>
  <c r="AD19" i="62"/>
  <c r="AC19" i="62"/>
  <c r="Z19" i="62"/>
  <c r="R19" i="62"/>
  <c r="Q19" i="62"/>
  <c r="P19" i="62"/>
  <c r="O19" i="62"/>
  <c r="N19" i="62"/>
  <c r="M19" i="62"/>
  <c r="AE17" i="62"/>
  <c r="AB17" i="62"/>
  <c r="Z17" i="62"/>
  <c r="R17" i="62"/>
  <c r="Q17" i="62"/>
  <c r="P17" i="62"/>
  <c r="O17" i="62"/>
  <c r="N17" i="62"/>
  <c r="M17" i="62"/>
  <c r="AC16" i="62"/>
  <c r="Z16" i="62"/>
  <c r="R16" i="62"/>
  <c r="Q16" i="62"/>
  <c r="P16" i="62"/>
  <c r="O16" i="62"/>
  <c r="N16" i="62"/>
  <c r="M16" i="62"/>
  <c r="Z14" i="62"/>
  <c r="R14" i="62"/>
  <c r="Q14" i="62"/>
  <c r="P14" i="62"/>
  <c r="O14" i="62"/>
  <c r="N14" i="62"/>
  <c r="M14" i="62"/>
  <c r="R13" i="62"/>
  <c r="Q13" i="62"/>
  <c r="P13" i="62"/>
  <c r="O13" i="62"/>
  <c r="N13" i="62"/>
  <c r="M13" i="62"/>
  <c r="F9" i="62"/>
  <c r="F33" i="62" s="1"/>
  <c r="S9" i="60"/>
  <c r="S9" i="59"/>
  <c r="S9" i="58"/>
  <c r="S9" i="61"/>
  <c r="S49" i="61"/>
  <c r="S46" i="61"/>
  <c r="S43" i="61"/>
  <c r="S37" i="61"/>
  <c r="AF52" i="61"/>
  <c r="AF51" i="61"/>
  <c r="Y26" i="61"/>
  <c r="X26" i="61"/>
  <c r="W26" i="61"/>
  <c r="V26" i="61"/>
  <c r="U26" i="61"/>
  <c r="T26" i="61"/>
  <c r="Z26" i="61" s="1"/>
  <c r="S26" i="61"/>
  <c r="Y25" i="61"/>
  <c r="X25" i="61"/>
  <c r="W25" i="61"/>
  <c r="V25" i="61"/>
  <c r="U25" i="61"/>
  <c r="T25" i="61"/>
  <c r="S25" i="61"/>
  <c r="AD25" i="61" s="1"/>
  <c r="Y23" i="61"/>
  <c r="X23" i="61"/>
  <c r="W23" i="61"/>
  <c r="V23" i="61"/>
  <c r="U23" i="61"/>
  <c r="T23" i="61"/>
  <c r="S23" i="61"/>
  <c r="AE23" i="61" s="1"/>
  <c r="Y22" i="61"/>
  <c r="X22" i="61"/>
  <c r="W22" i="61"/>
  <c r="V22" i="61"/>
  <c r="U22" i="61"/>
  <c r="T22" i="61"/>
  <c r="S22" i="61"/>
  <c r="Y20" i="61"/>
  <c r="X20" i="61"/>
  <c r="AD20" i="61" s="1"/>
  <c r="W20" i="61"/>
  <c r="V20" i="61"/>
  <c r="U20" i="61"/>
  <c r="T20" i="61"/>
  <c r="S20" i="61"/>
  <c r="Y19" i="61"/>
  <c r="X19" i="61"/>
  <c r="W19" i="61"/>
  <c r="V19" i="61"/>
  <c r="U19" i="61"/>
  <c r="T19" i="61"/>
  <c r="S19" i="61"/>
  <c r="Y17" i="61"/>
  <c r="X17" i="61"/>
  <c r="W17" i="61"/>
  <c r="V17" i="61"/>
  <c r="U17" i="61"/>
  <c r="T17" i="61"/>
  <c r="S17" i="61"/>
  <c r="Y16" i="61"/>
  <c r="X16" i="61"/>
  <c r="W16" i="61"/>
  <c r="V16" i="61"/>
  <c r="U16" i="61"/>
  <c r="T16" i="61"/>
  <c r="S16" i="61"/>
  <c r="Y14" i="61"/>
  <c r="X14" i="61"/>
  <c r="W14" i="61"/>
  <c r="V14" i="61"/>
  <c r="U14" i="61"/>
  <c r="T14" i="61"/>
  <c r="S14" i="61"/>
  <c r="Y13" i="61"/>
  <c r="X13" i="61"/>
  <c r="W13" i="61"/>
  <c r="V13" i="61"/>
  <c r="U13" i="61"/>
  <c r="T13" i="61"/>
  <c r="S13" i="61"/>
  <c r="AB13" i="61" s="1"/>
  <c r="AK52" i="61"/>
  <c r="AJ52" i="61"/>
  <c r="AI52" i="61"/>
  <c r="AH52" i="61"/>
  <c r="AG52" i="61"/>
  <c r="AK51" i="61"/>
  <c r="AJ51" i="61"/>
  <c r="AI51" i="61"/>
  <c r="AH51" i="61"/>
  <c r="AG51" i="61"/>
  <c r="L50" i="61"/>
  <c r="Y50" i="61" s="1"/>
  <c r="K50" i="61"/>
  <c r="X50" i="61" s="1"/>
  <c r="J50" i="61"/>
  <c r="W50" i="61" s="1"/>
  <c r="I50" i="61"/>
  <c r="V50" i="61" s="1"/>
  <c r="H50" i="61"/>
  <c r="U50" i="61" s="1"/>
  <c r="G50" i="61"/>
  <c r="T50" i="61" s="1"/>
  <c r="F50" i="61"/>
  <c r="L49" i="61"/>
  <c r="Y49" i="61" s="1"/>
  <c r="K49" i="61"/>
  <c r="X49" i="61" s="1"/>
  <c r="J49" i="61"/>
  <c r="W49" i="61" s="1"/>
  <c r="I49" i="61"/>
  <c r="V49" i="61" s="1"/>
  <c r="H49" i="61"/>
  <c r="U49" i="61" s="1"/>
  <c r="G49" i="61"/>
  <c r="T49" i="61" s="1"/>
  <c r="F49" i="61"/>
  <c r="M49" i="61" s="1"/>
  <c r="L47" i="61"/>
  <c r="Y47" i="61" s="1"/>
  <c r="K47" i="61"/>
  <c r="X47" i="61" s="1"/>
  <c r="J47" i="61"/>
  <c r="W47" i="61" s="1"/>
  <c r="I47" i="61"/>
  <c r="V47" i="61" s="1"/>
  <c r="H47" i="61"/>
  <c r="U47" i="61" s="1"/>
  <c r="G47" i="61"/>
  <c r="T47" i="61" s="1"/>
  <c r="F47" i="61"/>
  <c r="L46" i="61"/>
  <c r="Y46" i="61" s="1"/>
  <c r="K46" i="61"/>
  <c r="X46" i="61" s="1"/>
  <c r="J46" i="61"/>
  <c r="W46" i="61" s="1"/>
  <c r="I46" i="61"/>
  <c r="V46" i="61" s="1"/>
  <c r="H46" i="61"/>
  <c r="U46" i="61" s="1"/>
  <c r="G46" i="61"/>
  <c r="T46" i="61" s="1"/>
  <c r="F46" i="61"/>
  <c r="L44" i="61"/>
  <c r="Y44" i="61" s="1"/>
  <c r="K44" i="61"/>
  <c r="X44" i="61" s="1"/>
  <c r="J44" i="61"/>
  <c r="W44" i="61" s="1"/>
  <c r="I44" i="61"/>
  <c r="V44" i="61" s="1"/>
  <c r="H44" i="61"/>
  <c r="U44" i="61" s="1"/>
  <c r="G44" i="61"/>
  <c r="T44" i="61" s="1"/>
  <c r="F44" i="61"/>
  <c r="L43" i="61"/>
  <c r="Y43" i="61" s="1"/>
  <c r="K43" i="61"/>
  <c r="X43" i="61" s="1"/>
  <c r="J43" i="61"/>
  <c r="W43" i="61" s="1"/>
  <c r="I43" i="61"/>
  <c r="V43" i="61" s="1"/>
  <c r="H43" i="61"/>
  <c r="U43" i="61" s="1"/>
  <c r="G43" i="61"/>
  <c r="T43" i="61" s="1"/>
  <c r="F43" i="61"/>
  <c r="L41" i="61"/>
  <c r="Y41" i="61" s="1"/>
  <c r="K41" i="61"/>
  <c r="X41" i="61" s="1"/>
  <c r="J41" i="61"/>
  <c r="W41" i="61" s="1"/>
  <c r="I41" i="61"/>
  <c r="V41" i="61" s="1"/>
  <c r="H41" i="61"/>
  <c r="U41" i="61" s="1"/>
  <c r="G41" i="61"/>
  <c r="T41" i="61" s="1"/>
  <c r="F41" i="61"/>
  <c r="M41" i="61" s="1"/>
  <c r="L40" i="61"/>
  <c r="Y40" i="61" s="1"/>
  <c r="K40" i="61"/>
  <c r="X40" i="61" s="1"/>
  <c r="J40" i="61"/>
  <c r="W40" i="61" s="1"/>
  <c r="I40" i="61"/>
  <c r="V40" i="61" s="1"/>
  <c r="H40" i="61"/>
  <c r="U40" i="61" s="1"/>
  <c r="G40" i="61"/>
  <c r="T40" i="61" s="1"/>
  <c r="F40" i="61"/>
  <c r="M40" i="61" s="1"/>
  <c r="L38" i="61"/>
  <c r="K38" i="61"/>
  <c r="J38" i="61"/>
  <c r="W38" i="61" s="1"/>
  <c r="I38" i="61"/>
  <c r="V38" i="61" s="1"/>
  <c r="H38" i="61"/>
  <c r="H52" i="61" s="1"/>
  <c r="G38" i="61"/>
  <c r="T38" i="61" s="1"/>
  <c r="F38" i="61"/>
  <c r="M38" i="61" s="1"/>
  <c r="L37" i="61"/>
  <c r="K37" i="61"/>
  <c r="X37" i="61" s="1"/>
  <c r="J37" i="61"/>
  <c r="I37" i="61"/>
  <c r="H37" i="61"/>
  <c r="G37" i="61"/>
  <c r="T37" i="61" s="1"/>
  <c r="F37" i="61"/>
  <c r="S33" i="61"/>
  <c r="AK28" i="61"/>
  <c r="AJ28" i="61"/>
  <c r="AI28" i="61"/>
  <c r="AH28" i="61"/>
  <c r="AG28" i="61"/>
  <c r="AF28" i="61"/>
  <c r="L28" i="61"/>
  <c r="K28" i="61"/>
  <c r="J28" i="61"/>
  <c r="I28" i="61"/>
  <c r="H28" i="61"/>
  <c r="G28" i="61"/>
  <c r="F28" i="61"/>
  <c r="AK27" i="61"/>
  <c r="AJ27" i="61"/>
  <c r="AI27" i="61"/>
  <c r="AH27" i="61"/>
  <c r="AG27" i="61"/>
  <c r="AF27" i="61"/>
  <c r="L27" i="61"/>
  <c r="K27" i="61"/>
  <c r="J27" i="61"/>
  <c r="I27" i="61"/>
  <c r="H27" i="61"/>
  <c r="G27" i="61"/>
  <c r="F27" i="61"/>
  <c r="N27" i="61" s="1"/>
  <c r="AE26" i="61"/>
  <c r="R26" i="61"/>
  <c r="Q26" i="61"/>
  <c r="P26" i="61"/>
  <c r="O26" i="61"/>
  <c r="N26" i="61"/>
  <c r="M26" i="61"/>
  <c r="Z25" i="61"/>
  <c r="R25" i="61"/>
  <c r="Q25" i="61"/>
  <c r="P25" i="61"/>
  <c r="O25" i="61"/>
  <c r="N25" i="61"/>
  <c r="M25" i="61"/>
  <c r="Y28" i="61"/>
  <c r="R23" i="61"/>
  <c r="Q23" i="61"/>
  <c r="P23" i="61"/>
  <c r="O23" i="61"/>
  <c r="N23" i="61"/>
  <c r="M23" i="61"/>
  <c r="Z22" i="61"/>
  <c r="R22" i="61"/>
  <c r="Q22" i="61"/>
  <c r="P22" i="61"/>
  <c r="O22" i="61"/>
  <c r="N22" i="61"/>
  <c r="M22" i="61"/>
  <c r="AC20" i="61"/>
  <c r="R20" i="61"/>
  <c r="Q20" i="61"/>
  <c r="P20" i="61"/>
  <c r="O20" i="61"/>
  <c r="N20" i="61"/>
  <c r="M20" i="61"/>
  <c r="AE19" i="61"/>
  <c r="R19" i="61"/>
  <c r="Q19" i="61"/>
  <c r="P19" i="61"/>
  <c r="O19" i="61"/>
  <c r="N19" i="61"/>
  <c r="M19" i="61"/>
  <c r="R17" i="61"/>
  <c r="Q17" i="61"/>
  <c r="P17" i="61"/>
  <c r="O17" i="61"/>
  <c r="N17" i="61"/>
  <c r="M17" i="61"/>
  <c r="R16" i="61"/>
  <c r="Q16" i="61"/>
  <c r="P16" i="61"/>
  <c r="O16" i="61"/>
  <c r="N16" i="61"/>
  <c r="M16" i="61"/>
  <c r="W28" i="61"/>
  <c r="U28" i="61"/>
  <c r="AE14" i="61"/>
  <c r="R14" i="61"/>
  <c r="Q14" i="61"/>
  <c r="P14" i="61"/>
  <c r="O14" i="61"/>
  <c r="N14" i="61"/>
  <c r="M14" i="61"/>
  <c r="V27" i="61"/>
  <c r="T27" i="61"/>
  <c r="R13" i="61"/>
  <c r="Q13" i="61"/>
  <c r="P13" i="61"/>
  <c r="O13" i="61"/>
  <c r="N13" i="61"/>
  <c r="M13" i="61"/>
  <c r="F9" i="61"/>
  <c r="S20" i="60"/>
  <c r="S17" i="60"/>
  <c r="S16" i="60"/>
  <c r="S13" i="60"/>
  <c r="Y53" i="60"/>
  <c r="X53" i="60"/>
  <c r="W53" i="60"/>
  <c r="V53" i="60"/>
  <c r="U53" i="60"/>
  <c r="Y50" i="60"/>
  <c r="X50" i="60"/>
  <c r="W50" i="60"/>
  <c r="V50" i="60"/>
  <c r="U50" i="60"/>
  <c r="T50" i="60"/>
  <c r="Y49" i="60"/>
  <c r="X49" i="60"/>
  <c r="W49" i="60"/>
  <c r="V49" i="60"/>
  <c r="U49" i="60"/>
  <c r="T49" i="60"/>
  <c r="Y47" i="60"/>
  <c r="X47" i="60"/>
  <c r="W47" i="60"/>
  <c r="V47" i="60"/>
  <c r="U47" i="60"/>
  <c r="Y46" i="60"/>
  <c r="X46" i="60"/>
  <c r="W46" i="60"/>
  <c r="V46" i="60"/>
  <c r="U46" i="60"/>
  <c r="Y44" i="60"/>
  <c r="X44" i="60"/>
  <c r="W44" i="60"/>
  <c r="V44" i="60"/>
  <c r="U44" i="60"/>
  <c r="Y43" i="60"/>
  <c r="X43" i="60"/>
  <c r="W43" i="60"/>
  <c r="V43" i="60"/>
  <c r="U43" i="60"/>
  <c r="Y41" i="60"/>
  <c r="X41" i="60"/>
  <c r="W41" i="60"/>
  <c r="V41" i="60"/>
  <c r="U41" i="60"/>
  <c r="Y40" i="60"/>
  <c r="X40" i="60"/>
  <c r="W40" i="60"/>
  <c r="V40" i="60"/>
  <c r="U40" i="60"/>
  <c r="Y38" i="60"/>
  <c r="X38" i="60"/>
  <c r="W38" i="60"/>
  <c r="V38" i="60"/>
  <c r="U38" i="60"/>
  <c r="Y37" i="60"/>
  <c r="X37" i="60"/>
  <c r="W37" i="60"/>
  <c r="V37" i="60"/>
  <c r="U37" i="60"/>
  <c r="Y26" i="60"/>
  <c r="X26" i="60"/>
  <c r="W26" i="60"/>
  <c r="V26" i="60"/>
  <c r="U26" i="60"/>
  <c r="T26" i="60"/>
  <c r="Y25" i="60"/>
  <c r="X25" i="60"/>
  <c r="W25" i="60"/>
  <c r="V25" i="60"/>
  <c r="U25" i="60"/>
  <c r="T25" i="60"/>
  <c r="Y23" i="60"/>
  <c r="X23" i="60"/>
  <c r="W23" i="60"/>
  <c r="V23" i="60"/>
  <c r="U23" i="60"/>
  <c r="T23" i="60"/>
  <c r="Y22" i="60"/>
  <c r="X22" i="60"/>
  <c r="W22" i="60"/>
  <c r="V22" i="60"/>
  <c r="U22" i="60"/>
  <c r="T22" i="60"/>
  <c r="Y20" i="60"/>
  <c r="X20" i="60"/>
  <c r="W20" i="60"/>
  <c r="V20" i="60"/>
  <c r="U20" i="60"/>
  <c r="T20" i="60"/>
  <c r="Y19" i="60"/>
  <c r="X19" i="60"/>
  <c r="W19" i="60"/>
  <c r="V19" i="60"/>
  <c r="U19" i="60"/>
  <c r="T19" i="60"/>
  <c r="Y17" i="60"/>
  <c r="X17" i="60"/>
  <c r="W17" i="60"/>
  <c r="V17" i="60"/>
  <c r="U17" i="60"/>
  <c r="T17" i="60"/>
  <c r="Y16" i="60"/>
  <c r="X16" i="60"/>
  <c r="W16" i="60"/>
  <c r="V16" i="60"/>
  <c r="U16" i="60"/>
  <c r="T16" i="60"/>
  <c r="Y14" i="60"/>
  <c r="X14" i="60"/>
  <c r="W14" i="60"/>
  <c r="V14" i="60"/>
  <c r="U14" i="60"/>
  <c r="T14" i="60"/>
  <c r="Y13" i="60"/>
  <c r="X13" i="60"/>
  <c r="W13" i="60"/>
  <c r="V13" i="60"/>
  <c r="U13" i="60"/>
  <c r="T13" i="60"/>
  <c r="S26" i="60"/>
  <c r="S25" i="60"/>
  <c r="S19" i="60"/>
  <c r="S14" i="60"/>
  <c r="O44" i="62" l="1"/>
  <c r="S44" i="62"/>
  <c r="P43" i="62"/>
  <c r="S43" i="62"/>
  <c r="M41" i="62"/>
  <c r="P41" i="62"/>
  <c r="Q41" i="62"/>
  <c r="S41" i="62"/>
  <c r="P27" i="62"/>
  <c r="AA20" i="62"/>
  <c r="Z25" i="62"/>
  <c r="J51" i="62"/>
  <c r="AD41" i="62"/>
  <c r="AE14" i="62"/>
  <c r="H52" i="62"/>
  <c r="I52" i="62"/>
  <c r="W27" i="62"/>
  <c r="X27" i="62"/>
  <c r="T28" i="62"/>
  <c r="J52" i="62"/>
  <c r="AA13" i="62"/>
  <c r="AD17" i="62"/>
  <c r="W51" i="62"/>
  <c r="L52" i="62"/>
  <c r="K51" i="62"/>
  <c r="T27" i="62"/>
  <c r="W28" i="62"/>
  <c r="U27" i="62"/>
  <c r="H51" i="62"/>
  <c r="AC38" i="62"/>
  <c r="M40" i="62"/>
  <c r="AB43" i="62"/>
  <c r="V28" i="62"/>
  <c r="V52" i="62"/>
  <c r="V27" i="62"/>
  <c r="AA16" i="62"/>
  <c r="AE26" i="62"/>
  <c r="I51" i="62"/>
  <c r="R40" i="62"/>
  <c r="X28" i="62"/>
  <c r="U28" i="62"/>
  <c r="AA19" i="62"/>
  <c r="Y28" i="62"/>
  <c r="K52" i="62"/>
  <c r="N46" i="62"/>
  <c r="AE16" i="62"/>
  <c r="Q46" i="62"/>
  <c r="R46" i="62"/>
  <c r="R41" i="62"/>
  <c r="AC13" i="62"/>
  <c r="O37" i="62"/>
  <c r="P37" i="62"/>
  <c r="P44" i="62"/>
  <c r="Z26" i="62"/>
  <c r="M37" i="62"/>
  <c r="O49" i="62"/>
  <c r="P49" i="62"/>
  <c r="AB16" i="62"/>
  <c r="AC17" i="62"/>
  <c r="AB19" i="62"/>
  <c r="AE20" i="62"/>
  <c r="AC25" i="62"/>
  <c r="N38" i="62"/>
  <c r="R44" i="62"/>
  <c r="M49" i="62"/>
  <c r="AE43" i="62"/>
  <c r="T52" i="62"/>
  <c r="AB44" i="62"/>
  <c r="AE44" i="62"/>
  <c r="AD44" i="62"/>
  <c r="AA44" i="62"/>
  <c r="Y51" i="62"/>
  <c r="U51" i="62"/>
  <c r="AE46" i="62"/>
  <c r="AA46" i="62"/>
  <c r="AD46" i="62"/>
  <c r="AC46" i="62"/>
  <c r="AB46" i="62"/>
  <c r="AC50" i="62"/>
  <c r="AB50" i="62"/>
  <c r="AA50" i="62"/>
  <c r="AE50" i="62"/>
  <c r="AD50" i="62"/>
  <c r="AB40" i="62"/>
  <c r="AA40" i="62"/>
  <c r="AE40" i="62"/>
  <c r="AC40" i="62"/>
  <c r="AD47" i="62"/>
  <c r="AC47" i="62"/>
  <c r="AB47" i="62"/>
  <c r="AA47" i="62"/>
  <c r="AE47" i="62"/>
  <c r="AB20" i="62"/>
  <c r="AA25" i="62"/>
  <c r="AA41" i="62"/>
  <c r="Q43" i="62"/>
  <c r="O46" i="62"/>
  <c r="S9" i="62"/>
  <c r="AB13" i="62"/>
  <c r="AD16" i="62"/>
  <c r="AA17" i="62"/>
  <c r="AC20" i="62"/>
  <c r="Z22" i="62"/>
  <c r="AB25" i="62"/>
  <c r="O27" i="62"/>
  <c r="N37" i="62"/>
  <c r="V51" i="62"/>
  <c r="M38" i="62"/>
  <c r="U52" i="62"/>
  <c r="AB41" i="62"/>
  <c r="R43" i="62"/>
  <c r="AA43" i="62"/>
  <c r="Q44" i="62"/>
  <c r="P46" i="62"/>
  <c r="N49" i="62"/>
  <c r="M50" i="62"/>
  <c r="L51" i="62"/>
  <c r="N50" i="62"/>
  <c r="AA14" i="62"/>
  <c r="AD25" i="62"/>
  <c r="AA26" i="62"/>
  <c r="Q27" i="62"/>
  <c r="Y27" i="62"/>
  <c r="AE13" i="62"/>
  <c r="AB14" i="62"/>
  <c r="AC22" i="62"/>
  <c r="AE25" i="62"/>
  <c r="AB26" i="62"/>
  <c r="R27" i="62"/>
  <c r="Q37" i="62"/>
  <c r="P38" i="62"/>
  <c r="X52" i="62"/>
  <c r="O40" i="62"/>
  <c r="N41" i="62"/>
  <c r="M43" i="62"/>
  <c r="AD43" i="62"/>
  <c r="Q49" i="62"/>
  <c r="P50" i="62"/>
  <c r="G51" i="62"/>
  <c r="AA22" i="62"/>
  <c r="AD13" i="62"/>
  <c r="AB22" i="62"/>
  <c r="O38" i="62"/>
  <c r="N40" i="62"/>
  <c r="AC43" i="62"/>
  <c r="F51" i="62"/>
  <c r="AC14" i="62"/>
  <c r="AD22" i="62"/>
  <c r="AC26" i="62"/>
  <c r="S27" i="62"/>
  <c r="R37" i="62"/>
  <c r="Q38" i="62"/>
  <c r="AE38" i="62"/>
  <c r="P40" i="62"/>
  <c r="X51" i="62"/>
  <c r="O41" i="62"/>
  <c r="AC41" i="62"/>
  <c r="N43" i="62"/>
  <c r="M44" i="62"/>
  <c r="R49" i="62"/>
  <c r="Q50" i="62"/>
  <c r="O50" i="62"/>
  <c r="G52" i="62"/>
  <c r="AD14" i="62"/>
  <c r="Z20" i="62"/>
  <c r="AD26" i="62"/>
  <c r="R38" i="62"/>
  <c r="Q40" i="62"/>
  <c r="O43" i="62"/>
  <c r="N44" i="62"/>
  <c r="M46" i="62"/>
  <c r="R50" i="62"/>
  <c r="Z13" i="62"/>
  <c r="M27" i="62"/>
  <c r="AE41" i="62"/>
  <c r="AC44" i="62"/>
  <c r="N27" i="62"/>
  <c r="N43" i="61"/>
  <c r="X27" i="61"/>
  <c r="L51" i="61"/>
  <c r="AA17" i="61"/>
  <c r="V30" i="61"/>
  <c r="W30" i="61"/>
  <c r="M50" i="61"/>
  <c r="T28" i="61"/>
  <c r="T30" i="61" s="1"/>
  <c r="U27" i="61"/>
  <c r="U30" i="61" s="1"/>
  <c r="V28" i="61"/>
  <c r="W27" i="61"/>
  <c r="M46" i="61"/>
  <c r="J51" i="61"/>
  <c r="K52" i="61"/>
  <c r="M43" i="61"/>
  <c r="M44" i="61"/>
  <c r="X51" i="61"/>
  <c r="N28" i="61"/>
  <c r="Y27" i="61"/>
  <c r="Y30" i="61" s="1"/>
  <c r="AB16" i="61"/>
  <c r="I51" i="61"/>
  <c r="M47" i="61"/>
  <c r="Y37" i="61"/>
  <c r="Y51" i="61" s="1"/>
  <c r="K51" i="61"/>
  <c r="L52" i="61"/>
  <c r="I52" i="61"/>
  <c r="U38" i="61"/>
  <c r="U52" i="61" s="1"/>
  <c r="J52" i="61"/>
  <c r="U37" i="61"/>
  <c r="M37" i="61"/>
  <c r="G52" i="61"/>
  <c r="V37" i="61"/>
  <c r="V51" i="61" s="1"/>
  <c r="X38" i="61"/>
  <c r="X52" i="61" s="1"/>
  <c r="W37" i="61"/>
  <c r="W51" i="61" s="1"/>
  <c r="Y38" i="61"/>
  <c r="Y52" i="61" s="1"/>
  <c r="S41" i="61"/>
  <c r="S52" i="61" s="1"/>
  <c r="S50" i="61"/>
  <c r="S47" i="61"/>
  <c r="M28" i="61"/>
  <c r="S44" i="61"/>
  <c r="S40" i="61"/>
  <c r="S51" i="61" s="1"/>
  <c r="S38" i="61"/>
  <c r="O28" i="61"/>
  <c r="N37" i="61"/>
  <c r="W52" i="61"/>
  <c r="AB25" i="61"/>
  <c r="AC25" i="61"/>
  <c r="AD16" i="61"/>
  <c r="Z19" i="61"/>
  <c r="AE20" i="61"/>
  <c r="N41" i="61"/>
  <c r="AB17" i="61"/>
  <c r="AD19" i="61"/>
  <c r="AD23" i="61"/>
  <c r="M27" i="61"/>
  <c r="AE16" i="61"/>
  <c r="AC23" i="61"/>
  <c r="Q27" i="61"/>
  <c r="P28" i="61"/>
  <c r="Z14" i="61"/>
  <c r="Q28" i="61"/>
  <c r="P27" i="61"/>
  <c r="AC13" i="61"/>
  <c r="O27" i="61"/>
  <c r="AC17" i="61"/>
  <c r="AD13" i="61"/>
  <c r="N40" i="61"/>
  <c r="U51" i="61"/>
  <c r="AB22" i="61"/>
  <c r="O41" i="61"/>
  <c r="O43" i="61"/>
  <c r="AE13" i="61"/>
  <c r="AB14" i="61"/>
  <c r="AD17" i="61"/>
  <c r="AA19" i="61"/>
  <c r="AC22" i="61"/>
  <c r="Z23" i="61"/>
  <c r="AE25" i="61"/>
  <c r="AB26" i="61"/>
  <c r="R27" i="61"/>
  <c r="R28" i="61"/>
  <c r="P37" i="61"/>
  <c r="P38" i="61"/>
  <c r="P40" i="61"/>
  <c r="P41" i="61"/>
  <c r="P43" i="61"/>
  <c r="P44" i="61"/>
  <c r="P46" i="61"/>
  <c r="P47" i="61"/>
  <c r="P49" i="61"/>
  <c r="P50" i="61"/>
  <c r="H51" i="61"/>
  <c r="N46" i="61"/>
  <c r="AA14" i="61"/>
  <c r="O44" i="61"/>
  <c r="O46" i="61"/>
  <c r="O49" i="61"/>
  <c r="AC14" i="61"/>
  <c r="Z16" i="61"/>
  <c r="AE17" i="61"/>
  <c r="AB19" i="61"/>
  <c r="AD22" i="61"/>
  <c r="AA23" i="61"/>
  <c r="AC26" i="61"/>
  <c r="S27" i="61"/>
  <c r="S28" i="61"/>
  <c r="Q37" i="61"/>
  <c r="Q38" i="61"/>
  <c r="Q40" i="61"/>
  <c r="Q41" i="61"/>
  <c r="Q43" i="61"/>
  <c r="Q44" i="61"/>
  <c r="Q46" i="61"/>
  <c r="Q47" i="61"/>
  <c r="Q49" i="61"/>
  <c r="Q50" i="61"/>
  <c r="AA22" i="61"/>
  <c r="N38" i="61"/>
  <c r="N44" i="61"/>
  <c r="F51" i="61"/>
  <c r="O47" i="61"/>
  <c r="O50" i="61"/>
  <c r="AD14" i="61"/>
  <c r="AA16" i="61"/>
  <c r="AC19" i="61"/>
  <c r="Z20" i="61"/>
  <c r="AE22" i="61"/>
  <c r="AB23" i="61"/>
  <c r="AD26" i="61"/>
  <c r="R37" i="61"/>
  <c r="R38" i="61"/>
  <c r="R40" i="61"/>
  <c r="R41" i="61"/>
  <c r="R43" i="61"/>
  <c r="R44" i="61"/>
  <c r="R46" i="61"/>
  <c r="R47" i="61"/>
  <c r="R49" i="61"/>
  <c r="R50" i="61"/>
  <c r="N47" i="61"/>
  <c r="AA26" i="61"/>
  <c r="O37" i="61"/>
  <c r="O40" i="61"/>
  <c r="G51" i="61"/>
  <c r="Z13" i="61"/>
  <c r="AA20" i="61"/>
  <c r="F52" i="61"/>
  <c r="X28" i="61"/>
  <c r="X30" i="61" s="1"/>
  <c r="O38" i="61"/>
  <c r="AA13" i="61"/>
  <c r="AC16" i="61"/>
  <c r="Z17" i="61"/>
  <c r="AB20" i="61"/>
  <c r="AA25" i="61"/>
  <c r="F33" i="61"/>
  <c r="N49" i="61"/>
  <c r="N50" i="61"/>
  <c r="V52" i="61"/>
  <c r="AK52" i="60"/>
  <c r="AJ52" i="60"/>
  <c r="AI52" i="60"/>
  <c r="AH52" i="60"/>
  <c r="AG52" i="60"/>
  <c r="AK51" i="60"/>
  <c r="AJ51" i="60"/>
  <c r="AI51" i="60"/>
  <c r="AH51" i="60"/>
  <c r="AG51" i="60"/>
  <c r="L50" i="60"/>
  <c r="K50" i="60"/>
  <c r="J50" i="60"/>
  <c r="I50" i="60"/>
  <c r="H50" i="60"/>
  <c r="G50" i="60"/>
  <c r="F50" i="60"/>
  <c r="L49" i="60"/>
  <c r="K49" i="60"/>
  <c r="J49" i="60"/>
  <c r="I49" i="60"/>
  <c r="H49" i="60"/>
  <c r="G49" i="60"/>
  <c r="F49" i="60"/>
  <c r="L47" i="60"/>
  <c r="K47" i="60"/>
  <c r="J47" i="60"/>
  <c r="I47" i="60"/>
  <c r="H47" i="60"/>
  <c r="G47" i="60"/>
  <c r="L46" i="60"/>
  <c r="K46" i="60"/>
  <c r="J46" i="60"/>
  <c r="I46" i="60"/>
  <c r="H46" i="60"/>
  <c r="G46" i="60"/>
  <c r="L44" i="60"/>
  <c r="K44" i="60"/>
  <c r="J44" i="60"/>
  <c r="I44" i="60"/>
  <c r="H44" i="60"/>
  <c r="G44" i="60"/>
  <c r="F44" i="60"/>
  <c r="T44" i="60" s="1"/>
  <c r="L43" i="60"/>
  <c r="K43" i="60"/>
  <c r="J43" i="60"/>
  <c r="I43" i="60"/>
  <c r="H43" i="60"/>
  <c r="G43" i="60"/>
  <c r="F43" i="60"/>
  <c r="T43" i="60" s="1"/>
  <c r="L41" i="60"/>
  <c r="K41" i="60"/>
  <c r="J41" i="60"/>
  <c r="I41" i="60"/>
  <c r="H41" i="60"/>
  <c r="G41" i="60"/>
  <c r="F41" i="60"/>
  <c r="T41" i="60" s="1"/>
  <c r="L40" i="60"/>
  <c r="K40" i="60"/>
  <c r="J40" i="60"/>
  <c r="I40" i="60"/>
  <c r="H40" i="60"/>
  <c r="G40" i="60"/>
  <c r="F40" i="60"/>
  <c r="T40" i="60" s="1"/>
  <c r="L38" i="60"/>
  <c r="K38" i="60"/>
  <c r="J38" i="60"/>
  <c r="I38" i="60"/>
  <c r="H38" i="60"/>
  <c r="G38" i="60"/>
  <c r="F38" i="60"/>
  <c r="T38" i="60" s="1"/>
  <c r="L37" i="60"/>
  <c r="K37" i="60"/>
  <c r="J37" i="60"/>
  <c r="I37" i="60"/>
  <c r="I51" i="60" s="1"/>
  <c r="H37" i="60"/>
  <c r="G37" i="60"/>
  <c r="F37" i="60"/>
  <c r="T37" i="60" s="1"/>
  <c r="S33" i="60"/>
  <c r="AK28" i="60"/>
  <c r="AJ28" i="60"/>
  <c r="AI28" i="60"/>
  <c r="AH28" i="60"/>
  <c r="AG28" i="60"/>
  <c r="AF28" i="60"/>
  <c r="L28" i="60"/>
  <c r="K28" i="60"/>
  <c r="J28" i="60"/>
  <c r="I28" i="60"/>
  <c r="H28" i="60"/>
  <c r="G28" i="60"/>
  <c r="AK27" i="60"/>
  <c r="AJ27" i="60"/>
  <c r="AI27" i="60"/>
  <c r="AH27" i="60"/>
  <c r="AG27" i="60"/>
  <c r="AF27" i="60"/>
  <c r="L27" i="60"/>
  <c r="K27" i="60"/>
  <c r="J27" i="60"/>
  <c r="I27" i="60"/>
  <c r="H27" i="60"/>
  <c r="G27" i="60"/>
  <c r="AB26" i="60"/>
  <c r="R26" i="60"/>
  <c r="Q26" i="60"/>
  <c r="P26" i="60"/>
  <c r="O26" i="60"/>
  <c r="N26" i="60"/>
  <c r="M26" i="60"/>
  <c r="AE25" i="60"/>
  <c r="AB25" i="60"/>
  <c r="AA25" i="60"/>
  <c r="R25" i="60"/>
  <c r="Q25" i="60"/>
  <c r="P25" i="60"/>
  <c r="O25" i="60"/>
  <c r="N25" i="60"/>
  <c r="M25" i="60"/>
  <c r="AC20" i="60"/>
  <c r="R20" i="60"/>
  <c r="Q20" i="60"/>
  <c r="P20" i="60"/>
  <c r="O20" i="60"/>
  <c r="N20" i="60"/>
  <c r="M20" i="60"/>
  <c r="AE19" i="60"/>
  <c r="R19" i="60"/>
  <c r="Q19" i="60"/>
  <c r="P19" i="60"/>
  <c r="O19" i="60"/>
  <c r="N19" i="60"/>
  <c r="M19" i="60"/>
  <c r="R17" i="60"/>
  <c r="Q17" i="60"/>
  <c r="P17" i="60"/>
  <c r="O17" i="60"/>
  <c r="N17" i="60"/>
  <c r="M17" i="60"/>
  <c r="R16" i="60"/>
  <c r="Q16" i="60"/>
  <c r="P16" i="60"/>
  <c r="O16" i="60"/>
  <c r="N16" i="60"/>
  <c r="M16" i="60"/>
  <c r="R14" i="60"/>
  <c r="Q14" i="60"/>
  <c r="P14" i="60"/>
  <c r="O14" i="60"/>
  <c r="N14" i="60"/>
  <c r="M14" i="60"/>
  <c r="R13" i="60"/>
  <c r="Q13" i="60"/>
  <c r="P13" i="60"/>
  <c r="O13" i="60"/>
  <c r="N13" i="60"/>
  <c r="M13" i="60"/>
  <c r="F9" i="60"/>
  <c r="F33" i="60" s="1"/>
  <c r="S20" i="59"/>
  <c r="S19" i="59"/>
  <c r="S17" i="59"/>
  <c r="S16" i="59"/>
  <c r="S14" i="59"/>
  <c r="S13" i="59"/>
  <c r="Y53" i="59"/>
  <c r="X53" i="59"/>
  <c r="W53" i="59"/>
  <c r="V53" i="59"/>
  <c r="U53" i="59"/>
  <c r="Y50" i="59"/>
  <c r="X50" i="59"/>
  <c r="W50" i="59"/>
  <c r="V50" i="59"/>
  <c r="U50" i="59"/>
  <c r="Y49" i="59"/>
  <c r="X49" i="59"/>
  <c r="W49" i="59"/>
  <c r="V49" i="59"/>
  <c r="U49" i="59"/>
  <c r="Y47" i="59"/>
  <c r="X47" i="59"/>
  <c r="W47" i="59"/>
  <c r="V47" i="59"/>
  <c r="U47" i="59"/>
  <c r="Y46" i="59"/>
  <c r="X46" i="59"/>
  <c r="W46" i="59"/>
  <c r="V46" i="59"/>
  <c r="U46" i="59"/>
  <c r="Y44" i="59"/>
  <c r="X44" i="59"/>
  <c r="W44" i="59"/>
  <c r="V44" i="59"/>
  <c r="U44" i="59"/>
  <c r="Y43" i="59"/>
  <c r="X43" i="59"/>
  <c r="W43" i="59"/>
  <c r="V43" i="59"/>
  <c r="U43" i="59"/>
  <c r="Y41" i="59"/>
  <c r="X41" i="59"/>
  <c r="W41" i="59"/>
  <c r="V41" i="59"/>
  <c r="U41" i="59"/>
  <c r="Y40" i="59"/>
  <c r="X40" i="59"/>
  <c r="W40" i="59"/>
  <c r="V40" i="59"/>
  <c r="U40" i="59"/>
  <c r="Y38" i="59"/>
  <c r="X38" i="59"/>
  <c r="W38" i="59"/>
  <c r="V38" i="59"/>
  <c r="U38" i="59"/>
  <c r="Y37" i="59"/>
  <c r="X37" i="59"/>
  <c r="W37" i="59"/>
  <c r="V37" i="59"/>
  <c r="U37" i="59"/>
  <c r="Y26" i="59"/>
  <c r="X26" i="59"/>
  <c r="W26" i="59"/>
  <c r="V26" i="59"/>
  <c r="U26" i="59"/>
  <c r="T26" i="59"/>
  <c r="S26" i="59"/>
  <c r="Y25" i="59"/>
  <c r="X25" i="59"/>
  <c r="W25" i="59"/>
  <c r="V25" i="59"/>
  <c r="U25" i="59"/>
  <c r="T25" i="59"/>
  <c r="S25" i="59"/>
  <c r="Y23" i="59"/>
  <c r="X23" i="59"/>
  <c r="W23" i="59"/>
  <c r="V23" i="59"/>
  <c r="U23" i="59"/>
  <c r="T23" i="59"/>
  <c r="Y22" i="59"/>
  <c r="X22" i="59"/>
  <c r="W22" i="59"/>
  <c r="V22" i="59"/>
  <c r="U22" i="59"/>
  <c r="T22" i="59"/>
  <c r="Y20" i="59"/>
  <c r="X20" i="59"/>
  <c r="W20" i="59"/>
  <c r="V20" i="59"/>
  <c r="U20" i="59"/>
  <c r="T20" i="59"/>
  <c r="Y19" i="59"/>
  <c r="X19" i="59"/>
  <c r="W19" i="59"/>
  <c r="V19" i="59"/>
  <c r="U19" i="59"/>
  <c r="T19" i="59"/>
  <c r="Y17" i="59"/>
  <c r="X17" i="59"/>
  <c r="W17" i="59"/>
  <c r="V17" i="59"/>
  <c r="U17" i="59"/>
  <c r="T17" i="59"/>
  <c r="Y16" i="59"/>
  <c r="X16" i="59"/>
  <c r="W16" i="59"/>
  <c r="V16" i="59"/>
  <c r="U16" i="59"/>
  <c r="T16" i="59"/>
  <c r="Y14" i="59"/>
  <c r="X14" i="59"/>
  <c r="W14" i="59"/>
  <c r="V14" i="59"/>
  <c r="U14" i="59"/>
  <c r="T14" i="59"/>
  <c r="Y13" i="59"/>
  <c r="X13" i="59"/>
  <c r="W13" i="59"/>
  <c r="V13" i="59"/>
  <c r="U13" i="59"/>
  <c r="T13" i="59"/>
  <c r="AB38" i="62" l="1"/>
  <c r="S51" i="62"/>
  <c r="AB52" i="62"/>
  <c r="AA52" i="62"/>
  <c r="AD52" i="62"/>
  <c r="AD49" i="62"/>
  <c r="AC49" i="62"/>
  <c r="AB49" i="62"/>
  <c r="AA49" i="62"/>
  <c r="AE49" i="62"/>
  <c r="R51" i="62"/>
  <c r="Q51" i="62"/>
  <c r="P51" i="62"/>
  <c r="M51" i="62"/>
  <c r="O51" i="62"/>
  <c r="N51" i="62"/>
  <c r="AD27" i="62"/>
  <c r="AC27" i="62"/>
  <c r="AB27" i="62"/>
  <c r="AA27" i="62"/>
  <c r="Z27" i="62"/>
  <c r="AE27" i="62"/>
  <c r="W52" i="62"/>
  <c r="AC52" i="62" s="1"/>
  <c r="AD40" i="62"/>
  <c r="AC37" i="62"/>
  <c r="AB37" i="62"/>
  <c r="AA37" i="62"/>
  <c r="T51" i="62"/>
  <c r="AE37" i="62"/>
  <c r="AD37" i="62"/>
  <c r="AD38" i="62"/>
  <c r="Y52" i="62"/>
  <c r="AE52" i="62" s="1"/>
  <c r="AA38" i="62"/>
  <c r="S30" i="61"/>
  <c r="P52" i="61"/>
  <c r="Q52" i="61"/>
  <c r="O52" i="61"/>
  <c r="N52" i="61"/>
  <c r="R52" i="61"/>
  <c r="M52" i="61"/>
  <c r="AE40" i="61"/>
  <c r="AD40" i="61"/>
  <c r="AC40" i="61"/>
  <c r="AB40" i="61"/>
  <c r="AA40" i="61"/>
  <c r="AE50" i="61"/>
  <c r="AD50" i="61"/>
  <c r="AC50" i="61"/>
  <c r="AB50" i="61"/>
  <c r="AA50" i="61"/>
  <c r="AE49" i="61"/>
  <c r="AD49" i="61"/>
  <c r="AC49" i="61"/>
  <c r="AB49" i="61"/>
  <c r="AA49" i="61"/>
  <c r="AE37" i="61"/>
  <c r="AD37" i="61"/>
  <c r="T51" i="61"/>
  <c r="AC37" i="61"/>
  <c r="AB37" i="61"/>
  <c r="AA37" i="61"/>
  <c r="AE47" i="61"/>
  <c r="AD47" i="61"/>
  <c r="AC47" i="61"/>
  <c r="AB47" i="61"/>
  <c r="AA47" i="61"/>
  <c r="AE28" i="61"/>
  <c r="AD28" i="61"/>
  <c r="AC28" i="61"/>
  <c r="AB28" i="61"/>
  <c r="AA28" i="61"/>
  <c r="Z28" i="61"/>
  <c r="AE46" i="61"/>
  <c r="AD46" i="61"/>
  <c r="AC46" i="61"/>
  <c r="AB46" i="61"/>
  <c r="AA46" i="61"/>
  <c r="AE27" i="61"/>
  <c r="AD27" i="61"/>
  <c r="AC27" i="61"/>
  <c r="AB27" i="61"/>
  <c r="AA27" i="61"/>
  <c r="Z27" i="61"/>
  <c r="AE41" i="61"/>
  <c r="AD41" i="61"/>
  <c r="AC41" i="61"/>
  <c r="AB41" i="61"/>
  <c r="AA41" i="61"/>
  <c r="AE44" i="61"/>
  <c r="AD44" i="61"/>
  <c r="AC44" i="61"/>
  <c r="AB44" i="61"/>
  <c r="AA44" i="61"/>
  <c r="M51" i="61"/>
  <c r="O51" i="61"/>
  <c r="R51" i="61"/>
  <c r="Q51" i="61"/>
  <c r="N51" i="61"/>
  <c r="P51" i="61"/>
  <c r="AE38" i="61"/>
  <c r="AD38" i="61"/>
  <c r="AC38" i="61"/>
  <c r="AB38" i="61"/>
  <c r="AA38" i="61"/>
  <c r="T52" i="61"/>
  <c r="AE43" i="61"/>
  <c r="AD43" i="61"/>
  <c r="AC43" i="61"/>
  <c r="AB43" i="61"/>
  <c r="AA43" i="61"/>
  <c r="P38" i="60"/>
  <c r="M38" i="60"/>
  <c r="P37" i="60"/>
  <c r="AA13" i="60"/>
  <c r="V28" i="60"/>
  <c r="Y27" i="60"/>
  <c r="M37" i="60"/>
  <c r="H52" i="60"/>
  <c r="K51" i="60"/>
  <c r="V27" i="60"/>
  <c r="Y28" i="60"/>
  <c r="L52" i="60"/>
  <c r="W27" i="60"/>
  <c r="X27" i="60"/>
  <c r="U28" i="60"/>
  <c r="AE26" i="60"/>
  <c r="J52" i="60"/>
  <c r="Y52" i="60"/>
  <c r="V51" i="60"/>
  <c r="X52" i="60"/>
  <c r="T27" i="60"/>
  <c r="AB20" i="60"/>
  <c r="I52" i="60"/>
  <c r="K52" i="60"/>
  <c r="U27" i="60"/>
  <c r="X28" i="60"/>
  <c r="AC16" i="60"/>
  <c r="U51" i="60"/>
  <c r="H51" i="60"/>
  <c r="W51" i="60"/>
  <c r="X51" i="60"/>
  <c r="AE14" i="60"/>
  <c r="J51" i="60"/>
  <c r="Y51" i="60"/>
  <c r="T28" i="60"/>
  <c r="Z17" i="60"/>
  <c r="L51" i="60"/>
  <c r="G52" i="60"/>
  <c r="V52" i="60"/>
  <c r="AA17" i="60"/>
  <c r="M40" i="60"/>
  <c r="P41" i="60"/>
  <c r="O40" i="60"/>
  <c r="O41" i="60"/>
  <c r="AD16" i="60"/>
  <c r="P40" i="60"/>
  <c r="M44" i="60"/>
  <c r="M50" i="60"/>
  <c r="O44" i="60"/>
  <c r="O50" i="60"/>
  <c r="AB13" i="60"/>
  <c r="AB14" i="60"/>
  <c r="AE20" i="60"/>
  <c r="AD25" i="60"/>
  <c r="O38" i="60"/>
  <c r="M43" i="60"/>
  <c r="P44" i="60"/>
  <c r="M49" i="60"/>
  <c r="P50" i="60"/>
  <c r="AD13" i="60"/>
  <c r="O43" i="60"/>
  <c r="O49" i="60"/>
  <c r="AE13" i="60"/>
  <c r="O37" i="60"/>
  <c r="M41" i="60"/>
  <c r="P43" i="60"/>
  <c r="P49" i="60"/>
  <c r="AD43" i="60"/>
  <c r="AC43" i="60"/>
  <c r="AB43" i="60"/>
  <c r="AA43" i="60"/>
  <c r="AE43" i="60"/>
  <c r="AD49" i="60"/>
  <c r="AC49" i="60"/>
  <c r="AB49" i="60"/>
  <c r="AA49" i="60"/>
  <c r="AE49" i="60"/>
  <c r="AD37" i="60"/>
  <c r="AB37" i="60"/>
  <c r="AA37" i="60"/>
  <c r="AE37" i="60"/>
  <c r="AD40" i="60"/>
  <c r="AC40" i="60"/>
  <c r="AB40" i="60"/>
  <c r="AA40" i="60"/>
  <c r="AE40" i="60"/>
  <c r="AD41" i="60"/>
  <c r="AC41" i="60"/>
  <c r="AB41" i="60"/>
  <c r="AA41" i="60"/>
  <c r="AE41" i="60"/>
  <c r="AD44" i="60"/>
  <c r="AC44" i="60"/>
  <c r="AB44" i="60"/>
  <c r="AA44" i="60"/>
  <c r="AE44" i="60"/>
  <c r="AD50" i="60"/>
  <c r="AC50" i="60"/>
  <c r="AB50" i="60"/>
  <c r="AA50" i="60"/>
  <c r="AE50" i="60"/>
  <c r="AC13" i="60"/>
  <c r="Z14" i="60"/>
  <c r="AE16" i="60"/>
  <c r="AB17" i="60"/>
  <c r="AD20" i="60"/>
  <c r="AC25" i="60"/>
  <c r="Z26" i="60"/>
  <c r="N37" i="60"/>
  <c r="N38" i="60"/>
  <c r="W52" i="60"/>
  <c r="N40" i="60"/>
  <c r="N41" i="60"/>
  <c r="N43" i="60"/>
  <c r="N44" i="60"/>
  <c r="N49" i="60"/>
  <c r="N50" i="60"/>
  <c r="W28" i="60"/>
  <c r="AA14" i="60"/>
  <c r="AC17" i="60"/>
  <c r="Z19" i="60"/>
  <c r="AA26" i="60"/>
  <c r="G51" i="60"/>
  <c r="AC14" i="60"/>
  <c r="Z16" i="60"/>
  <c r="AE17" i="60"/>
  <c r="AB19" i="60"/>
  <c r="AC26" i="60"/>
  <c r="Q37" i="60"/>
  <c r="Q38" i="60"/>
  <c r="Q40" i="60"/>
  <c r="Q41" i="60"/>
  <c r="Q43" i="60"/>
  <c r="Q44" i="60"/>
  <c r="Q49" i="60"/>
  <c r="Q50" i="60"/>
  <c r="AA19" i="60"/>
  <c r="AD14" i="60"/>
  <c r="AA16" i="60"/>
  <c r="AC19" i="60"/>
  <c r="Z20" i="60"/>
  <c r="AD26" i="60"/>
  <c r="R37" i="60"/>
  <c r="R38" i="60"/>
  <c r="R40" i="60"/>
  <c r="R41" i="60"/>
  <c r="R43" i="60"/>
  <c r="R44" i="60"/>
  <c r="R49" i="60"/>
  <c r="R50" i="60"/>
  <c r="Z13" i="60"/>
  <c r="AB16" i="60"/>
  <c r="AD19" i="60"/>
  <c r="AA20" i="60"/>
  <c r="Z25" i="60"/>
  <c r="AD17" i="60"/>
  <c r="U52" i="60"/>
  <c r="AK52" i="59"/>
  <c r="AJ52" i="59"/>
  <c r="AI52" i="59"/>
  <c r="AH52" i="59"/>
  <c r="AG52" i="59"/>
  <c r="AK51" i="59"/>
  <c r="AJ51" i="59"/>
  <c r="AI51" i="59"/>
  <c r="AH51" i="59"/>
  <c r="AG51" i="59"/>
  <c r="L50" i="59"/>
  <c r="K50" i="59"/>
  <c r="J50" i="59"/>
  <c r="I50" i="59"/>
  <c r="H50" i="59"/>
  <c r="G50" i="59"/>
  <c r="F50" i="59"/>
  <c r="T50" i="59" s="1"/>
  <c r="L49" i="59"/>
  <c r="K49" i="59"/>
  <c r="J49" i="59"/>
  <c r="I49" i="59"/>
  <c r="H49" i="59"/>
  <c r="G49" i="59"/>
  <c r="F49" i="59"/>
  <c r="T49" i="59" s="1"/>
  <c r="L47" i="59"/>
  <c r="K47" i="59"/>
  <c r="J47" i="59"/>
  <c r="I47" i="59"/>
  <c r="H47" i="59"/>
  <c r="G47" i="59"/>
  <c r="L46" i="59"/>
  <c r="K46" i="59"/>
  <c r="J46" i="59"/>
  <c r="I46" i="59"/>
  <c r="H46" i="59"/>
  <c r="G46" i="59"/>
  <c r="L44" i="59"/>
  <c r="K44" i="59"/>
  <c r="J44" i="59"/>
  <c r="I44" i="59"/>
  <c r="H44" i="59"/>
  <c r="G44" i="59"/>
  <c r="F44" i="59"/>
  <c r="T44" i="59" s="1"/>
  <c r="L43" i="59"/>
  <c r="K43" i="59"/>
  <c r="J43" i="59"/>
  <c r="I43" i="59"/>
  <c r="H43" i="59"/>
  <c r="G43" i="59"/>
  <c r="F43" i="59"/>
  <c r="T43" i="59" s="1"/>
  <c r="L41" i="59"/>
  <c r="K41" i="59"/>
  <c r="J41" i="59"/>
  <c r="I41" i="59"/>
  <c r="H41" i="59"/>
  <c r="G41" i="59"/>
  <c r="F41" i="59"/>
  <c r="T41" i="59" s="1"/>
  <c r="L40" i="59"/>
  <c r="K40" i="59"/>
  <c r="J40" i="59"/>
  <c r="I40" i="59"/>
  <c r="H40" i="59"/>
  <c r="G40" i="59"/>
  <c r="F40" i="59"/>
  <c r="T40" i="59" s="1"/>
  <c r="L38" i="59"/>
  <c r="K38" i="59"/>
  <c r="J38" i="59"/>
  <c r="I38" i="59"/>
  <c r="H38" i="59"/>
  <c r="G38" i="59"/>
  <c r="F38" i="59"/>
  <c r="T38" i="59" s="1"/>
  <c r="L37" i="59"/>
  <c r="K37" i="59"/>
  <c r="J37" i="59"/>
  <c r="I37" i="59"/>
  <c r="H37" i="59"/>
  <c r="G37" i="59"/>
  <c r="F37" i="59"/>
  <c r="T37" i="59" s="1"/>
  <c r="S33" i="59"/>
  <c r="AK28" i="59"/>
  <c r="AJ28" i="59"/>
  <c r="AI28" i="59"/>
  <c r="AH28" i="59"/>
  <c r="AG28" i="59"/>
  <c r="AF28" i="59"/>
  <c r="L28" i="59"/>
  <c r="K28" i="59"/>
  <c r="J28" i="59"/>
  <c r="I28" i="59"/>
  <c r="H28" i="59"/>
  <c r="G28" i="59"/>
  <c r="AK27" i="59"/>
  <c r="AJ27" i="59"/>
  <c r="AI27" i="59"/>
  <c r="AH27" i="59"/>
  <c r="AG27" i="59"/>
  <c r="AF27" i="59"/>
  <c r="L27" i="59"/>
  <c r="K27" i="59"/>
  <c r="J27" i="59"/>
  <c r="I27" i="59"/>
  <c r="H27" i="59"/>
  <c r="G27" i="59"/>
  <c r="R26" i="59"/>
  <c r="Q26" i="59"/>
  <c r="P26" i="59"/>
  <c r="O26" i="59"/>
  <c r="N26" i="59"/>
  <c r="M26" i="59"/>
  <c r="AD25" i="59"/>
  <c r="AC25" i="59"/>
  <c r="AB25" i="59"/>
  <c r="Z25" i="59"/>
  <c r="AA25" i="59"/>
  <c r="R25" i="59"/>
  <c r="Q25" i="59"/>
  <c r="P25" i="59"/>
  <c r="O25" i="59"/>
  <c r="N25" i="59"/>
  <c r="M25" i="59"/>
  <c r="R20" i="59"/>
  <c r="Q20" i="59"/>
  <c r="P20" i="59"/>
  <c r="O20" i="59"/>
  <c r="N20" i="59"/>
  <c r="M20" i="59"/>
  <c r="Z19" i="59"/>
  <c r="R19" i="59"/>
  <c r="Q19" i="59"/>
  <c r="P19" i="59"/>
  <c r="O19" i="59"/>
  <c r="N19" i="59"/>
  <c r="M19" i="59"/>
  <c r="AC17" i="59"/>
  <c r="R17" i="59"/>
  <c r="Q17" i="59"/>
  <c r="P17" i="59"/>
  <c r="O17" i="59"/>
  <c r="N17" i="59"/>
  <c r="M17" i="59"/>
  <c r="R16" i="59"/>
  <c r="Q16" i="59"/>
  <c r="P16" i="59"/>
  <c r="O16" i="59"/>
  <c r="N16" i="59"/>
  <c r="M16" i="59"/>
  <c r="R14" i="59"/>
  <c r="Q14" i="59"/>
  <c r="P14" i="59"/>
  <c r="O14" i="59"/>
  <c r="N14" i="59"/>
  <c r="M14" i="59"/>
  <c r="AD13" i="59"/>
  <c r="R13" i="59"/>
  <c r="Q13" i="59"/>
  <c r="P13" i="59"/>
  <c r="O13" i="59"/>
  <c r="N13" i="59"/>
  <c r="M13" i="59"/>
  <c r="F9" i="59"/>
  <c r="F33" i="59" s="1"/>
  <c r="Y50" i="58"/>
  <c r="AE50" i="58" s="1"/>
  <c r="X50" i="58"/>
  <c r="W50" i="58"/>
  <c r="AC50" i="58" s="1"/>
  <c r="V50" i="58"/>
  <c r="U50" i="58"/>
  <c r="Y49" i="58"/>
  <c r="X49" i="58"/>
  <c r="W49" i="58"/>
  <c r="AC49" i="58" s="1"/>
  <c r="V49" i="58"/>
  <c r="AB49" i="58" s="1"/>
  <c r="U49" i="58"/>
  <c r="Y47" i="58"/>
  <c r="X47" i="58"/>
  <c r="W47" i="58"/>
  <c r="V47" i="58"/>
  <c r="U47" i="58"/>
  <c r="Y46" i="58"/>
  <c r="X46" i="58"/>
  <c r="W46" i="58"/>
  <c r="V46" i="58"/>
  <c r="U46" i="58"/>
  <c r="Y44" i="58"/>
  <c r="X44" i="58"/>
  <c r="W44" i="58"/>
  <c r="V44" i="58"/>
  <c r="U44" i="58"/>
  <c r="AA44" i="58" s="1"/>
  <c r="Y43" i="58"/>
  <c r="X43" i="58"/>
  <c r="AD43" i="58" s="1"/>
  <c r="W43" i="58"/>
  <c r="V43" i="58"/>
  <c r="U43" i="58"/>
  <c r="Y41" i="58"/>
  <c r="X41" i="58"/>
  <c r="W41" i="58"/>
  <c r="AC41" i="58" s="1"/>
  <c r="V41" i="58"/>
  <c r="U41" i="58"/>
  <c r="AA41" i="58" s="1"/>
  <c r="Y40" i="58"/>
  <c r="X40" i="58"/>
  <c r="W40" i="58"/>
  <c r="V40" i="58"/>
  <c r="U40" i="58"/>
  <c r="AA40" i="58" s="1"/>
  <c r="Y38" i="58"/>
  <c r="X38" i="58"/>
  <c r="W38" i="58"/>
  <c r="AC38" i="58" s="1"/>
  <c r="V38" i="58"/>
  <c r="U38" i="58"/>
  <c r="Y37" i="58"/>
  <c r="X37" i="58"/>
  <c r="W37" i="58"/>
  <c r="V37" i="58"/>
  <c r="AB37" i="58" s="1"/>
  <c r="U37" i="58"/>
  <c r="AD50" i="58"/>
  <c r="AA50" i="58"/>
  <c r="AE49" i="58"/>
  <c r="AA49" i="58"/>
  <c r="AE44" i="58"/>
  <c r="AD44" i="58"/>
  <c r="AB44" i="58"/>
  <c r="AE43" i="58"/>
  <c r="AB43" i="58"/>
  <c r="AB41" i="58"/>
  <c r="AC40" i="58"/>
  <c r="AE38" i="58"/>
  <c r="AD38" i="58"/>
  <c r="AE37" i="58"/>
  <c r="AA37" i="58"/>
  <c r="AA43" i="58"/>
  <c r="R51" i="58"/>
  <c r="AA27" i="58"/>
  <c r="R27" i="58"/>
  <c r="AB50" i="58"/>
  <c r="AD49" i="58"/>
  <c r="AC44" i="58"/>
  <c r="AC43" i="58"/>
  <c r="AE41" i="58"/>
  <c r="AD41" i="58"/>
  <c r="AE40" i="58"/>
  <c r="AD40" i="58"/>
  <c r="AB40" i="58"/>
  <c r="AB38" i="58"/>
  <c r="AA38" i="58"/>
  <c r="AD37" i="58"/>
  <c r="AC37" i="58"/>
  <c r="AG51" i="58"/>
  <c r="T50" i="58"/>
  <c r="T49" i="58"/>
  <c r="T47" i="58"/>
  <c r="AA47" i="58" s="1"/>
  <c r="T44" i="58"/>
  <c r="T43" i="58"/>
  <c r="T41" i="58"/>
  <c r="T40" i="58"/>
  <c r="T38" i="58"/>
  <c r="T37" i="58"/>
  <c r="AG52" i="58"/>
  <c r="AE26" i="58"/>
  <c r="AD26" i="58"/>
  <c r="AC26" i="58"/>
  <c r="AB26" i="58"/>
  <c r="AA26" i="58"/>
  <c r="Z26" i="58"/>
  <c r="AE25" i="58"/>
  <c r="AD25" i="58"/>
  <c r="AC25" i="58"/>
  <c r="AB25" i="58"/>
  <c r="AA25" i="58"/>
  <c r="Z25" i="58"/>
  <c r="AC23" i="58"/>
  <c r="AA23" i="58"/>
  <c r="AD22" i="58"/>
  <c r="AC22" i="58"/>
  <c r="AB22" i="58"/>
  <c r="AE20" i="58"/>
  <c r="AD20" i="58"/>
  <c r="AC20" i="58"/>
  <c r="AB20" i="58"/>
  <c r="AA20" i="58"/>
  <c r="Z20" i="58"/>
  <c r="AE19" i="58"/>
  <c r="AD19" i="58"/>
  <c r="AC19" i="58"/>
  <c r="AB19" i="58"/>
  <c r="AA19" i="58"/>
  <c r="Z19" i="58"/>
  <c r="AE17" i="58"/>
  <c r="AD17" i="58"/>
  <c r="AC17" i="58"/>
  <c r="AB17" i="58"/>
  <c r="AA17" i="58"/>
  <c r="Z17" i="58"/>
  <c r="AE16" i="58"/>
  <c r="AD16" i="58"/>
  <c r="AC16" i="58"/>
  <c r="AB16" i="58"/>
  <c r="AA16" i="58"/>
  <c r="Z16" i="58"/>
  <c r="AE14" i="58"/>
  <c r="AD14" i="58"/>
  <c r="AC14" i="58"/>
  <c r="AB14" i="58"/>
  <c r="AA14" i="58"/>
  <c r="Z14" i="58"/>
  <c r="AE13" i="58"/>
  <c r="AD13" i="58"/>
  <c r="AC13" i="58"/>
  <c r="AB13" i="58"/>
  <c r="AA13" i="58"/>
  <c r="Z13" i="58"/>
  <c r="R50" i="58"/>
  <c r="Q50" i="58"/>
  <c r="P50" i="58"/>
  <c r="O50" i="58"/>
  <c r="N50" i="58"/>
  <c r="M50" i="58"/>
  <c r="R49" i="58"/>
  <c r="Q49" i="58"/>
  <c r="P49" i="58"/>
  <c r="O49" i="58"/>
  <c r="N49" i="58"/>
  <c r="M49" i="58"/>
  <c r="Q47" i="58"/>
  <c r="O47" i="58"/>
  <c r="M46" i="58"/>
  <c r="R44" i="58"/>
  <c r="Q44" i="58"/>
  <c r="P44" i="58"/>
  <c r="O44" i="58"/>
  <c r="N44" i="58"/>
  <c r="M44" i="58"/>
  <c r="R43" i="58"/>
  <c r="Q43" i="58"/>
  <c r="P43" i="58"/>
  <c r="O43" i="58"/>
  <c r="N43" i="58"/>
  <c r="M43" i="58"/>
  <c r="R41" i="58"/>
  <c r="Q41" i="58"/>
  <c r="P41" i="58"/>
  <c r="O41" i="58"/>
  <c r="N41" i="58"/>
  <c r="M41" i="58"/>
  <c r="R40" i="58"/>
  <c r="Q40" i="58"/>
  <c r="P40" i="58"/>
  <c r="O40" i="58"/>
  <c r="N40" i="58"/>
  <c r="M40" i="58"/>
  <c r="R38" i="58"/>
  <c r="Q38" i="58"/>
  <c r="P38" i="58"/>
  <c r="O38" i="58"/>
  <c r="N38" i="58"/>
  <c r="M38" i="58"/>
  <c r="R37" i="58"/>
  <c r="Q37" i="58"/>
  <c r="P37" i="58"/>
  <c r="O37" i="58"/>
  <c r="N37" i="58"/>
  <c r="M37" i="58"/>
  <c r="R26" i="58"/>
  <c r="Q26" i="58"/>
  <c r="P26" i="58"/>
  <c r="O26" i="58"/>
  <c r="N26" i="58"/>
  <c r="M26" i="58"/>
  <c r="R25" i="58"/>
  <c r="Q25" i="58"/>
  <c r="P25" i="58"/>
  <c r="O25" i="58"/>
  <c r="N25" i="58"/>
  <c r="M25" i="58"/>
  <c r="R23" i="58"/>
  <c r="Q23" i="58"/>
  <c r="P23" i="58"/>
  <c r="O23" i="58"/>
  <c r="N23" i="58"/>
  <c r="M23" i="58"/>
  <c r="R22" i="58"/>
  <c r="Q22" i="58"/>
  <c r="P22" i="58"/>
  <c r="O22" i="58"/>
  <c r="N22" i="58"/>
  <c r="M22" i="58"/>
  <c r="R20" i="58"/>
  <c r="Q20" i="58"/>
  <c r="P20" i="58"/>
  <c r="O20" i="58"/>
  <c r="N20" i="58"/>
  <c r="M20" i="58"/>
  <c r="R19" i="58"/>
  <c r="Q19" i="58"/>
  <c r="P19" i="58"/>
  <c r="O19" i="58"/>
  <c r="N19" i="58"/>
  <c r="M19" i="58"/>
  <c r="R17" i="58"/>
  <c r="Q17" i="58"/>
  <c r="P17" i="58"/>
  <c r="O17" i="58"/>
  <c r="N17" i="58"/>
  <c r="M17" i="58"/>
  <c r="R16" i="58"/>
  <c r="Q16" i="58"/>
  <c r="P16" i="58"/>
  <c r="O16" i="58"/>
  <c r="N16" i="58"/>
  <c r="M16" i="58"/>
  <c r="R14" i="58"/>
  <c r="Q14" i="58"/>
  <c r="P14" i="58"/>
  <c r="O14" i="58"/>
  <c r="N14" i="58"/>
  <c r="M14" i="58"/>
  <c r="R13" i="58"/>
  <c r="Q13" i="58"/>
  <c r="P13" i="58"/>
  <c r="O13" i="58"/>
  <c r="N13" i="58"/>
  <c r="F51" i="58"/>
  <c r="Q51" i="58" s="1"/>
  <c r="L50" i="58"/>
  <c r="K50" i="58"/>
  <c r="J50" i="58"/>
  <c r="I50" i="58"/>
  <c r="H50" i="58"/>
  <c r="G50" i="58"/>
  <c r="F50" i="58"/>
  <c r="L49" i="58"/>
  <c r="K49" i="58"/>
  <c r="J49" i="58"/>
  <c r="I49" i="58"/>
  <c r="H49" i="58"/>
  <c r="G49" i="58"/>
  <c r="F49" i="58"/>
  <c r="L47" i="58"/>
  <c r="K47" i="58"/>
  <c r="J47" i="58"/>
  <c r="I47" i="58"/>
  <c r="H47" i="58"/>
  <c r="G47" i="58"/>
  <c r="F47" i="58"/>
  <c r="N47" i="58" s="1"/>
  <c r="L46" i="58"/>
  <c r="K46" i="58"/>
  <c r="J46" i="58"/>
  <c r="I46" i="58"/>
  <c r="H46" i="58"/>
  <c r="G46" i="58"/>
  <c r="F46" i="58"/>
  <c r="R46" i="58" s="1"/>
  <c r="L44" i="58"/>
  <c r="K44" i="58"/>
  <c r="J44" i="58"/>
  <c r="I44" i="58"/>
  <c r="H44" i="58"/>
  <c r="G44" i="58"/>
  <c r="F44" i="58"/>
  <c r="L43" i="58"/>
  <c r="K43" i="58"/>
  <c r="J43" i="58"/>
  <c r="I43" i="58"/>
  <c r="H43" i="58"/>
  <c r="G43" i="58"/>
  <c r="F43" i="58"/>
  <c r="L41" i="58"/>
  <c r="K41" i="58"/>
  <c r="J41" i="58"/>
  <c r="I41" i="58"/>
  <c r="H41" i="58"/>
  <c r="G41" i="58"/>
  <c r="F41" i="58"/>
  <c r="L40" i="58"/>
  <c r="K40" i="58"/>
  <c r="J40" i="58"/>
  <c r="I40" i="58"/>
  <c r="H40" i="58"/>
  <c r="G40" i="58"/>
  <c r="F40" i="58"/>
  <c r="L38" i="58"/>
  <c r="K38" i="58"/>
  <c r="J38" i="58"/>
  <c r="I38" i="58"/>
  <c r="H38" i="58"/>
  <c r="G38" i="58"/>
  <c r="F38" i="58"/>
  <c r="L37" i="58"/>
  <c r="K37" i="58"/>
  <c r="J37" i="58"/>
  <c r="I37" i="58"/>
  <c r="H37" i="58"/>
  <c r="G37" i="58"/>
  <c r="G51" i="58" s="1"/>
  <c r="F37" i="58"/>
  <c r="AF27" i="58"/>
  <c r="AF28" i="58"/>
  <c r="S26" i="58"/>
  <c r="S25" i="58"/>
  <c r="S23" i="58"/>
  <c r="Z23" i="58" s="1"/>
  <c r="S22" i="58"/>
  <c r="AA22" i="58" s="1"/>
  <c r="S20" i="58"/>
  <c r="S19" i="58"/>
  <c r="S17" i="58"/>
  <c r="S16" i="58"/>
  <c r="S27" i="58" s="1"/>
  <c r="Z27" i="58" s="1"/>
  <c r="S14" i="58"/>
  <c r="S13" i="58"/>
  <c r="M13" i="58"/>
  <c r="F28" i="58"/>
  <c r="P28" i="58" s="1"/>
  <c r="F27" i="58"/>
  <c r="Q27" i="58" s="1"/>
  <c r="AK52" i="58"/>
  <c r="AJ52" i="58"/>
  <c r="AI52" i="58"/>
  <c r="AH52" i="58"/>
  <c r="AK51" i="58"/>
  <c r="AJ51" i="58"/>
  <c r="AI51" i="58"/>
  <c r="AH51" i="58"/>
  <c r="S33" i="58"/>
  <c r="AK28" i="58"/>
  <c r="AJ28" i="58"/>
  <c r="AI28" i="58"/>
  <c r="AH28" i="58"/>
  <c r="AG28" i="58"/>
  <c r="L28" i="58"/>
  <c r="K28" i="58"/>
  <c r="J28" i="58"/>
  <c r="I28" i="58"/>
  <c r="H28" i="58"/>
  <c r="G28" i="58"/>
  <c r="AK27" i="58"/>
  <c r="AJ27" i="58"/>
  <c r="AI27" i="58"/>
  <c r="AH27" i="58"/>
  <c r="AG27" i="58"/>
  <c r="L27" i="58"/>
  <c r="K27" i="58"/>
  <c r="J27" i="58"/>
  <c r="I27" i="58"/>
  <c r="H27" i="58"/>
  <c r="G27" i="58"/>
  <c r="Y26" i="58"/>
  <c r="X26" i="58"/>
  <c r="W26" i="58"/>
  <c r="V26" i="58"/>
  <c r="U26" i="58"/>
  <c r="T26" i="58"/>
  <c r="Y25" i="58"/>
  <c r="X25" i="58"/>
  <c r="W25" i="58"/>
  <c r="V25" i="58"/>
  <c r="U25" i="58"/>
  <c r="T25" i="58"/>
  <c r="Y23" i="58"/>
  <c r="X23" i="58"/>
  <c r="W23" i="58"/>
  <c r="V23" i="58"/>
  <c r="U23" i="58"/>
  <c r="T23" i="58"/>
  <c r="Y22" i="58"/>
  <c r="X22" i="58"/>
  <c r="W22" i="58"/>
  <c r="V22" i="58"/>
  <c r="U22" i="58"/>
  <c r="T22" i="58"/>
  <c r="Y20" i="58"/>
  <c r="X20" i="58"/>
  <c r="W20" i="58"/>
  <c r="V20" i="58"/>
  <c r="U20" i="58"/>
  <c r="T20" i="58"/>
  <c r="Y19" i="58"/>
  <c r="X19" i="58"/>
  <c r="W19" i="58"/>
  <c r="V19" i="58"/>
  <c r="U19" i="58"/>
  <c r="T19" i="58"/>
  <c r="Y17" i="58"/>
  <c r="X17" i="58"/>
  <c r="W17" i="58"/>
  <c r="V17" i="58"/>
  <c r="U17" i="58"/>
  <c r="T17" i="58"/>
  <c r="Y16" i="58"/>
  <c r="X16" i="58"/>
  <c r="W16" i="58"/>
  <c r="V16" i="58"/>
  <c r="U16" i="58"/>
  <c r="T16" i="58"/>
  <c r="Y14" i="58"/>
  <c r="X14" i="58"/>
  <c r="W14" i="58"/>
  <c r="V14" i="58"/>
  <c r="U14" i="58"/>
  <c r="T14" i="58"/>
  <c r="Y13" i="58"/>
  <c r="X13" i="58"/>
  <c r="W13" i="58"/>
  <c r="V13" i="58"/>
  <c r="U13" i="58"/>
  <c r="T13" i="58"/>
  <c r="F9" i="58"/>
  <c r="F33" i="58" s="1"/>
  <c r="AB51" i="62" l="1"/>
  <c r="AA51" i="62"/>
  <c r="AE51" i="62"/>
  <c r="AD51" i="62"/>
  <c r="AC51" i="62"/>
  <c r="AE51" i="61"/>
  <c r="AD51" i="61"/>
  <c r="AC51" i="61"/>
  <c r="AB51" i="61"/>
  <c r="AA51" i="61"/>
  <c r="AB52" i="61"/>
  <c r="AE52" i="61"/>
  <c r="AD52" i="61"/>
  <c r="AA52" i="61"/>
  <c r="AC52" i="61"/>
  <c r="AC37" i="60"/>
  <c r="AD38" i="60"/>
  <c r="AC38" i="60"/>
  <c r="AB38" i="60"/>
  <c r="AA38" i="60"/>
  <c r="AE38" i="60"/>
  <c r="M50" i="59"/>
  <c r="O44" i="59"/>
  <c r="R41" i="59"/>
  <c r="M41" i="59"/>
  <c r="AB41" i="59"/>
  <c r="M40" i="59"/>
  <c r="R40" i="59"/>
  <c r="AE16" i="59"/>
  <c r="J52" i="59"/>
  <c r="K52" i="59"/>
  <c r="AA13" i="59"/>
  <c r="L51" i="59"/>
  <c r="Y52" i="59"/>
  <c r="AD20" i="59"/>
  <c r="N40" i="59"/>
  <c r="X28" i="59"/>
  <c r="Y27" i="59"/>
  <c r="Y28" i="59"/>
  <c r="N43" i="59"/>
  <c r="T27" i="59"/>
  <c r="J51" i="59"/>
  <c r="H52" i="59"/>
  <c r="X52" i="59"/>
  <c r="AD50" i="59"/>
  <c r="V28" i="59"/>
  <c r="U27" i="59"/>
  <c r="AA26" i="59"/>
  <c r="K51" i="59"/>
  <c r="I52" i="59"/>
  <c r="N50" i="59"/>
  <c r="W51" i="59"/>
  <c r="X27" i="59"/>
  <c r="O37" i="59"/>
  <c r="X51" i="59"/>
  <c r="L52" i="59"/>
  <c r="N44" i="59"/>
  <c r="P44" i="59"/>
  <c r="AD40" i="59"/>
  <c r="AA14" i="59"/>
  <c r="AE19" i="59"/>
  <c r="G51" i="59"/>
  <c r="Y51" i="59"/>
  <c r="O38" i="59"/>
  <c r="T28" i="59"/>
  <c r="N38" i="59"/>
  <c r="P38" i="59"/>
  <c r="N41" i="59"/>
  <c r="AD41" i="59"/>
  <c r="N49" i="59"/>
  <c r="U28" i="59"/>
  <c r="AB17" i="59"/>
  <c r="W28" i="59"/>
  <c r="I51" i="59"/>
  <c r="W52" i="59"/>
  <c r="AD16" i="59"/>
  <c r="AD17" i="59"/>
  <c r="M38" i="59"/>
  <c r="R38" i="59"/>
  <c r="AE41" i="59"/>
  <c r="O43" i="59"/>
  <c r="M44" i="59"/>
  <c r="R44" i="59"/>
  <c r="M49" i="59"/>
  <c r="P37" i="59"/>
  <c r="P43" i="59"/>
  <c r="P50" i="59"/>
  <c r="AE43" i="59"/>
  <c r="AB50" i="59"/>
  <c r="AB13" i="59"/>
  <c r="R37" i="59"/>
  <c r="AE40" i="59"/>
  <c r="O41" i="59"/>
  <c r="M43" i="59"/>
  <c r="R43" i="59"/>
  <c r="P49" i="59"/>
  <c r="R49" i="59"/>
  <c r="AB49" i="59"/>
  <c r="AC13" i="59"/>
  <c r="AE25" i="59"/>
  <c r="P41" i="59"/>
  <c r="AD43" i="59"/>
  <c r="AE50" i="59"/>
  <c r="AE13" i="59"/>
  <c r="AB40" i="59"/>
  <c r="Z20" i="59"/>
  <c r="O40" i="59"/>
  <c r="O50" i="59"/>
  <c r="AE20" i="59"/>
  <c r="P40" i="59"/>
  <c r="O49" i="59"/>
  <c r="R50" i="59"/>
  <c r="V51" i="59"/>
  <c r="AB14" i="59"/>
  <c r="AA19" i="59"/>
  <c r="AB26" i="59"/>
  <c r="H51" i="59"/>
  <c r="AC14" i="59"/>
  <c r="Z16" i="59"/>
  <c r="AE17" i="59"/>
  <c r="AB19" i="59"/>
  <c r="AC26" i="59"/>
  <c r="Q37" i="59"/>
  <c r="Q38" i="59"/>
  <c r="Q40" i="59"/>
  <c r="Q41" i="59"/>
  <c r="Q43" i="59"/>
  <c r="Q44" i="59"/>
  <c r="Q49" i="59"/>
  <c r="Q50" i="59"/>
  <c r="AD14" i="59"/>
  <c r="Z13" i="59"/>
  <c r="AE14" i="59"/>
  <c r="AB16" i="59"/>
  <c r="AD19" i="59"/>
  <c r="AA20" i="59"/>
  <c r="AE26" i="59"/>
  <c r="AC40" i="59"/>
  <c r="AC41" i="59"/>
  <c r="AC43" i="59"/>
  <c r="AC44" i="59"/>
  <c r="AC50" i="59"/>
  <c r="AA16" i="59"/>
  <c r="AC19" i="59"/>
  <c r="AD26" i="59"/>
  <c r="AC16" i="59"/>
  <c r="Z17" i="59"/>
  <c r="AB20" i="59"/>
  <c r="V27" i="59"/>
  <c r="AA40" i="59"/>
  <c r="AA41" i="59"/>
  <c r="AA43" i="59"/>
  <c r="AA44" i="59"/>
  <c r="AA50" i="59"/>
  <c r="G52" i="59"/>
  <c r="AE38" i="59"/>
  <c r="AA17" i="59"/>
  <c r="AC20" i="59"/>
  <c r="W27" i="59"/>
  <c r="M37" i="59"/>
  <c r="Z14" i="59"/>
  <c r="Z26" i="59"/>
  <c r="N37" i="59"/>
  <c r="AD47" i="58"/>
  <c r="Q28" i="58"/>
  <c r="P47" i="58"/>
  <c r="AB23" i="58"/>
  <c r="R28" i="58"/>
  <c r="AE47" i="58"/>
  <c r="R47" i="58"/>
  <c r="AD23" i="58"/>
  <c r="AE23" i="58"/>
  <c r="M28" i="58"/>
  <c r="AB47" i="58"/>
  <c r="F52" i="58"/>
  <c r="N28" i="58"/>
  <c r="AC47" i="58"/>
  <c r="S28" i="58"/>
  <c r="M47" i="58"/>
  <c r="O28" i="58"/>
  <c r="AB27" i="58"/>
  <c r="N46" i="58"/>
  <c r="AE22" i="58"/>
  <c r="M27" i="58"/>
  <c r="AD27" i="58"/>
  <c r="M51" i="58"/>
  <c r="O46" i="58"/>
  <c r="N27" i="58"/>
  <c r="AE27" i="58"/>
  <c r="N51" i="58"/>
  <c r="P46" i="58"/>
  <c r="T46" i="58"/>
  <c r="AB46" i="58" s="1"/>
  <c r="O27" i="58"/>
  <c r="O51" i="58"/>
  <c r="Q46" i="58"/>
  <c r="Z22" i="58"/>
  <c r="P27" i="58"/>
  <c r="P51" i="58"/>
  <c r="AC27" i="58"/>
  <c r="T52" i="58"/>
  <c r="G52" i="58"/>
  <c r="W27" i="58"/>
  <c r="X27" i="58"/>
  <c r="Y51" i="58"/>
  <c r="Y27" i="58"/>
  <c r="H51" i="58"/>
  <c r="T28" i="58"/>
  <c r="V28" i="58"/>
  <c r="W28" i="58"/>
  <c r="L51" i="58"/>
  <c r="U27" i="58"/>
  <c r="X28" i="58"/>
  <c r="V27" i="58"/>
  <c r="Y28" i="58"/>
  <c r="U52" i="58"/>
  <c r="I51" i="58"/>
  <c r="I52" i="58"/>
  <c r="U28" i="58"/>
  <c r="J52" i="58"/>
  <c r="K52" i="58"/>
  <c r="T27" i="58"/>
  <c r="L52" i="58"/>
  <c r="H52" i="58"/>
  <c r="U51" i="58"/>
  <c r="K51" i="58"/>
  <c r="J51" i="58"/>
  <c r="AD37" i="59" l="1"/>
  <c r="AD38" i="59"/>
  <c r="AA49" i="59"/>
  <c r="AA38" i="59"/>
  <c r="AE37" i="59"/>
  <c r="AC38" i="59"/>
  <c r="AB37" i="59"/>
  <c r="AB43" i="59"/>
  <c r="AD44" i="59"/>
  <c r="AE44" i="59"/>
  <c r="AD49" i="59"/>
  <c r="AE49" i="59"/>
  <c r="AC49" i="59"/>
  <c r="AC37" i="59"/>
  <c r="AB44" i="59"/>
  <c r="V52" i="59"/>
  <c r="AB38" i="59"/>
  <c r="U51" i="59"/>
  <c r="AA37" i="59"/>
  <c r="U52" i="59"/>
  <c r="AD28" i="58"/>
  <c r="AC28" i="58"/>
  <c r="AB28" i="58"/>
  <c r="AA28" i="58"/>
  <c r="Z28" i="58"/>
  <c r="AE28" i="58"/>
  <c r="R52" i="58"/>
  <c r="Q52" i="58"/>
  <c r="P52" i="58"/>
  <c r="O52" i="58"/>
  <c r="N52" i="58"/>
  <c r="M52" i="58"/>
  <c r="T51" i="58"/>
  <c r="Q53" i="56" s="1"/>
  <c r="AA46" i="58"/>
  <c r="AC46" i="58"/>
  <c r="AD46" i="58"/>
  <c r="AE46" i="58"/>
  <c r="AA52" i="58"/>
  <c r="AE51" i="58"/>
  <c r="AA51" i="58"/>
  <c r="R53" i="56"/>
  <c r="Y52" i="58"/>
  <c r="V53" i="56" s="1"/>
  <c r="X52" i="58"/>
  <c r="V52" i="58"/>
  <c r="X51" i="58"/>
  <c r="V51" i="58"/>
  <c r="W52" i="58"/>
  <c r="W51" i="58"/>
  <c r="AF17" i="56"/>
  <c r="AF16" i="56"/>
  <c r="AF14" i="56"/>
  <c r="AF13" i="56"/>
  <c r="AE19" i="56"/>
  <c r="AD17" i="56"/>
  <c r="AD16" i="56"/>
  <c r="AD14" i="56"/>
  <c r="AD13" i="56"/>
  <c r="AB23" i="56"/>
  <c r="AB22" i="56"/>
  <c r="AB17" i="56"/>
  <c r="AB16" i="56"/>
  <c r="AC51" i="58" l="1"/>
  <c r="T53" i="56"/>
  <c r="AB52" i="58"/>
  <c r="AC52" i="58"/>
  <c r="S53" i="56"/>
  <c r="AB51" i="58"/>
  <c r="AD52" i="58"/>
  <c r="AD51" i="58"/>
  <c r="U53" i="56"/>
  <c r="AE52" i="58"/>
  <c r="V49" i="56"/>
  <c r="U49" i="56"/>
  <c r="U47" i="56"/>
  <c r="T47" i="56"/>
  <c r="S47" i="56"/>
  <c r="S46" i="56"/>
  <c r="R46" i="56"/>
  <c r="V43" i="56"/>
  <c r="U43" i="56"/>
  <c r="U37" i="56"/>
  <c r="Q26" i="56"/>
  <c r="Q25" i="56"/>
  <c r="Q20" i="56"/>
  <c r="Q19" i="56"/>
  <c r="Q17" i="56"/>
  <c r="Q16" i="56"/>
  <c r="Q14" i="56"/>
  <c r="Q13" i="56"/>
  <c r="Q55" i="56"/>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Q41" i="56"/>
  <c r="W41" i="56" s="1"/>
  <c r="O37" i="56"/>
  <c r="W44" i="56"/>
  <c r="L49" i="56"/>
  <c r="Q49" i="56"/>
  <c r="O43" i="56"/>
  <c r="Q38" i="56"/>
  <c r="X50" i="56"/>
  <c r="W50" i="56"/>
  <c r="N37" i="56"/>
  <c r="G52" i="56"/>
  <c r="R38" i="56"/>
  <c r="G51" i="56"/>
  <c r="H52" i="56"/>
  <c r="M41" i="56"/>
  <c r="P44" i="56"/>
  <c r="S38" i="56"/>
  <c r="U40" i="56"/>
  <c r="H51" i="56"/>
  <c r="T52" i="56"/>
  <c r="K51" i="56"/>
  <c r="N43" i="56"/>
  <c r="R37" i="56"/>
  <c r="T38" i="56"/>
  <c r="V40" i="56"/>
  <c r="AA40" i="56" s="1"/>
  <c r="R49" i="56"/>
  <c r="T50" i="56"/>
  <c r="Y50" i="56" s="1"/>
  <c r="I51" i="56"/>
  <c r="U52" i="56"/>
  <c r="S37" i="56"/>
  <c r="U38" i="56"/>
  <c r="J51" i="56"/>
  <c r="P50" i="56"/>
  <c r="T37" i="56"/>
  <c r="T51" i="56" s="1"/>
  <c r="V38" i="56"/>
  <c r="V52" i="56" s="1"/>
  <c r="W40"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L38" i="56"/>
  <c r="N40" i="56"/>
  <c r="P41" i="56"/>
  <c r="L44" i="56"/>
  <c r="L50" i="56"/>
  <c r="S51" i="56"/>
  <c r="M38" i="56"/>
  <c r="M44" i="56"/>
  <c r="M50" i="56"/>
  <c r="L37" i="56"/>
  <c r="N38" i="56"/>
  <c r="P40" i="56"/>
  <c r="L43" i="56"/>
  <c r="N44" i="56"/>
  <c r="N50"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AK3" i="62" s="1"/>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AC41" i="47"/>
  <c r="AC40" i="47"/>
  <c r="AC38" i="47"/>
  <c r="AC37" i="47"/>
  <c r="Q33" i="47"/>
  <c r="AF26" i="47"/>
  <c r="AE26" i="47"/>
  <c r="AD26" i="47"/>
  <c r="AC26" i="47"/>
  <c r="AB26" i="47"/>
  <c r="K26" i="47"/>
  <c r="K50" i="47" s="1"/>
  <c r="V50" i="47" s="1"/>
  <c r="J26" i="47"/>
  <c r="U26" i="47" s="1"/>
  <c r="U26" i="48" s="1"/>
  <c r="U26" i="49" s="1"/>
  <c r="U26" i="50" s="1"/>
  <c r="U26" i="51" s="1"/>
  <c r="U26" i="52" s="1"/>
  <c r="U26" i="53" s="1"/>
  <c r="I26" i="47"/>
  <c r="I50" i="47" s="1"/>
  <c r="T50" i="47" s="1"/>
  <c r="H26" i="47"/>
  <c r="G26" i="47"/>
  <c r="Q26" i="48"/>
  <c r="Q26" i="49" s="1"/>
  <c r="Q26" i="50" s="1"/>
  <c r="AF25" i="47"/>
  <c r="AE25" i="47"/>
  <c r="AD25" i="47"/>
  <c r="AC25" i="47"/>
  <c r="AB25" i="47"/>
  <c r="K25" i="47"/>
  <c r="J25" i="47"/>
  <c r="I25" i="47"/>
  <c r="I49" i="47" s="1"/>
  <c r="T49" i="47" s="1"/>
  <c r="H25" i="47"/>
  <c r="H49" i="47" s="1"/>
  <c r="G25" i="47"/>
  <c r="G49" i="47" s="1"/>
  <c r="S49" i="47" s="1"/>
  <c r="L25" i="47"/>
  <c r="AF23" i="47"/>
  <c r="AE23" i="47"/>
  <c r="AD23" i="47"/>
  <c r="AC23" i="47"/>
  <c r="AB23" i="47"/>
  <c r="K23" i="47"/>
  <c r="K47" i="47" s="1"/>
  <c r="J23" i="47"/>
  <c r="J47" i="47" s="1"/>
  <c r="V47" i="47" s="1"/>
  <c r="I23" i="47"/>
  <c r="I47" i="47" s="1"/>
  <c r="U47" i="47" s="1"/>
  <c r="H23" i="47"/>
  <c r="S23" i="47" s="1"/>
  <c r="S23" i="48" s="1"/>
  <c r="S23" i="49" s="1"/>
  <c r="S23" i="50" s="1"/>
  <c r="S23" i="51" s="1"/>
  <c r="S23" i="52" s="1"/>
  <c r="S23" i="53" s="1"/>
  <c r="G23" i="47"/>
  <c r="R23" i="47" s="1"/>
  <c r="R23" i="48" s="1"/>
  <c r="R23" i="49" s="1"/>
  <c r="R23" i="50" s="1"/>
  <c r="R23" i="51" s="1"/>
  <c r="R23" i="52" s="1"/>
  <c r="R23" i="53" s="1"/>
  <c r="AF22" i="47"/>
  <c r="AE22" i="47"/>
  <c r="AD22" i="47"/>
  <c r="AC22" i="47"/>
  <c r="AB22" i="47"/>
  <c r="K22" i="47"/>
  <c r="V22" i="47" s="1"/>
  <c r="V22" i="48" s="1"/>
  <c r="V22" i="49" s="1"/>
  <c r="V22" i="50" s="1"/>
  <c r="V22" i="51" s="1"/>
  <c r="V22" i="52" s="1"/>
  <c r="V22" i="53" s="1"/>
  <c r="J22" i="47"/>
  <c r="U22" i="47" s="1"/>
  <c r="U22" i="48" s="1"/>
  <c r="U22" i="49" s="1"/>
  <c r="U22" i="50" s="1"/>
  <c r="U22" i="51" s="1"/>
  <c r="U22" i="52" s="1"/>
  <c r="U22" i="53" s="1"/>
  <c r="I22" i="47"/>
  <c r="H22" i="47"/>
  <c r="G22" i="47"/>
  <c r="G46" i="47" s="1"/>
  <c r="S46" i="47" s="1"/>
  <c r="Q22" i="48"/>
  <c r="Q22" i="49" s="1"/>
  <c r="Q22" i="50" s="1"/>
  <c r="AF20" i="47"/>
  <c r="AE20" i="47"/>
  <c r="AD20" i="47"/>
  <c r="AC20" i="47"/>
  <c r="AB20" i="47"/>
  <c r="K20" i="47"/>
  <c r="J20" i="47"/>
  <c r="J44" i="47" s="1"/>
  <c r="V44" i="47" s="1"/>
  <c r="I20" i="47"/>
  <c r="I44" i="47" s="1"/>
  <c r="U44" i="47" s="1"/>
  <c r="H20" i="47"/>
  <c r="H44" i="47" s="1"/>
  <c r="T44" i="47" s="1"/>
  <c r="G20" i="47"/>
  <c r="G44" i="47" s="1"/>
  <c r="S44" i="47" s="1"/>
  <c r="Q20" i="48"/>
  <c r="Q20" i="49" s="1"/>
  <c r="Q20" i="50" s="1"/>
  <c r="AF19" i="47"/>
  <c r="AE19" i="47"/>
  <c r="AD19" i="47"/>
  <c r="AC19" i="47"/>
  <c r="AB19" i="47"/>
  <c r="K19" i="47"/>
  <c r="K43" i="47" s="1"/>
  <c r="J19" i="47"/>
  <c r="U19" i="47" s="1"/>
  <c r="U19" i="48" s="1"/>
  <c r="U19" i="49" s="1"/>
  <c r="U19" i="50" s="1"/>
  <c r="U19" i="51" s="1"/>
  <c r="U19" i="52" s="1"/>
  <c r="U19" i="53" s="1"/>
  <c r="I19" i="47"/>
  <c r="T19" i="47" s="1"/>
  <c r="T19" i="48" s="1"/>
  <c r="T19" i="49" s="1"/>
  <c r="T19" i="50" s="1"/>
  <c r="T19" i="51" s="1"/>
  <c r="T19" i="52" s="1"/>
  <c r="T19" i="53" s="1"/>
  <c r="H19" i="47"/>
  <c r="S19" i="47" s="1"/>
  <c r="S19" i="48" s="1"/>
  <c r="S19" i="49" s="1"/>
  <c r="S19" i="50" s="1"/>
  <c r="S19" i="51" s="1"/>
  <c r="S19" i="52" s="1"/>
  <c r="S19" i="53" s="1"/>
  <c r="G19" i="47"/>
  <c r="AF17" i="47"/>
  <c r="AE17" i="47"/>
  <c r="AD17" i="47"/>
  <c r="AC17" i="47"/>
  <c r="AB17" i="47"/>
  <c r="K17" i="47"/>
  <c r="K41" i="47" s="1"/>
  <c r="J17" i="47"/>
  <c r="I17" i="47"/>
  <c r="H17" i="47"/>
  <c r="H41" i="47" s="1"/>
  <c r="T41" i="47" s="1"/>
  <c r="G17" i="47"/>
  <c r="G41" i="47" s="1"/>
  <c r="S41" i="47" s="1"/>
  <c r="F41" i="47"/>
  <c r="AF16" i="47"/>
  <c r="AE16" i="47"/>
  <c r="AD16" i="47"/>
  <c r="AC16" i="47"/>
  <c r="AB16" i="47"/>
  <c r="K16" i="47"/>
  <c r="K40" i="47" s="1"/>
  <c r="J16" i="47"/>
  <c r="J40" i="47" s="1"/>
  <c r="V40" i="47" s="1"/>
  <c r="I16" i="47"/>
  <c r="I40" i="47" s="1"/>
  <c r="U40" i="47" s="1"/>
  <c r="H16" i="47"/>
  <c r="H40" i="47" s="1"/>
  <c r="G16" i="47"/>
  <c r="R16" i="47" s="1"/>
  <c r="R16" i="48" s="1"/>
  <c r="R16" i="49" s="1"/>
  <c r="R16" i="50" s="1"/>
  <c r="R16" i="51" s="1"/>
  <c r="R16" i="52" s="1"/>
  <c r="R16" i="53" s="1"/>
  <c r="F40" i="47"/>
  <c r="AF14" i="47"/>
  <c r="AE14" i="47"/>
  <c r="AD14" i="47"/>
  <c r="AC14" i="47"/>
  <c r="AB14" i="47"/>
  <c r="K14" i="47"/>
  <c r="V14" i="47" s="1"/>
  <c r="V14" i="48" s="1"/>
  <c r="V14" i="49" s="1"/>
  <c r="V14" i="50" s="1"/>
  <c r="V14" i="51" s="1"/>
  <c r="J14" i="47"/>
  <c r="U14" i="47" s="1"/>
  <c r="U14" i="48" s="1"/>
  <c r="U14" i="49" s="1"/>
  <c r="U14" i="50" s="1"/>
  <c r="U14" i="51" s="1"/>
  <c r="I14" i="47"/>
  <c r="T14" i="47" s="1"/>
  <c r="T14" i="48" s="1"/>
  <c r="T14" i="49" s="1"/>
  <c r="T14" i="50" s="1"/>
  <c r="H14" i="47"/>
  <c r="G14" i="47"/>
  <c r="AF13" i="47"/>
  <c r="AE13" i="47"/>
  <c r="AD13" i="47"/>
  <c r="AC13" i="47"/>
  <c r="AB13" i="47"/>
  <c r="K13" i="47"/>
  <c r="J13" i="47"/>
  <c r="I13" i="47"/>
  <c r="I37" i="47" s="1"/>
  <c r="U37" i="47" s="1"/>
  <c r="H13" i="47"/>
  <c r="H37" i="47" s="1"/>
  <c r="T37" i="47" s="1"/>
  <c r="G13" i="47"/>
  <c r="G37" i="47" s="1"/>
  <c r="S37" i="47" s="1"/>
  <c r="F37" i="47"/>
  <c r="Q9" i="47"/>
  <c r="F9" i="47"/>
  <c r="F33" i="47" s="1"/>
  <c r="V16" i="47" l="1"/>
  <c r="V16" i="48" s="1"/>
  <c r="V16" i="49" s="1"/>
  <c r="V16" i="50" s="1"/>
  <c r="V16" i="51" s="1"/>
  <c r="V16" i="52" s="1"/>
  <c r="V16" i="53" s="1"/>
  <c r="AA16" i="53" s="1"/>
  <c r="N23" i="47"/>
  <c r="S19" i="54"/>
  <c r="X19" i="53"/>
  <c r="U22" i="54"/>
  <c r="U22" i="55" s="1"/>
  <c r="Z22" i="53"/>
  <c r="R23" i="54"/>
  <c r="R23" i="55" s="1"/>
  <c r="W23" i="53"/>
  <c r="V16" i="54"/>
  <c r="T19" i="54"/>
  <c r="Y19" i="53"/>
  <c r="V22" i="54"/>
  <c r="V22" i="55" s="1"/>
  <c r="AA22" i="53"/>
  <c r="S23" i="54"/>
  <c r="S23" i="55" s="1"/>
  <c r="X23" i="53"/>
  <c r="U26" i="54"/>
  <c r="Z26" i="53"/>
  <c r="R16" i="54"/>
  <c r="W16" i="53"/>
  <c r="U19" i="54"/>
  <c r="Z19" i="53"/>
  <c r="AC52" i="47"/>
  <c r="L22" i="47"/>
  <c r="U16" i="47"/>
  <c r="U16" i="48" s="1"/>
  <c r="U16" i="49" s="1"/>
  <c r="U16" i="50" s="1"/>
  <c r="U16" i="51" s="1"/>
  <c r="U16" i="52" s="1"/>
  <c r="U16" i="53" s="1"/>
  <c r="V14" i="52"/>
  <c r="V14" i="53" s="1"/>
  <c r="V14" i="54" s="1"/>
  <c r="T14" i="51"/>
  <c r="L20" i="47"/>
  <c r="U23" i="47"/>
  <c r="U23" i="48" s="1"/>
  <c r="U23" i="49" s="1"/>
  <c r="U23" i="50" s="1"/>
  <c r="U23" i="51" s="1"/>
  <c r="U23" i="52" s="1"/>
  <c r="U23" i="53" s="1"/>
  <c r="U14" i="52"/>
  <c r="U14" i="53" s="1"/>
  <c r="V23" i="47"/>
  <c r="V23" i="48" s="1"/>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7"/>
  <c r="S17" i="48" s="1"/>
  <c r="S17" i="49" s="1"/>
  <c r="S17" i="50" s="1"/>
  <c r="S17" i="51" s="1"/>
  <c r="S17" i="52" s="1"/>
  <c r="S17" i="53" s="1"/>
  <c r="M20" i="47"/>
  <c r="Z22" i="49"/>
  <c r="AA22" i="49"/>
  <c r="S25" i="47"/>
  <c r="S25" i="48" s="1"/>
  <c r="S25" i="49" s="1"/>
  <c r="S25" i="50" s="1"/>
  <c r="S25" i="51" s="1"/>
  <c r="S25" i="52" s="1"/>
  <c r="S25" i="53" s="1"/>
  <c r="AB27" i="47"/>
  <c r="L13" i="47"/>
  <c r="O14" i="47"/>
  <c r="S20" i="47"/>
  <c r="S20" i="48" s="1"/>
  <c r="S20" i="49" s="1"/>
  <c r="T25" i="47"/>
  <c r="T25" i="48" s="1"/>
  <c r="T25" i="49" s="1"/>
  <c r="T25" i="50" s="1"/>
  <c r="T25" i="51" s="1"/>
  <c r="T25" i="52" s="1"/>
  <c r="T25" i="53" s="1"/>
  <c r="R13" i="47"/>
  <c r="R13" i="48" s="1"/>
  <c r="R13" i="49" s="1"/>
  <c r="R13" i="50" s="1"/>
  <c r="U20" i="47"/>
  <c r="U20" i="48" s="1"/>
  <c r="U20" i="49" s="1"/>
  <c r="U20" i="50" s="1"/>
  <c r="U20" i="51" s="1"/>
  <c r="U20" i="52" s="1"/>
  <c r="U20" i="53" s="1"/>
  <c r="M23" i="47"/>
  <c r="S13" i="47"/>
  <c r="S13" i="48" s="1"/>
  <c r="S13" i="49" s="1"/>
  <c r="S13" i="50" s="1"/>
  <c r="S13" i="51" s="1"/>
  <c r="AC51" i="47"/>
  <c r="O26" i="47"/>
  <c r="Z22" i="48"/>
  <c r="AA22" i="48"/>
  <c r="Z26" i="48"/>
  <c r="M37" i="47"/>
  <c r="Q14" i="48"/>
  <c r="Q14" i="49" s="1"/>
  <c r="Q14" i="50" s="1"/>
  <c r="O20" i="47"/>
  <c r="P22" i="47"/>
  <c r="F44" i="47"/>
  <c r="M44" i="47" s="1"/>
  <c r="T13" i="47"/>
  <c r="T13" i="48" s="1"/>
  <c r="T13" i="49" s="1"/>
  <c r="T13" i="50" s="1"/>
  <c r="AC27" i="47"/>
  <c r="AD28" i="47"/>
  <c r="AD27" i="47"/>
  <c r="V19" i="47"/>
  <c r="V19" i="48" s="1"/>
  <c r="V19" i="49" s="1"/>
  <c r="V19" i="50" s="1"/>
  <c r="V19" i="51" s="1"/>
  <c r="V19" i="52" s="1"/>
  <c r="V19" i="53" s="1"/>
  <c r="T20" i="47"/>
  <c r="T20" i="48" s="1"/>
  <c r="R22" i="47"/>
  <c r="R22" i="48" s="1"/>
  <c r="AE28" i="47"/>
  <c r="M17" i="47"/>
  <c r="AF28" i="47"/>
  <c r="M16" i="47"/>
  <c r="AF27" i="47"/>
  <c r="Q17" i="48"/>
  <c r="Q17" i="49" s="1"/>
  <c r="Q17" i="50" s="1"/>
  <c r="O19" i="47"/>
  <c r="P26" i="47"/>
  <c r="AC28" i="47"/>
  <c r="L16" i="47"/>
  <c r="AE27" i="47"/>
  <c r="T16" i="47"/>
  <c r="T16" i="48" s="1"/>
  <c r="T16" i="49" s="1"/>
  <c r="T16" i="50" s="1"/>
  <c r="T16" i="51" s="1"/>
  <c r="T16" i="52" s="1"/>
  <c r="T16" i="53" s="1"/>
  <c r="R17" i="47"/>
  <c r="R17" i="48" s="1"/>
  <c r="R17" i="49" s="1"/>
  <c r="R17" i="50" s="1"/>
  <c r="R17" i="51" s="1"/>
  <c r="R17" i="52" s="1"/>
  <c r="R17" i="53" s="1"/>
  <c r="R25" i="47"/>
  <c r="R25" i="48" s="1"/>
  <c r="R25" i="49" s="1"/>
  <c r="R25" i="50" s="1"/>
  <c r="R25" i="51" s="1"/>
  <c r="R25" i="52" s="1"/>
  <c r="R25" i="53" s="1"/>
  <c r="K46" i="47"/>
  <c r="I43" i="47"/>
  <c r="U43" i="47" s="1"/>
  <c r="J43" i="47"/>
  <c r="V43" i="47" s="1"/>
  <c r="T22" i="47"/>
  <c r="I46" i="47"/>
  <c r="U46" i="47" s="1"/>
  <c r="V13" i="47"/>
  <c r="K37" i="47"/>
  <c r="K27" i="47"/>
  <c r="J41" i="47"/>
  <c r="V41" i="47" s="1"/>
  <c r="U17" i="47"/>
  <c r="U17" i="48" s="1"/>
  <c r="J28" i="47"/>
  <c r="M22" i="47"/>
  <c r="S22" i="47"/>
  <c r="H46" i="47"/>
  <c r="T46" i="47" s="1"/>
  <c r="G50" i="47"/>
  <c r="S50" i="47" s="1"/>
  <c r="R26" i="47"/>
  <c r="P41" i="47"/>
  <c r="V20" i="47"/>
  <c r="K44" i="47"/>
  <c r="N19" i="47"/>
  <c r="K49" i="47"/>
  <c r="V49" i="47" s="1"/>
  <c r="V25" i="47"/>
  <c r="V25" i="48" s="1"/>
  <c r="V25" i="49" s="1"/>
  <c r="V25" i="50" s="1"/>
  <c r="V25" i="51" s="1"/>
  <c r="V25" i="52" s="1"/>
  <c r="V25" i="53" s="1"/>
  <c r="L37" i="47"/>
  <c r="M14" i="47"/>
  <c r="P40" i="47"/>
  <c r="O40" i="47"/>
  <c r="M40" i="47"/>
  <c r="N40" i="47"/>
  <c r="O17" i="47"/>
  <c r="Z20" i="47"/>
  <c r="J49" i="47"/>
  <c r="U49" i="47" s="1"/>
  <c r="U25" i="47"/>
  <c r="U25" i="48" s="1"/>
  <c r="U25" i="49" s="1"/>
  <c r="U25" i="50" s="1"/>
  <c r="U25" i="51" s="1"/>
  <c r="U25" i="52" s="1"/>
  <c r="U25" i="53" s="1"/>
  <c r="P13" i="47"/>
  <c r="F43" i="47"/>
  <c r="L19" i="47"/>
  <c r="Q19" i="48"/>
  <c r="Q19" i="49" s="1"/>
  <c r="Q19" i="50" s="1"/>
  <c r="M19" i="47"/>
  <c r="P19" i="47"/>
  <c r="S14" i="47"/>
  <c r="S14" i="48" s="1"/>
  <c r="S14" i="49" s="1"/>
  <c r="S14" i="50" s="1"/>
  <c r="H38" i="47"/>
  <c r="T38" i="47" s="1"/>
  <c r="H28" i="47"/>
  <c r="G43" i="47"/>
  <c r="S43" i="47" s="1"/>
  <c r="R19" i="47"/>
  <c r="R19" i="48" s="1"/>
  <c r="R19" i="49" s="1"/>
  <c r="R19" i="50" s="1"/>
  <c r="R19" i="51" s="1"/>
  <c r="R19" i="52" s="1"/>
  <c r="R19" i="53" s="1"/>
  <c r="N22" i="47"/>
  <c r="Z22" i="47"/>
  <c r="AA22" i="47"/>
  <c r="P25" i="47"/>
  <c r="S26" i="47"/>
  <c r="H50" i="47"/>
  <c r="G28" i="47"/>
  <c r="R14" i="47"/>
  <c r="R14" i="48" s="1"/>
  <c r="R14" i="49" s="1"/>
  <c r="R14" i="50" s="1"/>
  <c r="G38" i="47"/>
  <c r="S38" i="47" s="1"/>
  <c r="L14" i="47"/>
  <c r="J37" i="47"/>
  <c r="V37" i="47" s="1"/>
  <c r="J27" i="47"/>
  <c r="U13" i="47"/>
  <c r="AB28" i="47"/>
  <c r="T17" i="47"/>
  <c r="I41" i="47"/>
  <c r="U41" i="47" s="1"/>
  <c r="Q23" i="48"/>
  <c r="Q23" i="49" s="1"/>
  <c r="Q23" i="50" s="1"/>
  <c r="O23" i="47"/>
  <c r="F47" i="47"/>
  <c r="P23" i="47"/>
  <c r="L23" i="47"/>
  <c r="M26" i="47"/>
  <c r="Z26" i="47"/>
  <c r="K28" i="47"/>
  <c r="AA14" i="47"/>
  <c r="P16" i="47"/>
  <c r="H27" i="47"/>
  <c r="K38" i="47"/>
  <c r="G47" i="47"/>
  <c r="S47" i="47" s="1"/>
  <c r="Q13" i="48"/>
  <c r="Q13" i="49" s="1"/>
  <c r="Q13" i="50" s="1"/>
  <c r="N14" i="47"/>
  <c r="S16" i="47"/>
  <c r="P17" i="47"/>
  <c r="R20" i="47"/>
  <c r="O22" i="47"/>
  <c r="T23" i="47"/>
  <c r="T23" i="48" s="1"/>
  <c r="T23" i="49" s="1"/>
  <c r="T23" i="50" s="1"/>
  <c r="T23" i="51" s="1"/>
  <c r="T23" i="52" s="1"/>
  <c r="T23" i="53" s="1"/>
  <c r="Q25" i="48"/>
  <c r="Q25" i="49" s="1"/>
  <c r="Q25" i="50" s="1"/>
  <c r="N26" i="47"/>
  <c r="V26" i="47"/>
  <c r="F38" i="47"/>
  <c r="L41" i="47"/>
  <c r="F46" i="47"/>
  <c r="F49" i="47"/>
  <c r="J50" i="47"/>
  <c r="U50" i="47" s="1"/>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V17" i="47"/>
  <c r="P20" i="47"/>
  <c r="O25" i="47"/>
  <c r="L26" i="47"/>
  <c r="T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23" i="56" l="1"/>
  <c r="R23" i="56"/>
  <c r="X20" i="48"/>
  <c r="AA22" i="55"/>
  <c r="V22" i="56"/>
  <c r="Z22" i="55"/>
  <c r="U22" i="56"/>
  <c r="X20" i="47"/>
  <c r="R19" i="54"/>
  <c r="W19" i="53"/>
  <c r="T25" i="54"/>
  <c r="Y25" i="53"/>
  <c r="U16" i="54"/>
  <c r="Z16" i="53"/>
  <c r="U26" i="55"/>
  <c r="Z26" i="54"/>
  <c r="V16" i="55"/>
  <c r="AA16" i="54"/>
  <c r="S17" i="54"/>
  <c r="X17" i="53"/>
  <c r="V23" i="54"/>
  <c r="V23" i="55" s="1"/>
  <c r="AA23" i="53"/>
  <c r="T23" i="54"/>
  <c r="T23" i="55" s="1"/>
  <c r="Y23" i="53"/>
  <c r="U25" i="54"/>
  <c r="Z25" i="53"/>
  <c r="U14" i="54"/>
  <c r="Z14" i="53"/>
  <c r="U23" i="54"/>
  <c r="U23" i="55" s="1"/>
  <c r="Z23" i="53"/>
  <c r="U19" i="55"/>
  <c r="Z19" i="54"/>
  <c r="V19" i="54"/>
  <c r="AA19" i="53"/>
  <c r="R17" i="54"/>
  <c r="W17" i="53"/>
  <c r="S25" i="54"/>
  <c r="X25" i="53"/>
  <c r="R25" i="54"/>
  <c r="W25" i="53"/>
  <c r="V25" i="54"/>
  <c r="AA25" i="53"/>
  <c r="T16" i="54"/>
  <c r="Y16" i="53"/>
  <c r="U20" i="54"/>
  <c r="Z20" i="53"/>
  <c r="R16" i="55"/>
  <c r="W16" i="54"/>
  <c r="T19" i="55"/>
  <c r="Y19" i="54"/>
  <c r="S19" i="55"/>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AA17" i="48" l="1"/>
  <c r="X19" i="55"/>
  <c r="S19" i="56"/>
  <c r="X19" i="56" s="1"/>
  <c r="Y19" i="55"/>
  <c r="T19" i="56"/>
  <c r="Y19" i="56" s="1"/>
  <c r="AA16" i="55"/>
  <c r="V16" i="56"/>
  <c r="AA16" i="56" s="1"/>
  <c r="W16" i="55"/>
  <c r="R16" i="56"/>
  <c r="W16" i="56" s="1"/>
  <c r="Z19" i="55"/>
  <c r="U19" i="56"/>
  <c r="Z19" i="56" s="1"/>
  <c r="T23" i="56"/>
  <c r="Z26" i="55"/>
  <c r="U26" i="56"/>
  <c r="Z26" i="56" s="1"/>
  <c r="V14" i="56"/>
  <c r="U23" i="56"/>
  <c r="V23" i="56"/>
  <c r="T14" i="55"/>
  <c r="Y14" i="54"/>
  <c r="R25" i="55"/>
  <c r="W25" i="54"/>
  <c r="AA14" i="55"/>
  <c r="U20" i="55"/>
  <c r="Z20" i="54"/>
  <c r="S25" i="55"/>
  <c r="X25" i="54"/>
  <c r="U16" i="55"/>
  <c r="Z16" i="54"/>
  <c r="T16" i="55"/>
  <c r="Y16" i="54"/>
  <c r="R17" i="55"/>
  <c r="W17" i="54"/>
  <c r="S13" i="54"/>
  <c r="X13" i="53"/>
  <c r="U14" i="55"/>
  <c r="Z14" i="54"/>
  <c r="S17" i="55"/>
  <c r="X17" i="54"/>
  <c r="T25" i="55"/>
  <c r="Y25" i="54"/>
  <c r="V25" i="55"/>
  <c r="AA25" i="54"/>
  <c r="V19" i="55"/>
  <c r="AA19" i="54"/>
  <c r="U25" i="55"/>
  <c r="Z25" i="54"/>
  <c r="R19" i="55"/>
  <c r="W19" i="54"/>
  <c r="Y14" i="53"/>
  <c r="Y20" i="49"/>
  <c r="T20" i="50"/>
  <c r="W22" i="49"/>
  <c r="R22" i="50"/>
  <c r="V17" i="51"/>
  <c r="R13" i="52"/>
  <c r="R13" i="53" s="1"/>
  <c r="U28" i="49"/>
  <c r="Z28" i="49" s="1"/>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Y25" i="55" l="1"/>
  <c r="T25" i="56"/>
  <c r="Y25" i="56" s="1"/>
  <c r="Z20" i="55"/>
  <c r="U20" i="56"/>
  <c r="Z20" i="56" s="1"/>
  <c r="AA14" i="56"/>
  <c r="Z25" i="55"/>
  <c r="U25" i="56"/>
  <c r="Z25" i="56" s="1"/>
  <c r="Y16" i="55"/>
  <c r="T16" i="56"/>
  <c r="Y16" i="56" s="1"/>
  <c r="W25" i="55"/>
  <c r="R25" i="56"/>
  <c r="W25" i="56" s="1"/>
  <c r="X17" i="55"/>
  <c r="S17" i="56"/>
  <c r="X17" i="56" s="1"/>
  <c r="AA19" i="55"/>
  <c r="V19" i="56"/>
  <c r="AA19" i="56" s="1"/>
  <c r="U14" i="56"/>
  <c r="Z16" i="55"/>
  <c r="U16" i="56"/>
  <c r="W19" i="55"/>
  <c r="R19" i="56"/>
  <c r="W19" i="56" s="1"/>
  <c r="T14" i="56"/>
  <c r="W17" i="55"/>
  <c r="R17" i="56"/>
  <c r="W17" i="56" s="1"/>
  <c r="AA25" i="55"/>
  <c r="V25" i="56"/>
  <c r="AA25" i="56" s="1"/>
  <c r="X25" i="55"/>
  <c r="S25" i="56"/>
  <c r="X25" i="56" s="1"/>
  <c r="T13" i="55"/>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S28" i="51" s="1"/>
  <c r="X28" i="51" s="1"/>
  <c r="X26" i="50"/>
  <c r="S28" i="50"/>
  <c r="X28" i="50"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17" i="52" l="1"/>
  <c r="Z16" i="56"/>
  <c r="T13" i="56"/>
  <c r="S13" i="56"/>
  <c r="Y14" i="56"/>
  <c r="Z14" i="56"/>
  <c r="V17" i="54"/>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S27" i="51" s="1"/>
  <c r="X27" i="51" s="1"/>
  <c r="X22" i="50"/>
  <c r="R20" i="52"/>
  <c r="R20" i="53" s="1"/>
  <c r="W20" i="51"/>
  <c r="T22" i="52"/>
  <c r="T22" i="53" s="1"/>
  <c r="Y22" i="51"/>
  <c r="T27" i="51"/>
  <c r="Y27" i="51" s="1"/>
  <c r="T20" i="52"/>
  <c r="Y20" i="51"/>
  <c r="S16" i="52"/>
  <c r="S16" i="53" s="1"/>
  <c r="X16" i="51"/>
  <c r="R22" i="52"/>
  <c r="R22" i="53" s="1"/>
  <c r="W22" i="51"/>
  <c r="R27" i="51"/>
  <c r="W27" i="51" s="1"/>
  <c r="S28" i="52"/>
  <c r="X28" i="52" s="1"/>
  <c r="T17" i="52"/>
  <c r="T17" i="53" s="1"/>
  <c r="Y17" i="51"/>
  <c r="S27" i="50"/>
  <c r="X27" i="50" s="1"/>
  <c r="T26" i="51"/>
  <c r="T28" i="51" s="1"/>
  <c r="Y28" i="51" s="1"/>
  <c r="Y26" i="50"/>
  <c r="R26" i="51"/>
  <c r="R28" i="51" s="1"/>
  <c r="W28" i="51" s="1"/>
  <c r="W26" i="50"/>
  <c r="U17" i="52"/>
  <c r="U17" i="53" s="1"/>
  <c r="U28" i="51"/>
  <c r="Z28" i="51" s="1"/>
  <c r="Z17" i="51"/>
  <c r="U27" i="51"/>
  <c r="Z27" i="51" s="1"/>
  <c r="U13" i="52"/>
  <c r="U13" i="53" s="1"/>
  <c r="Z13" i="5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F13" i="33"/>
  <c r="G13" i="33"/>
  <c r="H13" i="33"/>
  <c r="I13" i="33"/>
  <c r="J13" i="33"/>
  <c r="F14" i="33"/>
  <c r="G14" i="33"/>
  <c r="H14" i="33"/>
  <c r="I14" i="33"/>
  <c r="J14" i="33"/>
  <c r="F16" i="33"/>
  <c r="G16" i="33"/>
  <c r="H16" i="33"/>
  <c r="I16" i="33"/>
  <c r="J16" i="33"/>
  <c r="F17" i="33"/>
  <c r="G17" i="33"/>
  <c r="H17" i="33"/>
  <c r="I17" i="33"/>
  <c r="J17" i="33"/>
  <c r="F19" i="33"/>
  <c r="G19" i="33"/>
  <c r="H19" i="33"/>
  <c r="I19" i="33"/>
  <c r="J19" i="33"/>
  <c r="F20" i="33"/>
  <c r="G20" i="33"/>
  <c r="H20" i="33"/>
  <c r="I20" i="33"/>
  <c r="J20" i="33"/>
  <c r="F22" i="33"/>
  <c r="G22" i="33"/>
  <c r="H22" i="33"/>
  <c r="I22" i="33"/>
  <c r="J22" i="33"/>
  <c r="F23" i="33"/>
  <c r="G23" i="33"/>
  <c r="H23" i="33"/>
  <c r="I23" i="33"/>
  <c r="J23" i="33"/>
  <c r="R14" i="56" l="1"/>
  <c r="X13" i="56"/>
  <c r="S14" i="56"/>
  <c r="Y13" i="56"/>
  <c r="R13" i="56"/>
  <c r="T22" i="54"/>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X14" i="56" l="1"/>
  <c r="W13" i="56"/>
  <c r="V13" i="56"/>
  <c r="W14" i="56"/>
  <c r="V17" i="56"/>
  <c r="S16" i="55"/>
  <c r="X16" i="54"/>
  <c r="S26" i="54"/>
  <c r="S28" i="54" s="1"/>
  <c r="X26" i="53"/>
  <c r="S28" i="53"/>
  <c r="X28" i="53" s="1"/>
  <c r="X22" i="52"/>
  <c r="S22" i="53"/>
  <c r="Y26" i="52"/>
  <c r="T26" i="53"/>
  <c r="AA26" i="52"/>
  <c r="V26" i="53"/>
  <c r="V28" i="53" s="1"/>
  <c r="AA28" i="53" s="1"/>
  <c r="U13" i="55"/>
  <c r="Z13" i="54"/>
  <c r="U27" i="54"/>
  <c r="R20" i="55"/>
  <c r="W20" i="54"/>
  <c r="V27" i="55"/>
  <c r="AA27" i="55" s="1"/>
  <c r="AA13" i="55"/>
  <c r="S20" i="55"/>
  <c r="X20" i="54"/>
  <c r="W26" i="52"/>
  <c r="R26" i="53"/>
  <c r="U17" i="55"/>
  <c r="Z17" i="54"/>
  <c r="U28" i="54"/>
  <c r="T20" i="54"/>
  <c r="Y20" i="53"/>
  <c r="V20" i="54"/>
  <c r="AA20" i="53"/>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R20" i="56" l="1"/>
  <c r="T22" i="56"/>
  <c r="T27" i="56" s="1"/>
  <c r="AD30" i="56" s="1"/>
  <c r="AA17" i="56"/>
  <c r="U13" i="56"/>
  <c r="R22" i="56"/>
  <c r="R27" i="56" s="1"/>
  <c r="AB30" i="56" s="1"/>
  <c r="S20" i="56"/>
  <c r="U17" i="56"/>
  <c r="T17" i="56"/>
  <c r="V27" i="56"/>
  <c r="AF30" i="56" s="1"/>
  <c r="AA13" i="56"/>
  <c r="S16" i="56"/>
  <c r="V20" i="55"/>
  <c r="AA20" i="54"/>
  <c r="W20" i="55"/>
  <c r="T20" i="55"/>
  <c r="Y20" i="54"/>
  <c r="X20" i="55"/>
  <c r="U27" i="55"/>
  <c r="Z27" i="55" s="1"/>
  <c r="Z13" i="55"/>
  <c r="X22" i="53"/>
  <c r="S22" i="54"/>
  <c r="S27" i="53"/>
  <c r="X27" i="53" s="1"/>
  <c r="Y17" i="55"/>
  <c r="V26" i="54"/>
  <c r="V28" i="54" s="1"/>
  <c r="AA26" i="53"/>
  <c r="S26" i="55"/>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Z17" i="56" l="1"/>
  <c r="U28" i="56"/>
  <c r="AE29" i="56" s="1"/>
  <c r="X26" i="55"/>
  <c r="S26" i="56"/>
  <c r="X26" i="56" s="1"/>
  <c r="X16" i="56"/>
  <c r="Y20" i="55"/>
  <c r="T20" i="56"/>
  <c r="Y20" i="56" s="1"/>
  <c r="X20" i="56"/>
  <c r="Y17" i="56"/>
  <c r="Z13" i="56"/>
  <c r="U27" i="56"/>
  <c r="AE30" i="56" s="1"/>
  <c r="W20" i="56"/>
  <c r="V20" i="56"/>
  <c r="S22" i="55"/>
  <c r="S27" i="54"/>
  <c r="R26" i="55"/>
  <c r="W26" i="54"/>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S28" i="56" l="1"/>
  <c r="AC29" i="56" s="1"/>
  <c r="AA26" i="55"/>
  <c r="V26" i="56"/>
  <c r="AA26" i="56" s="1"/>
  <c r="S22" i="56"/>
  <c r="S27" i="56" s="1"/>
  <c r="AC30" i="56" s="1"/>
  <c r="AA20" i="56"/>
  <c r="V28" i="55"/>
  <c r="T26" i="56"/>
  <c r="Y26" i="56" s="1"/>
  <c r="R26" i="56"/>
  <c r="Y26" i="55"/>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V28" i="56" l="1"/>
  <c r="AF29" i="56" s="1"/>
  <c r="T28" i="56"/>
  <c r="AD29" i="56" s="1"/>
  <c r="W26" i="56"/>
  <c r="R28" i="56"/>
  <c r="AB29" i="56" s="1"/>
  <c r="L51" i="37"/>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16" i="34"/>
  <c r="H40" i="34" s="1"/>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50" i="33"/>
  <c r="Q49" i="33"/>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J28" i="32"/>
  <c r="J29" i="32"/>
  <c r="I29" i="32"/>
  <c r="I28" i="32"/>
  <c r="H28" i="32"/>
  <c r="G28" i="32"/>
  <c r="H29" i="32"/>
  <c r="G29" i="32"/>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26" i="32"/>
  <c r="J53" i="32" s="1"/>
  <c r="J25" i="32"/>
  <c r="J52" i="32" s="1"/>
  <c r="H26" i="32"/>
  <c r="H53" i="32" s="1"/>
  <c r="H25" i="32"/>
  <c r="G26" i="32"/>
  <c r="G53" i="32" s="1"/>
  <c r="G25" i="32"/>
  <c r="I26" i="32"/>
  <c r="I53" i="32" s="1"/>
  <c r="I25" i="32"/>
  <c r="F26" i="32"/>
  <c r="F25" i="32"/>
  <c r="F52" i="32" s="1"/>
  <c r="I23" i="32"/>
  <c r="I22" i="32"/>
  <c r="I49" i="32" s="1"/>
  <c r="J23" i="32"/>
  <c r="J22" i="32"/>
  <c r="H23" i="32"/>
  <c r="H22" i="32"/>
  <c r="G23" i="32"/>
  <c r="G50" i="32" s="1"/>
  <c r="G22" i="32"/>
  <c r="G49" i="32" s="1"/>
  <c r="F23" i="32"/>
  <c r="F50" i="32" s="1"/>
  <c r="F22" i="32"/>
  <c r="J20" i="32"/>
  <c r="J47" i="32" s="1"/>
  <c r="J19" i="32"/>
  <c r="I20" i="32"/>
  <c r="I47" i="32" s="1"/>
  <c r="I19" i="32"/>
  <c r="H20" i="32"/>
  <c r="H47" i="32" s="1"/>
  <c r="H19" i="32"/>
  <c r="H46" i="32" s="1"/>
  <c r="G20" i="32"/>
  <c r="G47" i="32" s="1"/>
  <c r="G19" i="32"/>
  <c r="G46" i="32" s="1"/>
  <c r="F20" i="32"/>
  <c r="F19" i="32"/>
  <c r="J17" i="32"/>
  <c r="H14" i="32"/>
  <c r="H41" i="32" s="1"/>
  <c r="H13" i="32"/>
  <c r="H40" i="32" s="1"/>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F28" i="32"/>
  <c r="F29" i="32"/>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4" i="38"/>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5" i="55" l="1"/>
  <c r="Q56" i="55" s="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 r="S22" i="59" l="1"/>
  <c r="AB22" i="59" s="1"/>
  <c r="P22" i="59"/>
  <c r="Q22" i="59"/>
  <c r="O22" i="59"/>
  <c r="R22" i="59"/>
  <c r="M22" i="59"/>
  <c r="N22" i="59"/>
  <c r="F27" i="59"/>
  <c r="M27" i="59" s="1"/>
  <c r="F46" i="59"/>
  <c r="M46" i="59" s="1"/>
  <c r="Q46" i="59"/>
  <c r="AD22" i="59" l="1"/>
  <c r="Q27" i="59"/>
  <c r="AA22" i="59"/>
  <c r="S27" i="59"/>
  <c r="N27" i="59"/>
  <c r="AC22" i="59"/>
  <c r="F51" i="59"/>
  <c r="R27" i="59"/>
  <c r="O46" i="59"/>
  <c r="T46" i="59"/>
  <c r="R46" i="59"/>
  <c r="P46" i="59"/>
  <c r="P27" i="59"/>
  <c r="Z22" i="59"/>
  <c r="O27" i="59"/>
  <c r="AE22" i="59"/>
  <c r="N46" i="59"/>
  <c r="O51" i="59" l="1"/>
  <c r="Q51" i="59"/>
  <c r="P51" i="59"/>
  <c r="N51" i="59"/>
  <c r="M51" i="59"/>
  <c r="R51" i="59"/>
  <c r="AA27" i="59"/>
  <c r="AC27" i="59"/>
  <c r="AB27" i="59"/>
  <c r="AD27" i="59"/>
  <c r="AE27" i="59"/>
  <c r="Z27" i="59"/>
  <c r="AA46" i="59"/>
  <c r="AD46" i="59"/>
  <c r="AB46" i="59"/>
  <c r="T51" i="59"/>
  <c r="AC46" i="59"/>
  <c r="AE46" i="59"/>
  <c r="AB51" i="59" l="1"/>
  <c r="AC51" i="59"/>
  <c r="AD51" i="59"/>
  <c r="AE51" i="59"/>
  <c r="AA51" i="59"/>
  <c r="S23" i="59"/>
  <c r="AD23" i="59" s="1"/>
  <c r="F47" i="59"/>
  <c r="R47" i="59" s="1"/>
  <c r="M23" i="59"/>
  <c r="N23" i="59"/>
  <c r="P23" i="59"/>
  <c r="O23" i="59"/>
  <c r="Q23" i="59"/>
  <c r="F28" i="59"/>
  <c r="Q28" i="59" s="1"/>
  <c r="R23" i="59"/>
  <c r="AE23" i="59" l="1"/>
  <c r="S28" i="59"/>
  <c r="Z23" i="59"/>
  <c r="N28" i="59"/>
  <c r="Q47" i="59"/>
  <c r="AB23" i="59"/>
  <c r="AD28" i="59"/>
  <c r="O47" i="59"/>
  <c r="M47" i="59"/>
  <c r="P47" i="59"/>
  <c r="P28" i="59"/>
  <c r="AE28" i="59"/>
  <c r="O28" i="59"/>
  <c r="AC23" i="59"/>
  <c r="AA28" i="59"/>
  <c r="M28" i="59"/>
  <c r="T47" i="59"/>
  <c r="AA23" i="59"/>
  <c r="AC28" i="59"/>
  <c r="N47" i="59"/>
  <c r="R28" i="59"/>
  <c r="F52" i="59"/>
  <c r="Z28" i="59" l="1"/>
  <c r="AB28" i="59"/>
  <c r="AE47" i="59"/>
  <c r="T52" i="59"/>
  <c r="AA47" i="59"/>
  <c r="AC47" i="59"/>
  <c r="AD47" i="59"/>
  <c r="AB47" i="59"/>
  <c r="R52" i="59"/>
  <c r="Q52" i="59"/>
  <c r="O52" i="59"/>
  <c r="M52" i="59"/>
  <c r="P52" i="59"/>
  <c r="N52" i="59"/>
  <c r="AD52" i="59" l="1"/>
  <c r="AB52" i="59"/>
  <c r="AA52" i="59"/>
  <c r="T53" i="59"/>
  <c r="AE52" i="59"/>
  <c r="AC52" i="59"/>
  <c r="S22" i="60" l="1"/>
  <c r="AE22" i="60" s="1"/>
  <c r="P22" i="60"/>
  <c r="Q22" i="60"/>
  <c r="O22" i="60"/>
  <c r="R22" i="60"/>
  <c r="M22" i="60"/>
  <c r="N22" i="60"/>
  <c r="F46" i="60"/>
  <c r="M46" i="60" s="1"/>
  <c r="F27" i="60"/>
  <c r="R27" i="60" s="1"/>
  <c r="AB22" i="60" l="1"/>
  <c r="O27" i="60"/>
  <c r="AC22" i="60"/>
  <c r="S27" i="60"/>
  <c r="AA22" i="60"/>
  <c r="P46" i="60"/>
  <c r="M27" i="60"/>
  <c r="O46" i="60"/>
  <c r="Z22" i="60"/>
  <c r="F51" i="60"/>
  <c r="T46" i="60"/>
  <c r="P27" i="60"/>
  <c r="Q27" i="60"/>
  <c r="N46" i="60"/>
  <c r="Q46" i="60"/>
  <c r="N27" i="60"/>
  <c r="AD22" i="60"/>
  <c r="R46" i="60"/>
  <c r="Z27" i="60" l="1"/>
  <c r="AB27" i="60"/>
  <c r="AC27" i="60"/>
  <c r="AE27" i="60"/>
  <c r="AD27" i="60"/>
  <c r="AA27" i="60"/>
  <c r="AE46" i="60"/>
  <c r="AB46" i="60"/>
  <c r="AC46" i="60"/>
  <c r="AD46" i="60"/>
  <c r="T51" i="60"/>
  <c r="AA46" i="60"/>
  <c r="O51" i="60"/>
  <c r="P51" i="60"/>
  <c r="R51" i="60"/>
  <c r="Q51" i="60"/>
  <c r="M51" i="60"/>
  <c r="N51" i="60"/>
  <c r="AE51" i="60" l="1"/>
  <c r="AA51" i="60"/>
  <c r="AB51" i="60"/>
  <c r="AC51" i="60"/>
  <c r="AD51" i="60"/>
  <c r="S28" i="60"/>
  <c r="AE28" i="60" s="1"/>
  <c r="AC23" i="60"/>
  <c r="AA23" i="60"/>
  <c r="S23" i="60"/>
  <c r="AB23" i="60" s="1"/>
  <c r="N23" i="60"/>
  <c r="O23" i="60"/>
  <c r="P23" i="60"/>
  <c r="Q23" i="60"/>
  <c r="R23" i="60"/>
  <c r="M23" i="60"/>
  <c r="F47" i="60"/>
  <c r="F52" i="60" s="1"/>
  <c r="F28" i="60"/>
  <c r="O28" i="60" s="1"/>
  <c r="AA28" i="60" l="1"/>
  <c r="M28" i="60"/>
  <c r="R52" i="60"/>
  <c r="O52" i="60"/>
  <c r="Q52" i="60"/>
  <c r="N52" i="60"/>
  <c r="P52" i="60"/>
  <c r="M52" i="60"/>
  <c r="Z28" i="60"/>
  <c r="P28" i="60"/>
  <c r="P47" i="60"/>
  <c r="AE23" i="60"/>
  <c r="T47" i="60"/>
  <c r="AC28" i="60"/>
  <c r="O47" i="60"/>
  <c r="AB28" i="60"/>
  <c r="Q28" i="60"/>
  <c r="R28" i="60"/>
  <c r="Z23" i="60"/>
  <c r="AD28" i="60"/>
  <c r="N47" i="60"/>
  <c r="N28" i="60"/>
  <c r="R47" i="60"/>
  <c r="AD23" i="60"/>
  <c r="Q47" i="60"/>
  <c r="M47" i="60"/>
  <c r="AA47" i="60" l="1"/>
  <c r="AD47" i="60"/>
  <c r="AB47" i="60"/>
  <c r="AC47" i="60"/>
  <c r="T52" i="60"/>
  <c r="AE47" i="60"/>
  <c r="AD52" i="60" l="1"/>
  <c r="AB52" i="60"/>
  <c r="AE52" i="60"/>
  <c r="T53" i="60"/>
  <c r="AC52" i="60"/>
  <c r="AA52" i="60"/>
  <c r="F47" i="62" l="1"/>
  <c r="N47" i="62" s="1"/>
  <c r="N23" i="62"/>
  <c r="O23" i="62"/>
  <c r="Q23" i="62"/>
  <c r="R23" i="62"/>
  <c r="P23" i="62"/>
  <c r="M23" i="62"/>
  <c r="F28" i="62"/>
  <c r="S23" i="62"/>
  <c r="AB23" i="62" s="1"/>
  <c r="P47" i="62" l="1"/>
  <c r="AD23" i="62"/>
  <c r="AE23" i="62"/>
  <c r="P28" i="62"/>
  <c r="M47" i="62"/>
  <c r="S28" i="62"/>
  <c r="O47" i="62"/>
  <c r="Q47" i="62"/>
  <c r="R47" i="62"/>
  <c r="AC23" i="62"/>
  <c r="Z23" i="62"/>
  <c r="S47" i="62"/>
  <c r="S52" i="62" s="1"/>
  <c r="M28" i="62"/>
  <c r="Q28" i="62"/>
  <c r="N28" i="62"/>
  <c r="O28" i="62"/>
  <c r="AA23" i="62"/>
  <c r="R28" i="62"/>
  <c r="F52" i="62"/>
  <c r="AA28" i="62" l="1"/>
  <c r="AC28" i="62"/>
  <c r="AE28" i="62"/>
  <c r="AB28" i="62"/>
  <c r="Z28" i="62"/>
  <c r="AD28" i="62"/>
  <c r="O52" i="62"/>
  <c r="P52" i="62"/>
  <c r="R52" i="62"/>
  <c r="N52" i="62"/>
  <c r="M52" i="62"/>
  <c r="S54" i="62"/>
  <c r="Q52" i="62"/>
  <c r="S30" i="62"/>
  <c r="S23" i="63" l="1"/>
  <c r="AB23" i="63" s="1"/>
  <c r="O23" i="63"/>
  <c r="Q23" i="63"/>
  <c r="N23" i="63"/>
  <c r="P23" i="63"/>
  <c r="R23" i="63"/>
  <c r="M23" i="63"/>
  <c r="F47" i="63"/>
  <c r="F52" i="63" s="1"/>
  <c r="F28" i="63"/>
  <c r="R28" i="63" s="1"/>
  <c r="M28" i="63" l="1"/>
  <c r="Z23" i="63"/>
  <c r="M52" i="63"/>
  <c r="N52" i="63"/>
  <c r="O52" i="63"/>
  <c r="P52" i="63"/>
  <c r="Q52" i="63"/>
  <c r="R52" i="63"/>
  <c r="M47" i="63"/>
  <c r="AD23" i="63"/>
  <c r="S28" i="63"/>
  <c r="S30" i="63" s="1"/>
  <c r="O47" i="63"/>
  <c r="AA23" i="63"/>
  <c r="AE23" i="63"/>
  <c r="P28" i="63"/>
  <c r="O28" i="63"/>
  <c r="N47" i="63"/>
  <c r="S47" i="63"/>
  <c r="S52" i="63" s="1"/>
  <c r="S54" i="63" s="1"/>
  <c r="P47" i="63"/>
  <c r="Q28" i="63"/>
  <c r="Q47" i="63"/>
  <c r="AC23" i="63"/>
  <c r="N28" i="63"/>
  <c r="R47" i="63"/>
  <c r="AC28" i="63" l="1"/>
  <c r="AA28" i="63"/>
  <c r="AB28" i="63"/>
  <c r="AE28" i="63"/>
  <c r="AD28" i="63"/>
  <c r="Z28"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Las Palmas and Alicante is included</t>
      </text>
    </comment>
  </commentList>
</comments>
</file>

<file path=xl/sharedStrings.xml><?xml version="1.0" encoding="utf-8"?>
<sst xmlns="http://schemas.openxmlformats.org/spreadsheetml/2006/main" count="3170" uniqueCount="155">
  <si>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</si>
  <si>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</si>
  <si>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</si>
  <si>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</si>
  <si>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</si>
  <si>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</si>
  <si>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</si>
  <si>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</si>
  <si>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</si>
  <si>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</si>
  <si>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</si>
  <si>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</si>
  <si>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</si>
  <si>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</si>
  <si>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</si>
  <si>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</si>
  <si>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</si>
  <si>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</si>
  <si>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</si>
  <si>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</si>
  <si>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</si>
  <si>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</si>
  <si>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</si>
  <si>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</si>
  <si>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</si>
  <si>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</si>
  <si>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</si>
  <si>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</si>
  <si>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</si>
  <si>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</si>
  <si>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</si>
  <si>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</si>
  <si>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</si>
  <si>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</si>
  <si>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</si>
  <si>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</si>
  <si>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</si>
  <si>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</si>
  <si>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</si>
  <si>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</si>
  <si>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</si>
  <si>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</si>
  <si>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</si>
  <si>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</si>
  <si>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</si>
  <si>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</si>
  <si>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</si>
  <si>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</si>
  <si>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</si>
  <si>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</si>
  <si>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</si>
  <si>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</si>
  <si>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</si>
  <si>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</si>
  <si>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</si>
  <si>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</si>
  <si>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</si>
  <si>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</si>
  <si>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</si>
  <si>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</si>
  <si>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</si>
  <si>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</si>
  <si>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</si>
  <si>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</si>
  <si>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</si>
  <si>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</si>
  <si>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</si>
  <si>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</si>
  <si>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</si>
  <si>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</si>
  <si>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</si>
  <si>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</si>
  <si>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</si>
  <si>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</si>
  <si>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</si>
  <si>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</si>
  <si>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</si>
  <si>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</si>
  <si>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</si>
  <si>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</si>
  <si>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</si>
  <si>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</si>
  <si>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</si>
  <si>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</si>
  <si>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</si>
  <si>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</si>
  <si>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</si>
  <si>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</si>
  <si>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</si>
  <si>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</si>
  <si>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</si>
  <si>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</si>
  <si>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</si>
  <si>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</si>
  <si>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</si>
  <si>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</si>
  <si>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</si>
  <si>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</si>
  <si>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</si>
  <si>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</si>
  <si>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</si>
  <si>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</si>
  <si>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</si>
  <si>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</si>
  <si>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</si>
  <si>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</si>
  <si>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</si>
  <si>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</si>
  <si>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</si>
  <si>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</si>
  <si>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</si>
  <si>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</si>
  <si>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</si>
  <si>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</si>
  <si>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</si>
  <si>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</si>
  <si>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</si>
  <si>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</si>
  <si>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</si>
  <si>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</si>
  <si>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</si>
  <si>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</si>
  <si>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</si>
  <si>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</si>
  <si>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</si>
  <si>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</si>
  <si>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</si>
  <si>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</si>
  <si>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April  (YTD)</t>
  </si>
  <si>
    <t>FY 2025</t>
  </si>
  <si>
    <t>2025/24 Chg %</t>
  </si>
  <si>
    <t>Northern Europe &amp; Central Med</t>
  </si>
  <si>
    <t>Apr to May  (YTD)</t>
  </si>
  <si>
    <t>Apr to June  (YTD)</t>
  </si>
  <si>
    <t>Central Med &amp; Northern Europe</t>
  </si>
  <si>
    <t>Apr to July  (YTD)</t>
  </si>
  <si>
    <t>Apr to Aug  (YTD)</t>
  </si>
  <si>
    <t>Apr to Oct  (YTD)</t>
  </si>
  <si>
    <t>Apr to Nov  (YTD)</t>
  </si>
  <si>
    <t>Apr to Dec  (YTD)</t>
  </si>
  <si>
    <t>2025</t>
  </si>
  <si>
    <t>2025/23 Chg %</t>
  </si>
  <si>
    <t>2025/22 Chg %</t>
  </si>
  <si>
    <t>2025/21 Chg %</t>
  </si>
  <si>
    <t>2025/20 Chg %</t>
  </si>
  <si>
    <t>2025/19 Chg %</t>
  </si>
  <si>
    <t>FY 2026</t>
  </si>
  <si>
    <t>Monthly Cruise Occupany Ratio GPH for 2022-2025</t>
  </si>
  <si>
    <t>May 2025</t>
  </si>
  <si>
    <t>2026/25 Chg %</t>
  </si>
  <si>
    <t>2026/24 Chg %</t>
  </si>
  <si>
    <t>2026/23 Chg %</t>
  </si>
  <si>
    <t>2026/22 Chg %</t>
  </si>
  <si>
    <t>2026/21 Chg %</t>
  </si>
  <si>
    <t>2026/20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</si>
</sst>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cellStyleXfs>
  <cellXfs count="174">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43"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3" fontId="17" fillId="7" borderId="0" xfId="8" applyNumberFormat="1" applyFont="1" applyFill="1" applyBorder="1" applyAlignment="1" applyProtection="1">
      <alignment horizontal="right" indent="1"/>
    </xf>
    <xf numFmtId="3" fontId="17" fillId="3" borderId="0" xfId="8" applyNumberFormat="1" applyFont="1" applyFill="1" applyBorder="1" applyAlignment="1" applyProtection="1">
      <alignment horizontal="right" indent="1"/>
    </xf>
    <xf numFmtId="0" fontId="19" fillId="4" borderId="17" xfId="3" applyFont="1" applyBorder="1" applyAlignment="1">
      <alignment horizontal="lef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Per cent" xfId="8" builtinId="5"/>
    <cellStyle name="Sheet_Header" xfId="1" xr:uid="{00000000-0005-0000-0000-000007000000}"/>
    <cellStyle name="Sheet_Header2" xfId="3" xr:uid="{00000000-0005-0000-0000-000008000000}"/>
    <cellStyle name="Unit" xfId="5" xr:uid="{00000000-0005-0000-0000-000009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0B4E594E-58F7-4D95-87CB-8D7EEAEF2675}"/>
            </a:ext>
          </a:extLst>
        </xdr:cNvPr>
        <xdr:cNvPicPr>
          <a:picLocks noChangeAspect="1"/>
        </xdr:cNvPicPr>
      </xdr:nvPicPr>
      <xdr:blipFill>
        <a:blip xmlns:r="http://schemas.openxmlformats.org/officeDocument/2006/relationships" r:embed="rId1"/>
        <a:stretch>
          <a:fillRect/>
        </a:stretch>
      </xdr:blipFill>
      <xdr:spPr>
        <a:xfrm>
          <a:off x="253722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045ACC6C-9430-439D-82EF-DA5B83BD3C9B}"/>
            </a:ext>
          </a:extLst>
        </xdr:cNvPr>
        <xdr:cNvPicPr>
          <a:picLocks noChangeAspect="1"/>
        </xdr:cNvPicPr>
      </xdr:nvPicPr>
      <xdr:blipFill>
        <a:blip xmlns:r="http://schemas.openxmlformats.org/officeDocument/2006/relationships" r:embed="rId1"/>
        <a:stretch>
          <a:fillRect/>
        </a:stretch>
      </xdr:blipFill>
      <xdr:spPr>
        <a:xfrm>
          <a:off x="253214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C1D8D600-FE94-4DA5-8EDA-97186ECA30B5}"/>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A2240630-53CA-44C1-83A5-57CFBF1C8EB6}"/>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11-November/November%202024%20KPI.xlsx" TargetMode="External"/><Relationship Id="rId1" Type="http://schemas.openxmlformats.org/officeDocument/2006/relationships/externalLinkPath" Target="November%202024%20KP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3-March/Traffic%20Stats%20Template.xlsx" TargetMode="External"/><Relationship Id="rId1" Type="http://schemas.openxmlformats.org/officeDocument/2006/relationships/externalLinkPath" Target="/sites/Finance/Shared%20Documents/General/2024/KPI/Monthly&amp;KPI/3-March/Traffic%20Stats%20Templat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2-Feb/Traffic%20Stats%20Template.xlsx" TargetMode="External"/><Relationship Id="rId1" Type="http://schemas.openxmlformats.org/officeDocument/2006/relationships/externalLinkPath" Target="/sites/Finance/Shared%20Documents/General/2024/KPI/Monthly&amp;KPI/2-Feb/Traffic%20Stat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onthly%20Pax%20KPIs%202019%20vs%202023_Marc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PI"/>
      <sheetName val="KPI Regional"/>
      <sheetName val="Budget Base Case"/>
      <sheetName val="RNS Calls &amp; PAXs Regional BD"/>
      <sheetName val="RNS Calls &amp; PAXs"/>
      <sheetName val="Ferry Budget"/>
      <sheetName val="San_Juan"/>
    </sheetNames>
    <sheetDataSet>
      <sheetData sheetId="0"/>
      <sheetData sheetId="1">
        <row r="61">
          <cell r="O61">
            <v>11861796</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3">
          <cell r="AE3" t="str">
            <v>January</v>
          </cell>
          <cell r="AF3" t="str">
            <v>February</v>
          </cell>
          <cell r="AG3" t="str">
            <v>March</v>
          </cell>
          <cell r="AH3" t="str">
            <v>April</v>
          </cell>
          <cell r="AI3" t="str">
            <v>May</v>
          </cell>
          <cell r="AJ3" t="str">
            <v>June</v>
          </cell>
          <cell r="AK3" t="str">
            <v>July</v>
          </cell>
          <cell r="AL3" t="str">
            <v>August</v>
          </cell>
          <cell r="AM3" t="str">
            <v>September</v>
          </cell>
          <cell r="AN3" t="str">
            <v>October</v>
          </cell>
          <cell r="AO3" t="str">
            <v>November</v>
          </cell>
          <cell r="AP3" t="str">
            <v>December</v>
          </cell>
          <cell r="AS3" t="str">
            <v>January</v>
          </cell>
          <cell r="AT3" t="str">
            <v>February</v>
          </cell>
          <cell r="AU3" t="str">
            <v>March</v>
          </cell>
          <cell r="AV3" t="str">
            <v>April</v>
          </cell>
          <cell r="AW3" t="str">
            <v>May</v>
          </cell>
          <cell r="AX3" t="str">
            <v>June</v>
          </cell>
          <cell r="AY3" t="str">
            <v>July</v>
          </cell>
          <cell r="AZ3" t="str">
            <v>August</v>
          </cell>
          <cell r="BA3" t="str">
            <v>September</v>
          </cell>
          <cell r="BB3" t="str">
            <v>October</v>
          </cell>
          <cell r="BC3" t="str">
            <v>November</v>
          </cell>
          <cell r="BD3" t="str">
            <v>December</v>
          </cell>
        </row>
        <row r="4">
          <cell r="B4" t="str">
            <v>CALL</v>
          </cell>
          <cell r="AE4" t="str">
            <v>FY23</v>
          </cell>
          <cell r="AF4"/>
          <cell r="AG4"/>
          <cell r="AH4" t="str">
            <v>FY24</v>
          </cell>
          <cell r="AI4"/>
          <cell r="AJ4"/>
          <cell r="AK4"/>
          <cell r="AL4"/>
          <cell r="AM4"/>
          <cell r="AN4"/>
          <cell r="AO4"/>
          <cell r="AP4"/>
          <cell r="AS4" t="str">
            <v>FY22</v>
          </cell>
          <cell r="AT4"/>
          <cell r="AU4"/>
          <cell r="AV4" t="str">
            <v>FY23</v>
          </cell>
          <cell r="AW4"/>
          <cell r="AX4"/>
          <cell r="AY4"/>
          <cell r="AZ4"/>
          <cell r="BA4"/>
          <cell r="BB4"/>
          <cell r="BC4"/>
          <cell r="BD4"/>
          <cell r="BG4" t="str">
            <v>FY22</v>
          </cell>
          <cell r="BH4"/>
          <cell r="BI4"/>
          <cell r="BJ4"/>
          <cell r="BK4"/>
          <cell r="BL4"/>
          <cell r="BM4"/>
          <cell r="BN4"/>
          <cell r="BO4"/>
          <cell r="BP4"/>
          <cell r="BQ4"/>
          <cell r="BR4"/>
          <cell r="BU4" t="str">
            <v>FY20</v>
          </cell>
          <cell r="BV4"/>
          <cell r="BW4"/>
          <cell r="CL4" t="str">
            <v>FY20</v>
          </cell>
          <cell r="CM4"/>
          <cell r="CN4"/>
          <cell r="CO4"/>
          <cell r="CP4"/>
          <cell r="CQ4"/>
          <cell r="CR4"/>
          <cell r="CS4"/>
          <cell r="CT4"/>
        </row>
        <row r="5">
          <cell r="B5" t="str">
            <v>Americas</v>
          </cell>
          <cell r="AE5">
            <v>188</v>
          </cell>
          <cell r="AF5">
            <v>161</v>
          </cell>
          <cell r="AG5">
            <v>181</v>
          </cell>
          <cell r="AH5">
            <v>129</v>
          </cell>
          <cell r="AI5">
            <v>99</v>
          </cell>
          <cell r="AJ5">
            <v>95</v>
          </cell>
          <cell r="AK5">
            <v>105</v>
          </cell>
          <cell r="AL5">
            <v>99</v>
          </cell>
          <cell r="AM5">
            <v>98</v>
          </cell>
          <cell r="AN5">
            <v>81</v>
          </cell>
          <cell r="AO5">
            <v>165</v>
          </cell>
          <cell r="AP5">
            <v>229</v>
          </cell>
          <cell r="AQ5">
            <v>1630</v>
          </cell>
          <cell r="AS5">
            <v>164</v>
          </cell>
          <cell r="AT5">
            <v>162</v>
          </cell>
          <cell r="AU5">
            <v>204</v>
          </cell>
          <cell r="AV5">
            <v>136</v>
          </cell>
          <cell r="AW5">
            <v>83</v>
          </cell>
          <cell r="AX5">
            <v>77</v>
          </cell>
          <cell r="AY5">
            <v>84</v>
          </cell>
          <cell r="AZ5">
            <v>81</v>
          </cell>
          <cell r="BA5">
            <v>82</v>
          </cell>
          <cell r="BB5">
            <v>78</v>
          </cell>
          <cell r="BC5">
            <v>144</v>
          </cell>
          <cell r="BD5">
            <v>191</v>
          </cell>
          <cell r="BE5">
            <v>1486</v>
          </cell>
          <cell r="BG5">
            <v>0</v>
          </cell>
          <cell r="BH5">
            <v>0</v>
          </cell>
          <cell r="BI5">
            <v>0</v>
          </cell>
          <cell r="BJ5">
            <v>0</v>
          </cell>
          <cell r="BK5">
            <v>0</v>
          </cell>
          <cell r="BL5">
            <v>7</v>
          </cell>
          <cell r="BM5">
            <v>28</v>
          </cell>
          <cell r="BN5">
            <v>51</v>
          </cell>
          <cell r="BO5">
            <v>60</v>
          </cell>
          <cell r="BP5">
            <v>89</v>
          </cell>
          <cell r="BQ5">
            <v>115</v>
          </cell>
          <cell r="BR5">
            <v>172</v>
          </cell>
          <cell r="BS5">
            <v>522</v>
          </cell>
          <cell r="BU5">
            <v>187</v>
          </cell>
          <cell r="BV5">
            <v>175</v>
          </cell>
          <cell r="BW5">
            <v>147</v>
          </cell>
          <cell r="BX5">
            <v>42</v>
          </cell>
          <cell r="BY5">
            <v>0</v>
          </cell>
          <cell r="BZ5">
            <v>0</v>
          </cell>
          <cell r="CA5">
            <v>0</v>
          </cell>
          <cell r="CB5">
            <v>0</v>
          </cell>
          <cell r="CC5">
            <v>0</v>
          </cell>
          <cell r="CD5">
            <v>0</v>
          </cell>
          <cell r="CE5">
            <v>0</v>
          </cell>
          <cell r="CF5">
            <v>0</v>
          </cell>
          <cell r="CG5">
            <v>551</v>
          </cell>
          <cell r="CI5">
            <v>189</v>
          </cell>
          <cell r="CJ5">
            <v>157</v>
          </cell>
          <cell r="CK5">
            <v>170</v>
          </cell>
          <cell r="CL5">
            <v>129</v>
          </cell>
          <cell r="CM5">
            <v>90</v>
          </cell>
          <cell r="CN5">
            <v>97</v>
          </cell>
          <cell r="CO5">
            <v>101</v>
          </cell>
          <cell r="CP5">
            <v>97</v>
          </cell>
          <cell r="CQ5">
            <v>79</v>
          </cell>
          <cell r="CR5">
            <v>110</v>
          </cell>
          <cell r="CS5">
            <v>172</v>
          </cell>
          <cell r="CT5">
            <v>200</v>
          </cell>
          <cell r="CU5">
            <v>1591</v>
          </cell>
        </row>
        <row r="6">
          <cell r="B6" t="str">
            <v>Antigua</v>
          </cell>
          <cell r="AE6">
            <v>68</v>
          </cell>
          <cell r="AF6">
            <v>61</v>
          </cell>
          <cell r="AG6">
            <v>57</v>
          </cell>
          <cell r="AH6">
            <v>23</v>
          </cell>
          <cell r="AI6">
            <v>9</v>
          </cell>
          <cell r="AJ6">
            <v>2</v>
          </cell>
          <cell r="AK6">
            <v>4</v>
          </cell>
          <cell r="AL6">
            <v>3</v>
          </cell>
          <cell r="AM6">
            <v>0</v>
          </cell>
          <cell r="AN6">
            <v>4</v>
          </cell>
          <cell r="AO6">
            <v>52</v>
          </cell>
          <cell r="AP6">
            <v>87</v>
          </cell>
          <cell r="AS6">
            <v>64</v>
          </cell>
          <cell r="AT6">
            <v>59</v>
          </cell>
          <cell r="AU6">
            <v>74</v>
          </cell>
          <cell r="AV6">
            <v>25</v>
          </cell>
          <cell r="AW6">
            <v>3</v>
          </cell>
          <cell r="AX6">
            <v>1</v>
          </cell>
          <cell r="AY6">
            <v>1</v>
          </cell>
          <cell r="AZ6">
            <v>0</v>
          </cell>
          <cell r="BA6">
            <v>2</v>
          </cell>
          <cell r="BB6">
            <v>4</v>
          </cell>
          <cell r="BC6">
            <v>40</v>
          </cell>
          <cell r="BD6">
            <v>73</v>
          </cell>
          <cell r="BG6">
            <v>0</v>
          </cell>
          <cell r="BH6">
            <v>0</v>
          </cell>
          <cell r="BI6">
            <v>0</v>
          </cell>
          <cell r="BJ6">
            <v>0</v>
          </cell>
          <cell r="BK6">
            <v>0</v>
          </cell>
          <cell r="BL6">
            <v>0</v>
          </cell>
          <cell r="BM6">
            <v>6</v>
          </cell>
          <cell r="BN6">
            <v>7</v>
          </cell>
          <cell r="BO6">
            <v>3</v>
          </cell>
          <cell r="BP6">
            <v>4</v>
          </cell>
          <cell r="BQ6">
            <v>21</v>
          </cell>
          <cell r="BR6">
            <v>70</v>
          </cell>
          <cell r="BU6">
            <v>61</v>
          </cell>
          <cell r="BV6">
            <v>55</v>
          </cell>
          <cell r="BW6">
            <v>29</v>
          </cell>
          <cell r="BX6">
            <v>0</v>
          </cell>
          <cell r="BY6">
            <v>0</v>
          </cell>
          <cell r="BZ6">
            <v>0</v>
          </cell>
          <cell r="CA6">
            <v>0</v>
          </cell>
          <cell r="CB6">
            <v>0</v>
          </cell>
          <cell r="CC6">
            <v>0</v>
          </cell>
          <cell r="CD6">
            <v>0</v>
          </cell>
          <cell r="CE6">
            <v>0</v>
          </cell>
          <cell r="CF6">
            <v>0</v>
          </cell>
          <cell r="CI6">
            <v>76</v>
          </cell>
          <cell r="CJ6">
            <v>62</v>
          </cell>
          <cell r="CK6">
            <v>62</v>
          </cell>
          <cell r="CL6">
            <v>27</v>
          </cell>
          <cell r="CM6">
            <v>8</v>
          </cell>
          <cell r="CN6">
            <v>5</v>
          </cell>
          <cell r="CO6">
            <v>6</v>
          </cell>
          <cell r="CP6">
            <v>4</v>
          </cell>
          <cell r="CQ6">
            <v>3</v>
          </cell>
          <cell r="CR6">
            <v>13</v>
          </cell>
          <cell r="CS6">
            <v>51</v>
          </cell>
          <cell r="CT6">
            <v>69</v>
          </cell>
        </row>
        <row r="7">
          <cell r="B7" t="str">
            <v>Nassau</v>
          </cell>
          <cell r="AE7">
            <v>120</v>
          </cell>
          <cell r="AF7">
            <v>100</v>
          </cell>
          <cell r="AG7">
            <v>124</v>
          </cell>
          <cell r="AH7">
            <v>106</v>
          </cell>
          <cell r="AI7">
            <v>84</v>
          </cell>
          <cell r="AJ7">
            <v>83</v>
          </cell>
          <cell r="AK7">
            <v>88</v>
          </cell>
          <cell r="AL7">
            <v>88</v>
          </cell>
          <cell r="AM7">
            <v>85</v>
          </cell>
          <cell r="AN7">
            <v>76</v>
          </cell>
          <cell r="AO7">
            <v>113</v>
          </cell>
          <cell r="AP7">
            <v>142</v>
          </cell>
          <cell r="AS7">
            <v>100</v>
          </cell>
          <cell r="AT7">
            <v>103</v>
          </cell>
          <cell r="AU7">
            <v>130</v>
          </cell>
          <cell r="AV7">
            <v>111</v>
          </cell>
          <cell r="AW7">
            <v>80</v>
          </cell>
          <cell r="AX7">
            <v>76</v>
          </cell>
          <cell r="AY7">
            <v>83</v>
          </cell>
          <cell r="AZ7">
            <v>81</v>
          </cell>
          <cell r="BA7">
            <v>80</v>
          </cell>
          <cell r="BB7">
            <v>74</v>
          </cell>
          <cell r="BC7">
            <v>104</v>
          </cell>
          <cell r="BD7">
            <v>118</v>
          </cell>
          <cell r="BG7">
            <v>0</v>
          </cell>
          <cell r="BH7">
            <v>0</v>
          </cell>
          <cell r="BI7">
            <v>0</v>
          </cell>
          <cell r="BJ7">
            <v>0</v>
          </cell>
          <cell r="BK7">
            <v>0</v>
          </cell>
          <cell r="BL7">
            <v>7</v>
          </cell>
          <cell r="BM7">
            <v>22</v>
          </cell>
          <cell r="BN7">
            <v>44</v>
          </cell>
          <cell r="BO7">
            <v>57</v>
          </cell>
          <cell r="BP7">
            <v>85</v>
          </cell>
          <cell r="BQ7">
            <v>94</v>
          </cell>
          <cell r="BR7">
            <v>102</v>
          </cell>
          <cell r="BU7">
            <v>126</v>
          </cell>
          <cell r="BV7">
            <v>120</v>
          </cell>
          <cell r="BW7">
            <v>118</v>
          </cell>
          <cell r="BX7">
            <v>42</v>
          </cell>
          <cell r="BY7">
            <v>0</v>
          </cell>
          <cell r="BZ7">
            <v>0</v>
          </cell>
          <cell r="CA7">
            <v>0</v>
          </cell>
          <cell r="CB7">
            <v>0</v>
          </cell>
          <cell r="CC7">
            <v>0</v>
          </cell>
          <cell r="CD7">
            <v>0</v>
          </cell>
          <cell r="CE7">
            <v>0</v>
          </cell>
          <cell r="CF7">
            <v>0</v>
          </cell>
          <cell r="CI7">
            <v>113</v>
          </cell>
          <cell r="CJ7">
            <v>95</v>
          </cell>
          <cell r="CK7">
            <v>108</v>
          </cell>
          <cell r="CL7">
            <v>102</v>
          </cell>
          <cell r="CM7">
            <v>82</v>
          </cell>
          <cell r="CN7">
            <v>92</v>
          </cell>
          <cell r="CO7">
            <v>95</v>
          </cell>
          <cell r="CP7">
            <v>93</v>
          </cell>
          <cell r="CQ7">
            <v>76</v>
          </cell>
          <cell r="CR7">
            <v>97</v>
          </cell>
          <cell r="CS7">
            <v>121</v>
          </cell>
          <cell r="CT7">
            <v>131</v>
          </cell>
        </row>
        <row r="8">
          <cell r="B8" t="str">
            <v>Prince Rupert</v>
          </cell>
          <cell r="AE8">
            <v>0</v>
          </cell>
          <cell r="AF8">
            <v>0</v>
          </cell>
          <cell r="AG8">
            <v>0</v>
          </cell>
          <cell r="AH8">
            <v>0</v>
          </cell>
          <cell r="AI8">
            <v>6</v>
          </cell>
          <cell r="AJ8">
            <v>10</v>
          </cell>
          <cell r="AK8">
            <v>13</v>
          </cell>
          <cell r="AL8">
            <v>8</v>
          </cell>
          <cell r="AM8">
            <v>13</v>
          </cell>
          <cell r="AN8">
            <v>1</v>
          </cell>
          <cell r="AO8">
            <v>0</v>
          </cell>
          <cell r="AP8">
            <v>0</v>
          </cell>
          <cell r="AS8">
            <v>0</v>
          </cell>
          <cell r="AT8">
            <v>0</v>
          </cell>
          <cell r="AU8">
            <v>0</v>
          </cell>
          <cell r="AV8">
            <v>0</v>
          </cell>
          <cell r="AW8">
            <v>0</v>
          </cell>
          <cell r="AX8">
            <v>0</v>
          </cell>
          <cell r="AY8">
            <v>0</v>
          </cell>
          <cell r="AZ8">
            <v>0</v>
          </cell>
          <cell r="BA8">
            <v>0</v>
          </cell>
          <cell r="BB8">
            <v>0</v>
          </cell>
          <cell r="BC8">
            <v>0</v>
          </cell>
          <cell r="BD8">
            <v>0</v>
          </cell>
          <cell r="BG8">
            <v>0</v>
          </cell>
          <cell r="BH8">
            <v>0</v>
          </cell>
          <cell r="BI8">
            <v>0</v>
          </cell>
          <cell r="BJ8">
            <v>0</v>
          </cell>
          <cell r="BK8">
            <v>0</v>
          </cell>
          <cell r="BL8">
            <v>0</v>
          </cell>
          <cell r="BM8">
            <v>0</v>
          </cell>
          <cell r="BN8">
            <v>0</v>
          </cell>
          <cell r="BO8">
            <v>0</v>
          </cell>
          <cell r="BP8">
            <v>0</v>
          </cell>
          <cell r="BQ8">
            <v>0</v>
          </cell>
          <cell r="BR8">
            <v>0</v>
          </cell>
          <cell r="BU8">
            <v>0</v>
          </cell>
          <cell r="BV8">
            <v>0</v>
          </cell>
          <cell r="BW8">
            <v>0</v>
          </cell>
          <cell r="BX8">
            <v>0</v>
          </cell>
          <cell r="BY8">
            <v>0</v>
          </cell>
          <cell r="BZ8">
            <v>0</v>
          </cell>
          <cell r="CA8">
            <v>0</v>
          </cell>
          <cell r="CB8">
            <v>0</v>
          </cell>
          <cell r="CC8">
            <v>0</v>
          </cell>
          <cell r="CD8">
            <v>0</v>
          </cell>
          <cell r="CE8">
            <v>0</v>
          </cell>
          <cell r="CF8">
            <v>0</v>
          </cell>
          <cell r="CI8">
            <v>0</v>
          </cell>
          <cell r="CJ8">
            <v>0</v>
          </cell>
          <cell r="CK8">
            <v>0</v>
          </cell>
          <cell r="CL8">
            <v>0</v>
          </cell>
          <cell r="CM8">
            <v>0</v>
          </cell>
          <cell r="CN8">
            <v>0</v>
          </cell>
          <cell r="CO8">
            <v>0</v>
          </cell>
          <cell r="CP8">
            <v>0</v>
          </cell>
          <cell r="CQ8">
            <v>0</v>
          </cell>
          <cell r="CR8">
            <v>0</v>
          </cell>
          <cell r="CS8">
            <v>0</v>
          </cell>
          <cell r="CT8">
            <v>0</v>
          </cell>
        </row>
        <row r="9">
          <cell r="B9" t="str">
            <v>San Juan</v>
          </cell>
        </row>
        <row r="10">
          <cell r="B10" t="str">
            <v>Central Med</v>
          </cell>
          <cell r="AE10">
            <v>5</v>
          </cell>
          <cell r="AF10">
            <v>6</v>
          </cell>
          <cell r="AG10">
            <v>16</v>
          </cell>
          <cell r="AH10">
            <v>46</v>
          </cell>
          <cell r="AI10">
            <v>70</v>
          </cell>
          <cell r="AJ10">
            <v>73</v>
          </cell>
          <cell r="AK10">
            <v>70</v>
          </cell>
          <cell r="AL10">
            <v>71</v>
          </cell>
          <cell r="AM10">
            <v>68</v>
          </cell>
          <cell r="AN10">
            <v>89</v>
          </cell>
          <cell r="AO10">
            <v>49</v>
          </cell>
          <cell r="AP10">
            <v>12</v>
          </cell>
          <cell r="AQ10">
            <v>575</v>
          </cell>
          <cell r="AS10">
            <v>3</v>
          </cell>
          <cell r="AT10">
            <v>7</v>
          </cell>
          <cell r="AU10">
            <v>26</v>
          </cell>
          <cell r="AV10">
            <v>56</v>
          </cell>
          <cell r="AW10">
            <v>71</v>
          </cell>
          <cell r="AX10">
            <v>89</v>
          </cell>
          <cell r="AY10">
            <v>61</v>
          </cell>
          <cell r="AZ10">
            <v>63</v>
          </cell>
          <cell r="BA10">
            <v>74</v>
          </cell>
          <cell r="BB10">
            <v>89</v>
          </cell>
          <cell r="BC10">
            <v>27</v>
          </cell>
          <cell r="BD10">
            <v>6</v>
          </cell>
          <cell r="BE10">
            <v>572</v>
          </cell>
          <cell r="BG10">
            <v>2</v>
          </cell>
          <cell r="BH10">
            <v>5</v>
          </cell>
          <cell r="BI10">
            <v>5</v>
          </cell>
          <cell r="BJ10">
            <v>5</v>
          </cell>
          <cell r="BK10">
            <v>17</v>
          </cell>
          <cell r="BL10">
            <v>15</v>
          </cell>
          <cell r="BM10">
            <v>22</v>
          </cell>
          <cell r="BN10">
            <v>29</v>
          </cell>
          <cell r="BO10">
            <v>34</v>
          </cell>
          <cell r="BP10">
            <v>33</v>
          </cell>
          <cell r="BQ10">
            <v>28</v>
          </cell>
          <cell r="BR10">
            <v>7</v>
          </cell>
          <cell r="BS10">
            <v>202</v>
          </cell>
          <cell r="BU10">
            <v>5</v>
          </cell>
          <cell r="BV10">
            <v>4</v>
          </cell>
          <cell r="BW10">
            <v>1</v>
          </cell>
          <cell r="BX10">
            <v>0</v>
          </cell>
          <cell r="BY10">
            <v>0</v>
          </cell>
          <cell r="BZ10">
            <v>0</v>
          </cell>
          <cell r="CA10">
            <v>0</v>
          </cell>
          <cell r="CB10">
            <v>2</v>
          </cell>
          <cell r="CC10">
            <v>9</v>
          </cell>
          <cell r="CD10">
            <v>17</v>
          </cell>
          <cell r="CE10">
            <v>10</v>
          </cell>
          <cell r="CF10">
            <v>6</v>
          </cell>
          <cell r="CG10">
            <v>54</v>
          </cell>
          <cell r="CI10">
            <v>5</v>
          </cell>
          <cell r="CJ10">
            <v>8</v>
          </cell>
          <cell r="CK10">
            <v>10</v>
          </cell>
          <cell r="CL10">
            <v>51</v>
          </cell>
          <cell r="CM10">
            <v>71</v>
          </cell>
          <cell r="CN10">
            <v>64</v>
          </cell>
          <cell r="CO10">
            <v>59</v>
          </cell>
          <cell r="CP10">
            <v>58</v>
          </cell>
          <cell r="CQ10">
            <v>70</v>
          </cell>
          <cell r="CR10">
            <v>114</v>
          </cell>
          <cell r="CS10">
            <v>29</v>
          </cell>
          <cell r="CT10">
            <v>47</v>
          </cell>
          <cell r="CU10">
            <v>586</v>
          </cell>
        </row>
        <row r="11">
          <cell r="B11" t="str">
            <v>Cagliari</v>
          </cell>
          <cell r="AE11">
            <v>0</v>
          </cell>
          <cell r="AF11">
            <v>1</v>
          </cell>
          <cell r="AG11">
            <v>1</v>
          </cell>
          <cell r="AH11">
            <v>9</v>
          </cell>
          <cell r="AI11">
            <v>18</v>
          </cell>
          <cell r="AJ11">
            <v>10</v>
          </cell>
          <cell r="AK11">
            <v>10</v>
          </cell>
          <cell r="AL11">
            <v>11</v>
          </cell>
          <cell r="AM11">
            <v>10</v>
          </cell>
          <cell r="AN11">
            <v>19</v>
          </cell>
          <cell r="AO11">
            <v>9</v>
          </cell>
          <cell r="AP11">
            <v>3</v>
          </cell>
          <cell r="AS11">
            <v>0</v>
          </cell>
          <cell r="AT11">
            <v>1</v>
          </cell>
          <cell r="AU11">
            <v>5</v>
          </cell>
          <cell r="AV11">
            <v>13</v>
          </cell>
          <cell r="AW11">
            <v>13</v>
          </cell>
          <cell r="AX11">
            <v>19</v>
          </cell>
          <cell r="AY11">
            <v>9</v>
          </cell>
          <cell r="AZ11">
            <v>12</v>
          </cell>
          <cell r="BA11">
            <v>18</v>
          </cell>
          <cell r="BB11">
            <v>22</v>
          </cell>
          <cell r="BC11">
            <v>6</v>
          </cell>
          <cell r="BD11">
            <v>1</v>
          </cell>
          <cell r="BG11">
            <v>1</v>
          </cell>
          <cell r="BH11">
            <v>1</v>
          </cell>
          <cell r="BI11">
            <v>1</v>
          </cell>
          <cell r="BJ11">
            <v>0</v>
          </cell>
          <cell r="BK11">
            <v>4</v>
          </cell>
          <cell r="BL11">
            <v>5</v>
          </cell>
          <cell r="BM11">
            <v>5</v>
          </cell>
          <cell r="BN11">
            <v>6</v>
          </cell>
          <cell r="BO11">
            <v>9</v>
          </cell>
          <cell r="BP11">
            <v>9</v>
          </cell>
          <cell r="BQ11">
            <v>5</v>
          </cell>
          <cell r="BR11">
            <v>0</v>
          </cell>
          <cell r="BU11">
            <v>0</v>
          </cell>
          <cell r="BV11">
            <v>1</v>
          </cell>
          <cell r="BW11">
            <v>0</v>
          </cell>
          <cell r="BX11">
            <v>0</v>
          </cell>
          <cell r="BY11">
            <v>0</v>
          </cell>
          <cell r="BZ11">
            <v>0</v>
          </cell>
          <cell r="CA11">
            <v>0</v>
          </cell>
          <cell r="CB11">
            <v>0</v>
          </cell>
          <cell r="CC11">
            <v>1</v>
          </cell>
          <cell r="CD11">
            <v>4</v>
          </cell>
          <cell r="CE11">
            <v>5</v>
          </cell>
          <cell r="CF11">
            <v>3</v>
          </cell>
          <cell r="CI11">
            <v>1</v>
          </cell>
          <cell r="CJ11">
            <v>0</v>
          </cell>
          <cell r="CK11">
            <v>1</v>
          </cell>
          <cell r="CL11">
            <v>11</v>
          </cell>
          <cell r="CM11">
            <v>11</v>
          </cell>
          <cell r="CN11">
            <v>12</v>
          </cell>
          <cell r="CO11">
            <v>15</v>
          </cell>
          <cell r="CP11">
            <v>13</v>
          </cell>
          <cell r="CQ11">
            <v>15</v>
          </cell>
          <cell r="CR11">
            <v>19</v>
          </cell>
          <cell r="CS11">
            <v>2</v>
          </cell>
          <cell r="CT11">
            <v>1</v>
          </cell>
        </row>
        <row r="12">
          <cell r="B12" t="str">
            <v>Catania</v>
          </cell>
          <cell r="AE12">
            <v>1</v>
          </cell>
          <cell r="AF12">
            <v>0</v>
          </cell>
          <cell r="AG12">
            <v>3</v>
          </cell>
          <cell r="AH12">
            <v>9</v>
          </cell>
          <cell r="AI12">
            <v>11</v>
          </cell>
          <cell r="AJ12">
            <v>12</v>
          </cell>
          <cell r="AK12">
            <v>12</v>
          </cell>
          <cell r="AL12">
            <v>11</v>
          </cell>
          <cell r="AM12">
            <v>12</v>
          </cell>
          <cell r="AN12">
            <v>18</v>
          </cell>
          <cell r="AO12">
            <v>9</v>
          </cell>
          <cell r="AP12">
            <v>1</v>
          </cell>
          <cell r="AS12">
            <v>0</v>
          </cell>
          <cell r="AT12">
            <v>0</v>
          </cell>
          <cell r="AU12">
            <v>6</v>
          </cell>
          <cell r="AV12">
            <v>11</v>
          </cell>
          <cell r="AW12">
            <v>8</v>
          </cell>
          <cell r="AX12">
            <v>16</v>
          </cell>
          <cell r="AY12">
            <v>9</v>
          </cell>
          <cell r="AZ12">
            <v>9</v>
          </cell>
          <cell r="BA12">
            <v>11</v>
          </cell>
          <cell r="BB12">
            <v>13</v>
          </cell>
          <cell r="BC12">
            <v>8</v>
          </cell>
          <cell r="BD12">
            <v>0</v>
          </cell>
          <cell r="BG12">
            <v>0</v>
          </cell>
          <cell r="BH12">
            <v>0</v>
          </cell>
          <cell r="BI12">
            <v>0</v>
          </cell>
          <cell r="BJ12">
            <v>0</v>
          </cell>
          <cell r="BK12">
            <v>0</v>
          </cell>
          <cell r="BL12">
            <v>0</v>
          </cell>
          <cell r="BM12">
            <v>4</v>
          </cell>
          <cell r="BN12">
            <v>2</v>
          </cell>
          <cell r="BO12">
            <v>3</v>
          </cell>
          <cell r="BP12">
            <v>4</v>
          </cell>
          <cell r="BQ12">
            <v>8</v>
          </cell>
          <cell r="BR12">
            <v>0</v>
          </cell>
          <cell r="BU12">
            <v>0</v>
          </cell>
          <cell r="BV12">
            <v>0</v>
          </cell>
          <cell r="BW12">
            <v>0</v>
          </cell>
          <cell r="BX12">
            <v>0</v>
          </cell>
          <cell r="BY12">
            <v>0</v>
          </cell>
          <cell r="BZ12">
            <v>0</v>
          </cell>
          <cell r="CA12">
            <v>0</v>
          </cell>
          <cell r="CB12">
            <v>0</v>
          </cell>
          <cell r="CC12">
            <v>3</v>
          </cell>
          <cell r="CD12">
            <v>5</v>
          </cell>
          <cell r="CE12">
            <v>0</v>
          </cell>
          <cell r="CF12">
            <v>0</v>
          </cell>
          <cell r="CI12">
            <v>0</v>
          </cell>
          <cell r="CJ12">
            <v>1</v>
          </cell>
          <cell r="CK12">
            <v>0</v>
          </cell>
          <cell r="CL12">
            <v>11</v>
          </cell>
          <cell r="CM12">
            <v>16</v>
          </cell>
          <cell r="CN12">
            <v>12</v>
          </cell>
          <cell r="CO12">
            <v>8</v>
          </cell>
          <cell r="CP12">
            <v>10</v>
          </cell>
          <cell r="CQ12">
            <v>15</v>
          </cell>
          <cell r="CR12">
            <v>31</v>
          </cell>
          <cell r="CS12">
            <v>7</v>
          </cell>
          <cell r="CT12">
            <v>2</v>
          </cell>
        </row>
        <row r="13">
          <cell r="B13" t="str">
            <v>Crotone</v>
          </cell>
          <cell r="AE13">
            <v>0</v>
          </cell>
          <cell r="AF13">
            <v>0</v>
          </cell>
          <cell r="AG13">
            <v>1</v>
          </cell>
          <cell r="AH13">
            <v>2</v>
          </cell>
          <cell r="AI13">
            <v>3</v>
          </cell>
          <cell r="AJ13">
            <v>4</v>
          </cell>
          <cell r="AK13">
            <v>2</v>
          </cell>
          <cell r="AL13">
            <v>3</v>
          </cell>
          <cell r="AM13">
            <v>6</v>
          </cell>
          <cell r="AN13">
            <v>5</v>
          </cell>
          <cell r="AO13">
            <v>0</v>
          </cell>
          <cell r="AP13">
            <v>0</v>
          </cell>
          <cell r="AS13">
            <v>0</v>
          </cell>
          <cell r="AT13">
            <v>0</v>
          </cell>
          <cell r="AU13">
            <v>0</v>
          </cell>
          <cell r="AV13">
            <v>6</v>
          </cell>
          <cell r="AW13">
            <v>2</v>
          </cell>
          <cell r="AX13">
            <v>4</v>
          </cell>
          <cell r="AY13">
            <v>3</v>
          </cell>
          <cell r="AZ13">
            <v>3</v>
          </cell>
          <cell r="BA13">
            <v>4</v>
          </cell>
          <cell r="BB13">
            <v>3</v>
          </cell>
          <cell r="BC13">
            <v>0</v>
          </cell>
          <cell r="BD13">
            <v>0</v>
          </cell>
          <cell r="BG13">
            <v>0</v>
          </cell>
          <cell r="BH13">
            <v>0</v>
          </cell>
          <cell r="BI13">
            <v>0</v>
          </cell>
          <cell r="BJ13">
            <v>0</v>
          </cell>
          <cell r="BK13">
            <v>0</v>
          </cell>
          <cell r="BL13">
            <v>0</v>
          </cell>
          <cell r="BM13">
            <v>0</v>
          </cell>
          <cell r="BN13">
            <v>0</v>
          </cell>
          <cell r="BO13">
            <v>0</v>
          </cell>
          <cell r="BP13">
            <v>0</v>
          </cell>
          <cell r="BQ13">
            <v>0</v>
          </cell>
          <cell r="BR13">
            <v>0</v>
          </cell>
          <cell r="BU13">
            <v>0</v>
          </cell>
          <cell r="BV13">
            <v>0</v>
          </cell>
          <cell r="BW13">
            <v>0</v>
          </cell>
          <cell r="BX13">
            <v>0</v>
          </cell>
          <cell r="BY13">
            <v>0</v>
          </cell>
          <cell r="BZ13">
            <v>0</v>
          </cell>
          <cell r="CA13">
            <v>0</v>
          </cell>
          <cell r="CB13">
            <v>0</v>
          </cell>
          <cell r="CC13">
            <v>0</v>
          </cell>
          <cell r="CD13">
            <v>0</v>
          </cell>
          <cell r="CE13">
            <v>0</v>
          </cell>
          <cell r="CF13">
            <v>0</v>
          </cell>
          <cell r="CI13">
            <v>0</v>
          </cell>
          <cell r="CJ13">
            <v>0</v>
          </cell>
          <cell r="CK13">
            <v>0</v>
          </cell>
          <cell r="CL13">
            <v>0</v>
          </cell>
          <cell r="CM13">
            <v>0</v>
          </cell>
          <cell r="CN13">
            <v>0</v>
          </cell>
          <cell r="CO13">
            <v>0</v>
          </cell>
          <cell r="CP13">
            <v>0</v>
          </cell>
          <cell r="CQ13">
            <v>0</v>
          </cell>
          <cell r="CR13">
            <v>0</v>
          </cell>
          <cell r="CS13">
            <v>0</v>
          </cell>
          <cell r="CT13">
            <v>0</v>
          </cell>
        </row>
        <row r="14">
          <cell r="B14" t="str">
            <v>Taranto</v>
          </cell>
          <cell r="AE14">
            <v>0</v>
          </cell>
          <cell r="AF14">
            <v>0</v>
          </cell>
          <cell r="AG14">
            <v>0</v>
          </cell>
          <cell r="AH14">
            <v>0</v>
          </cell>
          <cell r="AI14">
            <v>4</v>
          </cell>
          <cell r="AJ14">
            <v>6</v>
          </cell>
          <cell r="AK14">
            <v>8</v>
          </cell>
          <cell r="AL14">
            <v>8</v>
          </cell>
          <cell r="AM14">
            <v>7</v>
          </cell>
          <cell r="AN14">
            <v>3</v>
          </cell>
          <cell r="AO14">
            <v>1</v>
          </cell>
          <cell r="AP14">
            <v>0</v>
          </cell>
          <cell r="AS14">
            <v>0</v>
          </cell>
          <cell r="AT14">
            <v>0</v>
          </cell>
          <cell r="AU14">
            <v>1</v>
          </cell>
          <cell r="AV14">
            <v>4</v>
          </cell>
          <cell r="AW14">
            <v>10</v>
          </cell>
          <cell r="AX14">
            <v>10</v>
          </cell>
          <cell r="AY14">
            <v>7</v>
          </cell>
          <cell r="AZ14">
            <v>7</v>
          </cell>
          <cell r="BA14">
            <v>7</v>
          </cell>
          <cell r="BB14">
            <v>6</v>
          </cell>
          <cell r="BC14">
            <v>2</v>
          </cell>
          <cell r="BD14">
            <v>0</v>
          </cell>
          <cell r="BG14">
            <v>0</v>
          </cell>
          <cell r="BH14">
            <v>0</v>
          </cell>
          <cell r="BI14">
            <v>0</v>
          </cell>
          <cell r="BJ14">
            <v>0</v>
          </cell>
          <cell r="BK14">
            <v>4</v>
          </cell>
          <cell r="BL14">
            <v>5</v>
          </cell>
          <cell r="BM14">
            <v>4</v>
          </cell>
          <cell r="BN14">
            <v>4</v>
          </cell>
          <cell r="BO14">
            <v>5</v>
          </cell>
          <cell r="BP14">
            <v>4</v>
          </cell>
          <cell r="BQ14">
            <v>2</v>
          </cell>
          <cell r="BR14">
            <v>0</v>
          </cell>
          <cell r="BU14">
            <v>0</v>
          </cell>
          <cell r="BV14">
            <v>0</v>
          </cell>
          <cell r="BW14">
            <v>0</v>
          </cell>
          <cell r="BX14">
            <v>0</v>
          </cell>
          <cell r="BY14">
            <v>0</v>
          </cell>
          <cell r="BZ14">
            <v>0</v>
          </cell>
          <cell r="CA14">
            <v>0</v>
          </cell>
          <cell r="CB14">
            <v>0</v>
          </cell>
          <cell r="CC14">
            <v>0</v>
          </cell>
          <cell r="CD14">
            <v>0</v>
          </cell>
          <cell r="CE14">
            <v>0</v>
          </cell>
          <cell r="CF14">
            <v>0</v>
          </cell>
          <cell r="CI14">
            <v>0</v>
          </cell>
          <cell r="CJ14">
            <v>0</v>
          </cell>
          <cell r="CK14">
            <v>0</v>
          </cell>
          <cell r="CL14">
            <v>0</v>
          </cell>
          <cell r="CM14">
            <v>0</v>
          </cell>
          <cell r="CN14">
            <v>0</v>
          </cell>
          <cell r="CO14">
            <v>0</v>
          </cell>
          <cell r="CP14">
            <v>0</v>
          </cell>
          <cell r="CQ14">
            <v>0</v>
          </cell>
          <cell r="CR14">
            <v>0</v>
          </cell>
          <cell r="CS14">
            <v>0</v>
          </cell>
          <cell r="CT14">
            <v>0</v>
          </cell>
        </row>
        <row r="15">
          <cell r="B15" t="str">
            <v>Valletta</v>
          </cell>
          <cell r="AE15">
            <v>4</v>
          </cell>
          <cell r="AF15">
            <v>5</v>
          </cell>
          <cell r="AG15">
            <v>11</v>
          </cell>
          <cell r="AH15">
            <v>26</v>
          </cell>
          <cell r="AI15">
            <v>34</v>
          </cell>
          <cell r="AJ15">
            <v>41</v>
          </cell>
          <cell r="AK15">
            <v>38</v>
          </cell>
          <cell r="AL15">
            <v>38</v>
          </cell>
          <cell r="AM15">
            <v>33</v>
          </cell>
          <cell r="AN15">
            <v>44</v>
          </cell>
          <cell r="AO15">
            <v>30</v>
          </cell>
          <cell r="AP15">
            <v>8</v>
          </cell>
          <cell r="AS15">
            <v>3</v>
          </cell>
          <cell r="AT15">
            <v>6</v>
          </cell>
          <cell r="AU15">
            <v>14</v>
          </cell>
          <cell r="AV15">
            <v>22</v>
          </cell>
          <cell r="AW15">
            <v>38</v>
          </cell>
          <cell r="AX15">
            <v>40</v>
          </cell>
          <cell r="AY15">
            <v>33</v>
          </cell>
          <cell r="AZ15">
            <v>32</v>
          </cell>
          <cell r="BA15">
            <v>34</v>
          </cell>
          <cell r="BB15">
            <v>45</v>
          </cell>
          <cell r="BC15">
            <v>11</v>
          </cell>
          <cell r="BD15">
            <v>5</v>
          </cell>
          <cell r="BG15">
            <v>1</v>
          </cell>
          <cell r="BH15">
            <v>4</v>
          </cell>
          <cell r="BI15">
            <v>4</v>
          </cell>
          <cell r="BJ15">
            <v>5</v>
          </cell>
          <cell r="BK15">
            <v>9</v>
          </cell>
          <cell r="BL15">
            <v>5</v>
          </cell>
          <cell r="BM15">
            <v>9</v>
          </cell>
          <cell r="BN15">
            <v>17</v>
          </cell>
          <cell r="BO15">
            <v>17</v>
          </cell>
          <cell r="BP15">
            <v>16</v>
          </cell>
          <cell r="BQ15">
            <v>13</v>
          </cell>
          <cell r="BR15">
            <v>7</v>
          </cell>
          <cell r="BU15">
            <v>5</v>
          </cell>
          <cell r="BV15">
            <v>3</v>
          </cell>
          <cell r="BW15">
            <v>1</v>
          </cell>
          <cell r="BX15">
            <v>0</v>
          </cell>
          <cell r="BY15">
            <v>0</v>
          </cell>
          <cell r="BZ15">
            <v>0</v>
          </cell>
          <cell r="CA15">
            <v>0</v>
          </cell>
          <cell r="CB15">
            <v>2</v>
          </cell>
          <cell r="CC15">
            <v>5</v>
          </cell>
          <cell r="CD15">
            <v>8</v>
          </cell>
          <cell r="CE15">
            <v>5</v>
          </cell>
          <cell r="CF15">
            <v>3</v>
          </cell>
          <cell r="CI15">
            <v>4</v>
          </cell>
          <cell r="CJ15">
            <v>7</v>
          </cell>
          <cell r="CK15">
            <v>9</v>
          </cell>
          <cell r="CL15">
            <v>29</v>
          </cell>
          <cell r="CM15">
            <v>44</v>
          </cell>
          <cell r="CN15">
            <v>40</v>
          </cell>
          <cell r="CO15">
            <v>36</v>
          </cell>
          <cell r="CP15">
            <v>35</v>
          </cell>
          <cell r="CQ15">
            <v>40</v>
          </cell>
          <cell r="CR15">
            <v>64</v>
          </cell>
          <cell r="CS15">
            <v>20</v>
          </cell>
          <cell r="CT15">
            <v>44</v>
          </cell>
        </row>
        <row r="16">
          <cell r="B16" t="str">
            <v>East Med</v>
          </cell>
          <cell r="AE16">
            <v>4</v>
          </cell>
          <cell r="AF16">
            <v>2</v>
          </cell>
          <cell r="AG16">
            <v>17</v>
          </cell>
          <cell r="AH16">
            <v>47</v>
          </cell>
          <cell r="AI16">
            <v>99</v>
          </cell>
          <cell r="AJ16">
            <v>87</v>
          </cell>
          <cell r="AK16">
            <v>93</v>
          </cell>
          <cell r="AL16">
            <v>95</v>
          </cell>
          <cell r="AM16">
            <v>100</v>
          </cell>
          <cell r="AN16">
            <v>117</v>
          </cell>
          <cell r="AO16">
            <v>39</v>
          </cell>
          <cell r="AP16">
            <v>8</v>
          </cell>
          <cell r="AQ16">
            <v>708</v>
          </cell>
          <cell r="AS16">
            <v>3</v>
          </cell>
          <cell r="AT16">
            <v>3</v>
          </cell>
          <cell r="AU16">
            <v>6</v>
          </cell>
          <cell r="AV16">
            <v>35</v>
          </cell>
          <cell r="AW16">
            <v>91</v>
          </cell>
          <cell r="AX16">
            <v>91</v>
          </cell>
          <cell r="AY16">
            <v>88</v>
          </cell>
          <cell r="AZ16">
            <v>104</v>
          </cell>
          <cell r="BA16">
            <v>92</v>
          </cell>
          <cell r="BB16">
            <v>97</v>
          </cell>
          <cell r="BC16">
            <v>39</v>
          </cell>
          <cell r="BD16">
            <v>9</v>
          </cell>
          <cell r="BE16">
            <v>658</v>
          </cell>
          <cell r="BG16">
            <v>0</v>
          </cell>
          <cell r="BH16">
            <v>0</v>
          </cell>
          <cell r="BI16">
            <v>0</v>
          </cell>
          <cell r="BJ16">
            <v>2</v>
          </cell>
          <cell r="BK16">
            <v>1</v>
          </cell>
          <cell r="BL16">
            <v>0</v>
          </cell>
          <cell r="BM16">
            <v>3</v>
          </cell>
          <cell r="BN16">
            <v>3</v>
          </cell>
          <cell r="BO16">
            <v>7</v>
          </cell>
          <cell r="BP16">
            <v>15</v>
          </cell>
          <cell r="BQ16">
            <v>13</v>
          </cell>
          <cell r="BR16">
            <v>3</v>
          </cell>
          <cell r="BS16">
            <v>47</v>
          </cell>
          <cell r="BU16">
            <v>1</v>
          </cell>
          <cell r="BV16">
            <v>0</v>
          </cell>
          <cell r="BW16">
            <v>2</v>
          </cell>
          <cell r="BX16">
            <v>0</v>
          </cell>
          <cell r="BY16">
            <v>0</v>
          </cell>
          <cell r="BZ16">
            <v>0</v>
          </cell>
          <cell r="CA16">
            <v>1</v>
          </cell>
          <cell r="CB16">
            <v>2</v>
          </cell>
          <cell r="CC16">
            <v>1</v>
          </cell>
          <cell r="CD16">
            <v>1</v>
          </cell>
          <cell r="CE16">
            <v>1</v>
          </cell>
          <cell r="CF16">
            <v>0</v>
          </cell>
          <cell r="CG16">
            <v>9</v>
          </cell>
          <cell r="CI16">
            <v>0</v>
          </cell>
          <cell r="CJ16">
            <v>1</v>
          </cell>
          <cell r="CK16">
            <v>5</v>
          </cell>
          <cell r="CL16">
            <v>21</v>
          </cell>
          <cell r="CM16">
            <v>37</v>
          </cell>
          <cell r="CN16">
            <v>42</v>
          </cell>
          <cell r="CO16">
            <v>50</v>
          </cell>
          <cell r="CP16">
            <v>43</v>
          </cell>
          <cell r="CQ16">
            <v>32</v>
          </cell>
          <cell r="CR16">
            <v>34</v>
          </cell>
          <cell r="CS16">
            <v>15</v>
          </cell>
          <cell r="CT16">
            <v>10</v>
          </cell>
          <cell r="CU16">
            <v>290</v>
          </cell>
        </row>
        <row r="17">
          <cell r="B17" t="str">
            <v>Ege</v>
          </cell>
          <cell r="AE17">
            <v>4</v>
          </cell>
          <cell r="AF17">
            <v>2</v>
          </cell>
          <cell r="AG17">
            <v>15</v>
          </cell>
          <cell r="AH17">
            <v>37</v>
          </cell>
          <cell r="AI17">
            <v>69</v>
          </cell>
          <cell r="AJ17">
            <v>65</v>
          </cell>
          <cell r="AK17">
            <v>72</v>
          </cell>
          <cell r="AL17">
            <v>66</v>
          </cell>
          <cell r="AM17">
            <v>73</v>
          </cell>
          <cell r="AN17">
            <v>83</v>
          </cell>
          <cell r="AO17">
            <v>35</v>
          </cell>
          <cell r="AP17">
            <v>8</v>
          </cell>
          <cell r="AS17">
            <v>3</v>
          </cell>
          <cell r="AT17">
            <v>2</v>
          </cell>
          <cell r="AU17">
            <v>5</v>
          </cell>
          <cell r="AV17">
            <v>26</v>
          </cell>
          <cell r="AW17">
            <v>68</v>
          </cell>
          <cell r="AX17">
            <v>63</v>
          </cell>
          <cell r="AY17">
            <v>60</v>
          </cell>
          <cell r="AZ17">
            <v>68</v>
          </cell>
          <cell r="BA17">
            <v>64</v>
          </cell>
          <cell r="BB17">
            <v>75</v>
          </cell>
          <cell r="BC17">
            <v>32</v>
          </cell>
          <cell r="BD17">
            <v>9</v>
          </cell>
          <cell r="BG17">
            <v>0</v>
          </cell>
          <cell r="BH17">
            <v>0</v>
          </cell>
          <cell r="BI17">
            <v>0</v>
          </cell>
          <cell r="BJ17">
            <v>0</v>
          </cell>
          <cell r="BK17">
            <v>0</v>
          </cell>
          <cell r="BL17">
            <v>0</v>
          </cell>
          <cell r="BM17">
            <v>0</v>
          </cell>
          <cell r="BN17">
            <v>0</v>
          </cell>
          <cell r="BO17">
            <v>2</v>
          </cell>
          <cell r="BP17">
            <v>9</v>
          </cell>
          <cell r="BQ17">
            <v>9</v>
          </cell>
          <cell r="BR17">
            <v>3</v>
          </cell>
          <cell r="BU17">
            <v>1</v>
          </cell>
          <cell r="BV17">
            <v>0</v>
          </cell>
          <cell r="BW17">
            <v>2</v>
          </cell>
          <cell r="BX17">
            <v>0</v>
          </cell>
          <cell r="BY17">
            <v>0</v>
          </cell>
          <cell r="BZ17">
            <v>0</v>
          </cell>
          <cell r="CA17">
            <v>0</v>
          </cell>
          <cell r="CB17">
            <v>1</v>
          </cell>
          <cell r="CC17">
            <v>0</v>
          </cell>
          <cell r="CD17">
            <v>0</v>
          </cell>
          <cell r="CE17">
            <v>0</v>
          </cell>
          <cell r="CF17">
            <v>0</v>
          </cell>
          <cell r="CI17">
            <v>0</v>
          </cell>
          <cell r="CJ17">
            <v>1</v>
          </cell>
          <cell r="CK17">
            <v>5</v>
          </cell>
          <cell r="CL17">
            <v>13</v>
          </cell>
          <cell r="CM17">
            <v>23</v>
          </cell>
          <cell r="CN17">
            <v>27</v>
          </cell>
          <cell r="CO17">
            <v>32</v>
          </cell>
          <cell r="CP17">
            <v>27</v>
          </cell>
          <cell r="CQ17">
            <v>23</v>
          </cell>
          <cell r="CR17">
            <v>21</v>
          </cell>
          <cell r="CS17">
            <v>10</v>
          </cell>
          <cell r="CT17">
            <v>9</v>
          </cell>
        </row>
        <row r="18">
          <cell r="B18" t="str">
            <v>Bodrum</v>
          </cell>
          <cell r="AE18">
            <v>0</v>
          </cell>
          <cell r="AF18">
            <v>0</v>
          </cell>
          <cell r="AG18">
            <v>2</v>
          </cell>
          <cell r="AH18">
            <v>1</v>
          </cell>
          <cell r="AI18">
            <v>23</v>
          </cell>
          <cell r="AJ18">
            <v>11</v>
          </cell>
          <cell r="AK18">
            <v>13</v>
          </cell>
          <cell r="AL18">
            <v>15</v>
          </cell>
          <cell r="AM18">
            <v>19</v>
          </cell>
          <cell r="AN18">
            <v>20</v>
          </cell>
          <cell r="AO18">
            <v>3</v>
          </cell>
          <cell r="AP18">
            <v>0</v>
          </cell>
          <cell r="AS18">
            <v>0</v>
          </cell>
          <cell r="AT18">
            <v>0</v>
          </cell>
          <cell r="AU18">
            <v>0</v>
          </cell>
          <cell r="AV18">
            <v>2</v>
          </cell>
          <cell r="AW18">
            <v>13</v>
          </cell>
          <cell r="AX18">
            <v>16</v>
          </cell>
          <cell r="AY18">
            <v>16</v>
          </cell>
          <cell r="AZ18">
            <v>20</v>
          </cell>
          <cell r="BA18">
            <v>19</v>
          </cell>
          <cell r="BB18">
            <v>11</v>
          </cell>
          <cell r="BC18">
            <v>4</v>
          </cell>
          <cell r="BD18">
            <v>0</v>
          </cell>
          <cell r="BG18">
            <v>0</v>
          </cell>
          <cell r="BH18">
            <v>0</v>
          </cell>
          <cell r="BI18">
            <v>0</v>
          </cell>
          <cell r="BJ18">
            <v>2</v>
          </cell>
          <cell r="BK18">
            <v>1</v>
          </cell>
          <cell r="BL18">
            <v>0</v>
          </cell>
          <cell r="BM18">
            <v>0</v>
          </cell>
          <cell r="BN18">
            <v>0</v>
          </cell>
          <cell r="BO18">
            <v>1</v>
          </cell>
          <cell r="BP18">
            <v>0</v>
          </cell>
          <cell r="BQ18">
            <v>2</v>
          </cell>
          <cell r="BR18">
            <v>0</v>
          </cell>
          <cell r="BU18">
            <v>0</v>
          </cell>
          <cell r="BV18">
            <v>0</v>
          </cell>
          <cell r="BW18">
            <v>0</v>
          </cell>
          <cell r="BX18">
            <v>0</v>
          </cell>
          <cell r="BY18">
            <v>0</v>
          </cell>
          <cell r="BZ18">
            <v>0</v>
          </cell>
          <cell r="CA18">
            <v>0</v>
          </cell>
          <cell r="CB18">
            <v>0</v>
          </cell>
          <cell r="CC18">
            <v>0</v>
          </cell>
          <cell r="CD18">
            <v>0</v>
          </cell>
          <cell r="CE18">
            <v>0</v>
          </cell>
          <cell r="CF18">
            <v>0</v>
          </cell>
          <cell r="CI18">
            <v>0</v>
          </cell>
          <cell r="CJ18">
            <v>0</v>
          </cell>
          <cell r="CK18">
            <v>0</v>
          </cell>
          <cell r="CL18">
            <v>1</v>
          </cell>
          <cell r="CM18">
            <v>0</v>
          </cell>
          <cell r="CN18">
            <v>4</v>
          </cell>
          <cell r="CO18">
            <v>6</v>
          </cell>
          <cell r="CP18">
            <v>6</v>
          </cell>
          <cell r="CQ18">
            <v>1</v>
          </cell>
          <cell r="CR18">
            <v>0</v>
          </cell>
          <cell r="CS18">
            <v>0</v>
          </cell>
          <cell r="CT18">
            <v>0</v>
          </cell>
        </row>
        <row r="19">
          <cell r="B19" t="str">
            <v>Zadar</v>
          </cell>
          <cell r="AE19">
            <v>0</v>
          </cell>
          <cell r="AF19">
            <v>0</v>
          </cell>
          <cell r="AG19">
            <v>0</v>
          </cell>
          <cell r="AH19">
            <v>9</v>
          </cell>
          <cell r="AI19">
            <v>7</v>
          </cell>
          <cell r="AJ19">
            <v>11</v>
          </cell>
          <cell r="AK19">
            <v>8</v>
          </cell>
          <cell r="AL19">
            <v>14</v>
          </cell>
          <cell r="AM19">
            <v>8</v>
          </cell>
          <cell r="AN19">
            <v>14</v>
          </cell>
          <cell r="AO19">
            <v>1</v>
          </cell>
          <cell r="AP19">
            <v>0</v>
          </cell>
          <cell r="AS19">
            <v>0</v>
          </cell>
          <cell r="AT19">
            <v>1</v>
          </cell>
          <cell r="AU19">
            <v>1</v>
          </cell>
          <cell r="AV19">
            <v>7</v>
          </cell>
          <cell r="AW19">
            <v>10</v>
          </cell>
          <cell r="AX19">
            <v>12</v>
          </cell>
          <cell r="AY19">
            <v>12</v>
          </cell>
          <cell r="AZ19">
            <v>16</v>
          </cell>
          <cell r="BA19">
            <v>9</v>
          </cell>
          <cell r="BB19">
            <v>11</v>
          </cell>
          <cell r="BC19">
            <v>3</v>
          </cell>
          <cell r="BD19">
            <v>0</v>
          </cell>
          <cell r="BG19">
            <v>0</v>
          </cell>
          <cell r="BH19">
            <v>0</v>
          </cell>
          <cell r="BI19">
            <v>0</v>
          </cell>
          <cell r="BJ19">
            <v>0</v>
          </cell>
          <cell r="BK19">
            <v>0</v>
          </cell>
          <cell r="BL19">
            <v>0</v>
          </cell>
          <cell r="BM19">
            <v>3</v>
          </cell>
          <cell r="BN19">
            <v>3</v>
          </cell>
          <cell r="BO19">
            <v>4</v>
          </cell>
          <cell r="BP19">
            <v>6</v>
          </cell>
          <cell r="BQ19">
            <v>2</v>
          </cell>
          <cell r="BR19">
            <v>0</v>
          </cell>
          <cell r="BU19">
            <v>0</v>
          </cell>
          <cell r="BV19">
            <v>0</v>
          </cell>
          <cell r="BW19">
            <v>0</v>
          </cell>
          <cell r="BX19">
            <v>0</v>
          </cell>
          <cell r="BY19">
            <v>0</v>
          </cell>
          <cell r="BZ19">
            <v>0</v>
          </cell>
          <cell r="CA19">
            <v>1</v>
          </cell>
          <cell r="CB19">
            <v>1</v>
          </cell>
          <cell r="CC19">
            <v>1</v>
          </cell>
          <cell r="CD19">
            <v>1</v>
          </cell>
          <cell r="CE19">
            <v>1</v>
          </cell>
          <cell r="CF19">
            <v>0</v>
          </cell>
          <cell r="CI19">
            <v>0</v>
          </cell>
          <cell r="CJ19">
            <v>0</v>
          </cell>
          <cell r="CK19">
            <v>0</v>
          </cell>
          <cell r="CL19">
            <v>7</v>
          </cell>
          <cell r="CM19">
            <v>14</v>
          </cell>
          <cell r="CN19">
            <v>11</v>
          </cell>
          <cell r="CO19">
            <v>12</v>
          </cell>
          <cell r="CP19">
            <v>10</v>
          </cell>
          <cell r="CQ19">
            <v>8</v>
          </cell>
          <cell r="CR19">
            <v>13</v>
          </cell>
          <cell r="CS19">
            <v>5</v>
          </cell>
          <cell r="CT19">
            <v>1</v>
          </cell>
        </row>
        <row r="20">
          <cell r="B20" t="str">
            <v>West Med &amp; Atlantic</v>
          </cell>
          <cell r="AE20">
            <v>106</v>
          </cell>
          <cell r="AF20">
            <v>73</v>
          </cell>
          <cell r="AG20">
            <v>108</v>
          </cell>
          <cell r="AH20">
            <v>162</v>
          </cell>
          <cell r="AI20">
            <v>159</v>
          </cell>
          <cell r="AJ20">
            <v>88</v>
          </cell>
          <cell r="AK20">
            <v>82</v>
          </cell>
          <cell r="AL20">
            <v>80</v>
          </cell>
          <cell r="AM20">
            <v>119</v>
          </cell>
          <cell r="AN20">
            <v>185</v>
          </cell>
          <cell r="AO20">
            <v>210</v>
          </cell>
          <cell r="AP20">
            <v>128</v>
          </cell>
          <cell r="AQ20">
            <v>1500</v>
          </cell>
          <cell r="AS20">
            <v>16</v>
          </cell>
          <cell r="AT20">
            <v>13</v>
          </cell>
          <cell r="AU20">
            <v>24</v>
          </cell>
          <cell r="AV20">
            <v>100</v>
          </cell>
          <cell r="AW20">
            <v>107</v>
          </cell>
          <cell r="AX20">
            <v>69</v>
          </cell>
          <cell r="AY20">
            <v>75</v>
          </cell>
          <cell r="AZ20">
            <v>60</v>
          </cell>
          <cell r="BA20">
            <v>85</v>
          </cell>
          <cell r="BB20">
            <v>149</v>
          </cell>
          <cell r="BC20">
            <v>130</v>
          </cell>
          <cell r="BD20">
            <v>67</v>
          </cell>
          <cell r="BE20">
            <v>895</v>
          </cell>
          <cell r="BG20">
            <v>0</v>
          </cell>
          <cell r="BH20">
            <v>0</v>
          </cell>
          <cell r="BI20">
            <v>0</v>
          </cell>
          <cell r="BJ20">
            <v>0</v>
          </cell>
          <cell r="BK20">
            <v>0</v>
          </cell>
          <cell r="BL20">
            <v>4</v>
          </cell>
          <cell r="BM20">
            <v>10</v>
          </cell>
          <cell r="BN20">
            <v>24</v>
          </cell>
          <cell r="BO20">
            <v>46</v>
          </cell>
          <cell r="BP20">
            <v>107</v>
          </cell>
          <cell r="BQ20">
            <v>67</v>
          </cell>
          <cell r="BR20">
            <v>25</v>
          </cell>
          <cell r="BS20">
            <v>283</v>
          </cell>
          <cell r="BU20">
            <v>19</v>
          </cell>
          <cell r="BV20">
            <v>14</v>
          </cell>
          <cell r="BW20">
            <v>10</v>
          </cell>
          <cell r="BX20">
            <v>0</v>
          </cell>
          <cell r="BY20">
            <v>0</v>
          </cell>
          <cell r="BZ20">
            <v>0</v>
          </cell>
          <cell r="CA20">
            <v>0</v>
          </cell>
          <cell r="CB20">
            <v>0</v>
          </cell>
          <cell r="CC20">
            <v>0</v>
          </cell>
          <cell r="CD20">
            <v>0</v>
          </cell>
          <cell r="CE20">
            <v>0</v>
          </cell>
          <cell r="CF20">
            <v>0</v>
          </cell>
          <cell r="CG20">
            <v>43</v>
          </cell>
          <cell r="CI20">
            <v>24</v>
          </cell>
          <cell r="CJ20">
            <v>21</v>
          </cell>
          <cell r="CK20">
            <v>44</v>
          </cell>
          <cell r="CL20">
            <v>90</v>
          </cell>
          <cell r="CM20">
            <v>113</v>
          </cell>
          <cell r="CN20">
            <v>70</v>
          </cell>
          <cell r="CO20">
            <v>68</v>
          </cell>
          <cell r="CP20">
            <v>69</v>
          </cell>
          <cell r="CQ20">
            <v>86</v>
          </cell>
          <cell r="CR20">
            <v>127</v>
          </cell>
          <cell r="CS20">
            <v>95</v>
          </cell>
          <cell r="CT20">
            <v>20</v>
          </cell>
          <cell r="CU20">
            <v>827</v>
          </cell>
        </row>
        <row r="21">
          <cell r="B21" t="str">
            <v>Barcelona</v>
          </cell>
          <cell r="AE21">
            <v>15</v>
          </cell>
          <cell r="AF21">
            <v>10</v>
          </cell>
          <cell r="AG21">
            <v>22</v>
          </cell>
          <cell r="AH21">
            <v>46</v>
          </cell>
          <cell r="AI21">
            <v>77</v>
          </cell>
          <cell r="AJ21">
            <v>48</v>
          </cell>
          <cell r="AK21">
            <v>50</v>
          </cell>
          <cell r="AL21">
            <v>50</v>
          </cell>
          <cell r="AM21">
            <v>57</v>
          </cell>
          <cell r="AN21">
            <v>69</v>
          </cell>
          <cell r="AO21">
            <v>50</v>
          </cell>
          <cell r="AP21">
            <v>24</v>
          </cell>
          <cell r="AS21">
            <v>11</v>
          </cell>
          <cell r="AT21">
            <v>11</v>
          </cell>
          <cell r="AU21">
            <v>12</v>
          </cell>
          <cell r="AV21">
            <v>51</v>
          </cell>
          <cell r="AW21">
            <v>70</v>
          </cell>
          <cell r="AX21">
            <v>54</v>
          </cell>
          <cell r="AY21">
            <v>57</v>
          </cell>
          <cell r="AZ21">
            <v>45</v>
          </cell>
          <cell r="BA21">
            <v>60</v>
          </cell>
          <cell r="BB21">
            <v>78</v>
          </cell>
          <cell r="BC21">
            <v>43</v>
          </cell>
          <cell r="BD21">
            <v>19</v>
          </cell>
          <cell r="BG21">
            <v>0</v>
          </cell>
          <cell r="BH21">
            <v>0</v>
          </cell>
          <cell r="BI21">
            <v>0</v>
          </cell>
          <cell r="BJ21">
            <v>0</v>
          </cell>
          <cell r="BK21">
            <v>0</v>
          </cell>
          <cell r="BL21">
            <v>2</v>
          </cell>
          <cell r="BM21">
            <v>7</v>
          </cell>
          <cell r="BN21">
            <v>19</v>
          </cell>
          <cell r="BO21">
            <v>29</v>
          </cell>
          <cell r="BP21">
            <v>63</v>
          </cell>
          <cell r="BQ21">
            <v>35</v>
          </cell>
          <cell r="BR21">
            <v>14</v>
          </cell>
          <cell r="BU21">
            <v>11</v>
          </cell>
          <cell r="BV21">
            <v>8</v>
          </cell>
          <cell r="BW21">
            <v>5</v>
          </cell>
          <cell r="BX21">
            <v>0</v>
          </cell>
          <cell r="BY21">
            <v>0</v>
          </cell>
          <cell r="BZ21">
            <v>0</v>
          </cell>
          <cell r="CA21">
            <v>0</v>
          </cell>
          <cell r="CB21">
            <v>0</v>
          </cell>
          <cell r="CC21">
            <v>0</v>
          </cell>
          <cell r="CD21">
            <v>0</v>
          </cell>
          <cell r="CE21">
            <v>0</v>
          </cell>
          <cell r="CF21">
            <v>0</v>
          </cell>
          <cell r="CI21">
            <v>16</v>
          </cell>
          <cell r="CJ21">
            <v>13</v>
          </cell>
          <cell r="CK21">
            <v>26</v>
          </cell>
          <cell r="CL21">
            <v>48</v>
          </cell>
          <cell r="CM21">
            <v>71</v>
          </cell>
          <cell r="CN21">
            <v>54</v>
          </cell>
          <cell r="CO21">
            <v>56</v>
          </cell>
          <cell r="CP21">
            <v>55</v>
          </cell>
          <cell r="CQ21">
            <v>61</v>
          </cell>
          <cell r="CR21">
            <v>77</v>
          </cell>
          <cell r="CS21">
            <v>52</v>
          </cell>
          <cell r="CT21">
            <v>10</v>
          </cell>
        </row>
        <row r="22">
          <cell r="B22" t="str">
            <v>Malaga</v>
          </cell>
          <cell r="AE22">
            <v>8</v>
          </cell>
          <cell r="AF22">
            <v>7</v>
          </cell>
          <cell r="AG22">
            <v>15</v>
          </cell>
          <cell r="AH22">
            <v>42</v>
          </cell>
          <cell r="AI22">
            <v>45</v>
          </cell>
          <cell r="AJ22">
            <v>19</v>
          </cell>
          <cell r="AK22">
            <v>15</v>
          </cell>
          <cell r="AL22">
            <v>13</v>
          </cell>
          <cell r="AM22">
            <v>34</v>
          </cell>
          <cell r="AN22">
            <v>41</v>
          </cell>
          <cell r="AO22">
            <v>50</v>
          </cell>
          <cell r="AP22">
            <v>9</v>
          </cell>
          <cell r="AS22">
            <v>5</v>
          </cell>
          <cell r="AT22">
            <v>2</v>
          </cell>
          <cell r="AU22">
            <v>12</v>
          </cell>
          <cell r="AV22">
            <v>44</v>
          </cell>
          <cell r="AW22">
            <v>33</v>
          </cell>
          <cell r="AX22">
            <v>14</v>
          </cell>
          <cell r="AY22">
            <v>14</v>
          </cell>
          <cell r="AZ22">
            <v>12</v>
          </cell>
          <cell r="BA22">
            <v>19</v>
          </cell>
          <cell r="BB22">
            <v>51</v>
          </cell>
          <cell r="BC22">
            <v>48</v>
          </cell>
          <cell r="BD22">
            <v>12</v>
          </cell>
          <cell r="BG22">
            <v>0</v>
          </cell>
          <cell r="BH22">
            <v>0</v>
          </cell>
          <cell r="BI22">
            <v>0</v>
          </cell>
          <cell r="BJ22">
            <v>0</v>
          </cell>
          <cell r="BK22">
            <v>0</v>
          </cell>
          <cell r="BL22">
            <v>2</v>
          </cell>
          <cell r="BM22">
            <v>3</v>
          </cell>
          <cell r="BN22">
            <v>5</v>
          </cell>
          <cell r="BO22">
            <v>17</v>
          </cell>
          <cell r="BP22">
            <v>44</v>
          </cell>
          <cell r="BQ22">
            <v>32</v>
          </cell>
          <cell r="BR22">
            <v>11</v>
          </cell>
          <cell r="BU22">
            <v>8</v>
          </cell>
          <cell r="BV22">
            <v>6</v>
          </cell>
          <cell r="BW22">
            <v>5</v>
          </cell>
          <cell r="BX22">
            <v>0</v>
          </cell>
          <cell r="BY22">
            <v>0</v>
          </cell>
          <cell r="BZ22">
            <v>0</v>
          </cell>
          <cell r="CA22">
            <v>0</v>
          </cell>
          <cell r="CB22">
            <v>0</v>
          </cell>
          <cell r="CC22">
            <v>0</v>
          </cell>
          <cell r="CD22">
            <v>0</v>
          </cell>
          <cell r="CE22">
            <v>0</v>
          </cell>
          <cell r="CF22">
            <v>0</v>
          </cell>
          <cell r="CI22">
            <v>8</v>
          </cell>
          <cell r="CJ22">
            <v>8</v>
          </cell>
          <cell r="CK22">
            <v>18</v>
          </cell>
          <cell r="CL22">
            <v>42</v>
          </cell>
          <cell r="CM22">
            <v>42</v>
          </cell>
          <cell r="CN22">
            <v>16</v>
          </cell>
          <cell r="CO22">
            <v>12</v>
          </cell>
          <cell r="CP22">
            <v>14</v>
          </cell>
          <cell r="CQ22">
            <v>25</v>
          </cell>
          <cell r="CR22">
            <v>50</v>
          </cell>
          <cell r="CS22">
            <v>43</v>
          </cell>
          <cell r="CT22">
            <v>10</v>
          </cell>
        </row>
        <row r="23">
          <cell r="B23" t="str">
            <v>Kalundborg</v>
          </cell>
          <cell r="AE23">
            <v>0</v>
          </cell>
          <cell r="AF23">
            <v>0</v>
          </cell>
          <cell r="AG23">
            <v>0</v>
          </cell>
          <cell r="AH23">
            <v>0</v>
          </cell>
          <cell r="AI23">
            <v>0</v>
          </cell>
          <cell r="AJ23">
            <v>2</v>
          </cell>
          <cell r="AK23">
            <v>1</v>
          </cell>
          <cell r="AL23">
            <v>0</v>
          </cell>
          <cell r="AM23">
            <v>1</v>
          </cell>
          <cell r="AN23">
            <v>0</v>
          </cell>
          <cell r="AO23">
            <v>0</v>
          </cell>
          <cell r="AP23">
            <v>0</v>
          </cell>
          <cell r="AS23">
            <v>0</v>
          </cell>
          <cell r="AT23">
            <v>0</v>
          </cell>
          <cell r="AU23">
            <v>0</v>
          </cell>
          <cell r="AV23">
            <v>0</v>
          </cell>
          <cell r="AW23">
            <v>0</v>
          </cell>
          <cell r="AX23">
            <v>0</v>
          </cell>
          <cell r="AY23">
            <v>1</v>
          </cell>
          <cell r="AZ23">
            <v>1</v>
          </cell>
          <cell r="BA23">
            <v>1</v>
          </cell>
          <cell r="BB23">
            <v>0</v>
          </cell>
          <cell r="BC23">
            <v>0</v>
          </cell>
          <cell r="BD23">
            <v>0</v>
          </cell>
          <cell r="BG23">
            <v>0</v>
          </cell>
          <cell r="BH23">
            <v>0</v>
          </cell>
          <cell r="BI23">
            <v>0</v>
          </cell>
          <cell r="BJ23">
            <v>0</v>
          </cell>
          <cell r="BK23">
            <v>0</v>
          </cell>
          <cell r="BL23">
            <v>0</v>
          </cell>
          <cell r="BM23">
            <v>0</v>
          </cell>
          <cell r="BN23">
            <v>0</v>
          </cell>
          <cell r="BO23">
            <v>0</v>
          </cell>
          <cell r="BP23">
            <v>0</v>
          </cell>
          <cell r="BQ23">
            <v>0</v>
          </cell>
          <cell r="BR23">
            <v>0</v>
          </cell>
          <cell r="BU23">
            <v>0</v>
          </cell>
          <cell r="BV23">
            <v>0</v>
          </cell>
          <cell r="BW23">
            <v>0</v>
          </cell>
          <cell r="BX23">
            <v>0</v>
          </cell>
          <cell r="BY23">
            <v>0</v>
          </cell>
          <cell r="BZ23">
            <v>0</v>
          </cell>
          <cell r="CA23">
            <v>0</v>
          </cell>
          <cell r="CB23">
            <v>0</v>
          </cell>
          <cell r="CC23">
            <v>0</v>
          </cell>
          <cell r="CD23">
            <v>0</v>
          </cell>
          <cell r="CE23">
            <v>0</v>
          </cell>
          <cell r="CF23">
            <v>0</v>
          </cell>
          <cell r="CI23">
            <v>0</v>
          </cell>
          <cell r="CJ23">
            <v>0</v>
          </cell>
          <cell r="CK23">
            <v>0</v>
          </cell>
          <cell r="CL23">
            <v>0</v>
          </cell>
          <cell r="CM23">
            <v>0</v>
          </cell>
          <cell r="CN23">
            <v>0</v>
          </cell>
          <cell r="CO23">
            <v>0</v>
          </cell>
          <cell r="CP23">
            <v>0</v>
          </cell>
          <cell r="CQ23">
            <v>0</v>
          </cell>
          <cell r="CR23">
            <v>0</v>
          </cell>
          <cell r="CS23">
            <v>0</v>
          </cell>
          <cell r="CT23">
            <v>0</v>
          </cell>
        </row>
        <row r="24">
          <cell r="B24" t="str">
            <v>Las Palmas</v>
          </cell>
          <cell r="AE24">
            <v>83</v>
          </cell>
          <cell r="AF24">
            <v>56</v>
          </cell>
          <cell r="AG24">
            <v>70</v>
          </cell>
          <cell r="AH24">
            <v>60</v>
          </cell>
          <cell r="AI24">
            <v>15</v>
          </cell>
          <cell r="AJ24">
            <v>11</v>
          </cell>
          <cell r="AK24">
            <v>3</v>
          </cell>
          <cell r="AL24">
            <v>4</v>
          </cell>
          <cell r="AM24">
            <v>10</v>
          </cell>
          <cell r="AN24">
            <v>44</v>
          </cell>
          <cell r="AO24">
            <v>98</v>
          </cell>
          <cell r="AP24">
            <v>94</v>
          </cell>
          <cell r="AS24">
            <v>0</v>
          </cell>
          <cell r="AT24">
            <v>0</v>
          </cell>
          <cell r="AU24">
            <v>0</v>
          </cell>
          <cell r="AV24">
            <v>0</v>
          </cell>
          <cell r="AW24">
            <v>0</v>
          </cell>
          <cell r="AX24">
            <v>0</v>
          </cell>
          <cell r="AY24">
            <v>0</v>
          </cell>
          <cell r="AZ24">
            <v>0</v>
          </cell>
          <cell r="BA24">
            <v>0</v>
          </cell>
          <cell r="BB24">
            <v>6</v>
          </cell>
          <cell r="BC24">
            <v>38</v>
          </cell>
          <cell r="BD24">
            <v>36</v>
          </cell>
          <cell r="BG24">
            <v>0</v>
          </cell>
          <cell r="BH24">
            <v>0</v>
          </cell>
          <cell r="BI24">
            <v>0</v>
          </cell>
          <cell r="BJ24">
            <v>0</v>
          </cell>
          <cell r="BK24">
            <v>0</v>
          </cell>
          <cell r="BL24">
            <v>0</v>
          </cell>
          <cell r="BM24">
            <v>0</v>
          </cell>
          <cell r="BN24">
            <v>0</v>
          </cell>
          <cell r="BO24">
            <v>0</v>
          </cell>
          <cell r="BP24">
            <v>0</v>
          </cell>
          <cell r="BQ24">
            <v>0</v>
          </cell>
          <cell r="BR24">
            <v>0</v>
          </cell>
          <cell r="BU24">
            <v>0</v>
          </cell>
          <cell r="BV24">
            <v>0</v>
          </cell>
          <cell r="BW24">
            <v>0</v>
          </cell>
          <cell r="BX24">
            <v>0</v>
          </cell>
          <cell r="BY24">
            <v>0</v>
          </cell>
          <cell r="BZ24">
            <v>0</v>
          </cell>
          <cell r="CA24">
            <v>0</v>
          </cell>
          <cell r="CB24">
            <v>0</v>
          </cell>
          <cell r="CC24">
            <v>0</v>
          </cell>
          <cell r="CD24">
            <v>0</v>
          </cell>
          <cell r="CE24">
            <v>0</v>
          </cell>
          <cell r="CF24">
            <v>0</v>
          </cell>
          <cell r="CI24">
            <v>0</v>
          </cell>
          <cell r="CJ24">
            <v>0</v>
          </cell>
          <cell r="CK24">
            <v>0</v>
          </cell>
          <cell r="CL24">
            <v>0</v>
          </cell>
          <cell r="CM24">
            <v>0</v>
          </cell>
          <cell r="CN24">
            <v>0</v>
          </cell>
          <cell r="CO24">
            <v>0</v>
          </cell>
          <cell r="CP24">
            <v>0</v>
          </cell>
          <cell r="CQ24">
            <v>0</v>
          </cell>
          <cell r="CR24">
            <v>0</v>
          </cell>
          <cell r="CS24">
            <v>0</v>
          </cell>
          <cell r="CT24">
            <v>0</v>
          </cell>
        </row>
        <row r="25">
          <cell r="B25" t="str">
            <v>Tarragona</v>
          </cell>
          <cell r="AE25">
            <v>0</v>
          </cell>
          <cell r="AF25">
            <v>0</v>
          </cell>
          <cell r="AG25">
            <v>0</v>
          </cell>
          <cell r="AH25">
            <v>5</v>
          </cell>
          <cell r="AI25">
            <v>10</v>
          </cell>
          <cell r="AJ25">
            <v>5</v>
          </cell>
          <cell r="AK25">
            <v>5</v>
          </cell>
          <cell r="AL25">
            <v>5</v>
          </cell>
          <cell r="AM25">
            <v>8</v>
          </cell>
          <cell r="AN25">
            <v>15</v>
          </cell>
          <cell r="AO25">
            <v>4</v>
          </cell>
          <cell r="AP25">
            <v>0</v>
          </cell>
          <cell r="AS25">
            <v>0</v>
          </cell>
          <cell r="AT25">
            <v>0</v>
          </cell>
          <cell r="AU25">
            <v>0</v>
          </cell>
          <cell r="AV25">
            <v>5</v>
          </cell>
          <cell r="AW25">
            <v>4</v>
          </cell>
          <cell r="AX25">
            <v>1</v>
          </cell>
          <cell r="AY25">
            <v>3</v>
          </cell>
          <cell r="AZ25">
            <v>2</v>
          </cell>
          <cell r="BA25">
            <v>5</v>
          </cell>
          <cell r="BB25">
            <v>14</v>
          </cell>
          <cell r="BC25">
            <v>1</v>
          </cell>
          <cell r="BD25">
            <v>0</v>
          </cell>
          <cell r="BG25">
            <v>0</v>
          </cell>
          <cell r="BH25">
            <v>0</v>
          </cell>
          <cell r="BI25">
            <v>0</v>
          </cell>
          <cell r="BJ25">
            <v>0</v>
          </cell>
          <cell r="BK25">
            <v>0</v>
          </cell>
          <cell r="BL25">
            <v>0</v>
          </cell>
          <cell r="BM25">
            <v>0</v>
          </cell>
          <cell r="BN25">
            <v>0</v>
          </cell>
          <cell r="BO25">
            <v>0</v>
          </cell>
          <cell r="BP25">
            <v>0</v>
          </cell>
          <cell r="BQ25">
            <v>0</v>
          </cell>
          <cell r="BR25">
            <v>0</v>
          </cell>
          <cell r="BU25">
            <v>0</v>
          </cell>
          <cell r="BV25">
            <v>0</v>
          </cell>
          <cell r="BW25">
            <v>0</v>
          </cell>
          <cell r="BX25">
            <v>0</v>
          </cell>
          <cell r="BY25">
            <v>0</v>
          </cell>
          <cell r="BZ25">
            <v>0</v>
          </cell>
          <cell r="CA25">
            <v>0</v>
          </cell>
          <cell r="CB25">
            <v>0</v>
          </cell>
          <cell r="CC25">
            <v>0</v>
          </cell>
          <cell r="CD25">
            <v>0</v>
          </cell>
          <cell r="CE25">
            <v>0</v>
          </cell>
          <cell r="CF25">
            <v>0</v>
          </cell>
          <cell r="CI25">
            <v>0</v>
          </cell>
          <cell r="CJ25">
            <v>0</v>
          </cell>
          <cell r="CK25">
            <v>0</v>
          </cell>
          <cell r="CL25">
            <v>0</v>
          </cell>
          <cell r="CM25">
            <v>0</v>
          </cell>
          <cell r="CN25">
            <v>0</v>
          </cell>
          <cell r="CO25">
            <v>0</v>
          </cell>
          <cell r="CP25">
            <v>0</v>
          </cell>
          <cell r="CQ25">
            <v>0</v>
          </cell>
          <cell r="CR25">
            <v>0</v>
          </cell>
          <cell r="CS25">
            <v>0</v>
          </cell>
          <cell r="CT25">
            <v>0</v>
          </cell>
        </row>
        <row r="26">
          <cell r="B26" t="str">
            <v>Alicante</v>
          </cell>
          <cell r="AE26">
            <v>0</v>
          </cell>
          <cell r="AF26">
            <v>0</v>
          </cell>
          <cell r="AG26">
            <v>1</v>
          </cell>
          <cell r="AH26">
            <v>9</v>
          </cell>
          <cell r="AI26">
            <v>12</v>
          </cell>
          <cell r="AJ26">
            <v>3</v>
          </cell>
          <cell r="AK26">
            <v>8</v>
          </cell>
          <cell r="AL26">
            <v>8</v>
          </cell>
          <cell r="AM26">
            <v>9</v>
          </cell>
          <cell r="AN26">
            <v>16</v>
          </cell>
          <cell r="AO26">
            <v>8</v>
          </cell>
          <cell r="AP26">
            <v>1</v>
          </cell>
          <cell r="AS26">
            <v>0</v>
          </cell>
          <cell r="AT26">
            <v>0</v>
          </cell>
          <cell r="AU26">
            <v>0</v>
          </cell>
          <cell r="AV26">
            <v>0</v>
          </cell>
          <cell r="AW26">
            <v>0</v>
          </cell>
          <cell r="AX26">
            <v>0</v>
          </cell>
          <cell r="AY26">
            <v>0</v>
          </cell>
          <cell r="AZ26">
            <v>0</v>
          </cell>
          <cell r="BA26">
            <v>0</v>
          </cell>
          <cell r="BB26">
            <v>0</v>
          </cell>
          <cell r="BC26">
            <v>0</v>
          </cell>
          <cell r="BD26">
            <v>0</v>
          </cell>
          <cell r="BG26">
            <v>0</v>
          </cell>
          <cell r="BH26">
            <v>0</v>
          </cell>
          <cell r="BI26">
            <v>0</v>
          </cell>
          <cell r="BJ26">
            <v>0</v>
          </cell>
          <cell r="BK26">
            <v>0</v>
          </cell>
          <cell r="BL26">
            <v>0</v>
          </cell>
          <cell r="BM26">
            <v>0</v>
          </cell>
          <cell r="BN26">
            <v>0</v>
          </cell>
          <cell r="BO26">
            <v>0</v>
          </cell>
          <cell r="BP26">
            <v>0</v>
          </cell>
          <cell r="BQ26">
            <v>0</v>
          </cell>
          <cell r="BR26">
            <v>0</v>
          </cell>
          <cell r="BU26">
            <v>0</v>
          </cell>
          <cell r="BV26">
            <v>0</v>
          </cell>
          <cell r="BW26">
            <v>0</v>
          </cell>
          <cell r="BX26">
            <v>0</v>
          </cell>
          <cell r="BY26">
            <v>0</v>
          </cell>
          <cell r="BZ26">
            <v>0</v>
          </cell>
          <cell r="CA26">
            <v>0</v>
          </cell>
          <cell r="CB26">
            <v>0</v>
          </cell>
          <cell r="CC26">
            <v>0</v>
          </cell>
          <cell r="CD26">
            <v>0</v>
          </cell>
          <cell r="CE26">
            <v>0</v>
          </cell>
          <cell r="CF26">
            <v>0</v>
          </cell>
          <cell r="CI26">
            <v>0</v>
          </cell>
          <cell r="CJ26">
            <v>0</v>
          </cell>
          <cell r="CK26">
            <v>0</v>
          </cell>
          <cell r="CL26">
            <v>0</v>
          </cell>
          <cell r="CM26">
            <v>0</v>
          </cell>
          <cell r="CN26">
            <v>0</v>
          </cell>
          <cell r="CO26">
            <v>0</v>
          </cell>
          <cell r="CP26">
            <v>0</v>
          </cell>
          <cell r="CQ26">
            <v>0</v>
          </cell>
          <cell r="CR26">
            <v>0</v>
          </cell>
          <cell r="CS26">
            <v>0</v>
          </cell>
          <cell r="CT26">
            <v>0</v>
          </cell>
        </row>
        <row r="27">
          <cell r="B27" t="str">
            <v>Other</v>
          </cell>
          <cell r="AE27">
            <v>0</v>
          </cell>
          <cell r="AF27">
            <v>0</v>
          </cell>
          <cell r="AG27">
            <v>0</v>
          </cell>
          <cell r="AH27">
            <v>1</v>
          </cell>
          <cell r="AI27">
            <v>3</v>
          </cell>
          <cell r="AJ27">
            <v>4</v>
          </cell>
          <cell r="AK27">
            <v>3</v>
          </cell>
          <cell r="AL27">
            <v>4</v>
          </cell>
          <cell r="AM27">
            <v>4</v>
          </cell>
          <cell r="AN27">
            <v>2</v>
          </cell>
          <cell r="AO27">
            <v>0</v>
          </cell>
          <cell r="AP27">
            <v>0</v>
          </cell>
          <cell r="AQ27">
            <v>21</v>
          </cell>
          <cell r="AS27">
            <v>0</v>
          </cell>
          <cell r="AT27">
            <v>0</v>
          </cell>
          <cell r="AU27">
            <v>0</v>
          </cell>
          <cell r="AV27">
            <v>1</v>
          </cell>
          <cell r="AW27">
            <v>0</v>
          </cell>
          <cell r="AX27">
            <v>1</v>
          </cell>
          <cell r="AY27">
            <v>3</v>
          </cell>
          <cell r="AZ27">
            <v>2</v>
          </cell>
          <cell r="BA27">
            <v>1</v>
          </cell>
          <cell r="BB27">
            <v>1</v>
          </cell>
          <cell r="BC27">
            <v>0</v>
          </cell>
          <cell r="BD27">
            <v>0</v>
          </cell>
          <cell r="BE27">
            <v>9</v>
          </cell>
          <cell r="BG27">
            <v>0</v>
          </cell>
          <cell r="BH27">
            <v>0</v>
          </cell>
          <cell r="BI27">
            <v>0</v>
          </cell>
          <cell r="BJ27">
            <v>0</v>
          </cell>
          <cell r="BK27">
            <v>0</v>
          </cell>
          <cell r="BL27">
            <v>0</v>
          </cell>
          <cell r="BM27">
            <v>0</v>
          </cell>
          <cell r="BN27">
            <v>0</v>
          </cell>
          <cell r="BO27">
            <v>0</v>
          </cell>
          <cell r="BP27">
            <v>0</v>
          </cell>
          <cell r="BQ27">
            <v>0</v>
          </cell>
          <cell r="BR27">
            <v>0</v>
          </cell>
          <cell r="BS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1</v>
          </cell>
          <cell r="CM27">
            <v>2</v>
          </cell>
          <cell r="CN27">
            <v>5</v>
          </cell>
          <cell r="CO27">
            <v>3</v>
          </cell>
          <cell r="CP27">
            <v>1</v>
          </cell>
          <cell r="CQ27">
            <v>1</v>
          </cell>
          <cell r="CR27">
            <v>3</v>
          </cell>
          <cell r="CS27">
            <v>0</v>
          </cell>
          <cell r="CT27">
            <v>0</v>
          </cell>
          <cell r="CU27">
            <v>16</v>
          </cell>
        </row>
        <row r="28">
          <cell r="B28" t="str">
            <v>Adria</v>
          </cell>
          <cell r="AE28">
            <v>0</v>
          </cell>
          <cell r="AF28">
            <v>0</v>
          </cell>
          <cell r="AG28">
            <v>0</v>
          </cell>
          <cell r="AH28">
            <v>1</v>
          </cell>
          <cell r="AI28">
            <v>3</v>
          </cell>
          <cell r="AJ28">
            <v>4</v>
          </cell>
          <cell r="AK28">
            <v>3</v>
          </cell>
          <cell r="AL28">
            <v>4</v>
          </cell>
          <cell r="AM28">
            <v>4</v>
          </cell>
          <cell r="AN28">
            <v>2</v>
          </cell>
          <cell r="AO28">
            <v>0</v>
          </cell>
          <cell r="AP28">
            <v>0</v>
          </cell>
          <cell r="AS28">
            <v>0</v>
          </cell>
          <cell r="AT28">
            <v>0</v>
          </cell>
          <cell r="AU28">
            <v>0</v>
          </cell>
          <cell r="AV28">
            <v>1</v>
          </cell>
          <cell r="AW28">
            <v>0</v>
          </cell>
          <cell r="AX28">
            <v>1</v>
          </cell>
          <cell r="AY28">
            <v>3</v>
          </cell>
          <cell r="AZ28">
            <v>2</v>
          </cell>
          <cell r="BA28">
            <v>1</v>
          </cell>
          <cell r="BB28">
            <v>1</v>
          </cell>
          <cell r="BC28">
            <v>0</v>
          </cell>
          <cell r="BD28">
            <v>0</v>
          </cell>
          <cell r="BG28">
            <v>0</v>
          </cell>
          <cell r="BH28">
            <v>0</v>
          </cell>
          <cell r="BI28">
            <v>0</v>
          </cell>
          <cell r="BJ28">
            <v>0</v>
          </cell>
          <cell r="BK28">
            <v>0</v>
          </cell>
          <cell r="BL28">
            <v>0</v>
          </cell>
          <cell r="BM28">
            <v>0</v>
          </cell>
          <cell r="BN28">
            <v>0</v>
          </cell>
          <cell r="BO28">
            <v>0</v>
          </cell>
          <cell r="BP28">
            <v>0</v>
          </cell>
          <cell r="BQ28">
            <v>0</v>
          </cell>
          <cell r="BR28">
            <v>0</v>
          </cell>
          <cell r="BU28">
            <v>0</v>
          </cell>
          <cell r="BV28">
            <v>0</v>
          </cell>
          <cell r="BW28">
            <v>0</v>
          </cell>
          <cell r="BX28">
            <v>0</v>
          </cell>
          <cell r="BY28">
            <v>0</v>
          </cell>
          <cell r="BZ28">
            <v>0</v>
          </cell>
          <cell r="CA28">
            <v>0</v>
          </cell>
          <cell r="CB28">
            <v>0</v>
          </cell>
          <cell r="CC28">
            <v>0</v>
          </cell>
          <cell r="CD28">
            <v>0</v>
          </cell>
          <cell r="CE28">
            <v>0</v>
          </cell>
          <cell r="CF28">
            <v>0</v>
          </cell>
          <cell r="CI28">
            <v>0</v>
          </cell>
          <cell r="CJ28">
            <v>0</v>
          </cell>
          <cell r="CK28">
            <v>0</v>
          </cell>
          <cell r="CL28">
            <v>1</v>
          </cell>
          <cell r="CM28">
            <v>2</v>
          </cell>
          <cell r="CN28">
            <v>5</v>
          </cell>
          <cell r="CO28">
            <v>3</v>
          </cell>
          <cell r="CP28">
            <v>1</v>
          </cell>
          <cell r="CQ28">
            <v>1</v>
          </cell>
          <cell r="CR28">
            <v>3</v>
          </cell>
          <cell r="CS28">
            <v>0</v>
          </cell>
          <cell r="CT28">
            <v>0</v>
          </cell>
        </row>
        <row r="33">
          <cell r="AE33" t="str">
            <v>January</v>
          </cell>
          <cell r="AF33" t="str">
            <v>February</v>
          </cell>
          <cell r="AG33" t="str">
            <v>March</v>
          </cell>
          <cell r="AH33" t="str">
            <v>April</v>
          </cell>
          <cell r="AI33" t="str">
            <v>May</v>
          </cell>
          <cell r="AJ33" t="str">
            <v>June</v>
          </cell>
          <cell r="AK33" t="str">
            <v>July</v>
          </cell>
          <cell r="AL33" t="str">
            <v>August</v>
          </cell>
          <cell r="AM33" t="str">
            <v>September</v>
          </cell>
          <cell r="AN33" t="str">
            <v>October</v>
          </cell>
          <cell r="AO33" t="str">
            <v>November</v>
          </cell>
          <cell r="AP33" t="str">
            <v>December</v>
          </cell>
        </row>
        <row r="34">
          <cell r="B34" t="str">
            <v>PAX</v>
          </cell>
          <cell r="AE34" t="str">
            <v>FY23</v>
          </cell>
          <cell r="AF34"/>
          <cell r="AG34"/>
          <cell r="AH34" t="str">
            <v>FY24</v>
          </cell>
          <cell r="AI34"/>
          <cell r="AJ34"/>
          <cell r="AK34"/>
          <cell r="AL34"/>
          <cell r="AM34"/>
          <cell r="AN34"/>
          <cell r="AO34"/>
          <cell r="AP34"/>
          <cell r="AS34" t="str">
            <v>FY22</v>
          </cell>
          <cell r="AT34"/>
          <cell r="AU34"/>
          <cell r="AV34" t="str">
            <v>FY23</v>
          </cell>
          <cell r="AW34"/>
          <cell r="AX34"/>
          <cell r="AY34"/>
          <cell r="AZ34"/>
          <cell r="BA34"/>
          <cell r="BB34"/>
          <cell r="BC34"/>
          <cell r="BD34"/>
          <cell r="BG34" t="str">
            <v>FY22</v>
          </cell>
          <cell r="BH34"/>
          <cell r="BI34"/>
          <cell r="BJ34"/>
          <cell r="BK34"/>
          <cell r="BL34"/>
          <cell r="BM34"/>
          <cell r="BN34"/>
          <cell r="BO34"/>
          <cell r="BP34"/>
          <cell r="BQ34"/>
          <cell r="BR34"/>
          <cell r="BU34" t="str">
            <v>FY20</v>
          </cell>
          <cell r="BV34"/>
          <cell r="BW34"/>
          <cell r="CL34" t="str">
            <v>FY20</v>
          </cell>
          <cell r="CM34"/>
          <cell r="CN34"/>
          <cell r="CO34"/>
          <cell r="CP34"/>
          <cell r="CQ34"/>
          <cell r="CR34"/>
          <cell r="CS34"/>
          <cell r="CT34"/>
        </row>
        <row r="35">
          <cell r="B35" t="str">
            <v>Americas</v>
          </cell>
          <cell r="AE35">
            <v>522949</v>
          </cell>
          <cell r="AF35">
            <v>449661</v>
          </cell>
          <cell r="AG35">
            <v>565574</v>
          </cell>
          <cell r="AH35">
            <v>449751</v>
          </cell>
          <cell r="AI35">
            <v>353242</v>
          </cell>
          <cell r="AJ35">
            <v>359885</v>
          </cell>
          <cell r="AK35">
            <v>396404</v>
          </cell>
          <cell r="AL35">
            <v>375428</v>
          </cell>
          <cell r="AM35">
            <v>313650</v>
          </cell>
          <cell r="AN35">
            <v>282162</v>
          </cell>
          <cell r="AO35">
            <v>497550</v>
          </cell>
          <cell r="AP35">
            <v>666281</v>
          </cell>
          <cell r="AQ35">
            <v>5232537</v>
          </cell>
          <cell r="AS35">
            <v>195612</v>
          </cell>
          <cell r="AT35">
            <v>219545</v>
          </cell>
          <cell r="AU35">
            <v>344501</v>
          </cell>
          <cell r="AV35">
            <v>297788</v>
          </cell>
          <cell r="AW35">
            <v>234968</v>
          </cell>
          <cell r="AX35">
            <v>251675</v>
          </cell>
          <cell r="AY35">
            <v>292122</v>
          </cell>
          <cell r="AZ35">
            <v>278520</v>
          </cell>
          <cell r="BA35">
            <v>280580</v>
          </cell>
          <cell r="BB35">
            <v>268578</v>
          </cell>
          <cell r="BC35">
            <v>410205</v>
          </cell>
          <cell r="BD35">
            <v>518319</v>
          </cell>
          <cell r="BE35">
            <v>3592413</v>
          </cell>
          <cell r="BG35">
            <v>0</v>
          </cell>
          <cell r="BH35">
            <v>0</v>
          </cell>
          <cell r="BI35">
            <v>0</v>
          </cell>
          <cell r="BJ35">
            <v>0</v>
          </cell>
          <cell r="BK35">
            <v>0</v>
          </cell>
          <cell r="BL35">
            <v>5111</v>
          </cell>
          <cell r="BM35">
            <v>30914</v>
          </cell>
          <cell r="BN35">
            <v>66591</v>
          </cell>
          <cell r="BO35">
            <v>83395</v>
          </cell>
          <cell r="BP35">
            <v>143120</v>
          </cell>
          <cell r="BQ35">
            <v>185964</v>
          </cell>
          <cell r="BR35">
            <v>253217</v>
          </cell>
          <cell r="BS35">
            <v>768312</v>
          </cell>
          <cell r="BU35">
            <v>466080</v>
          </cell>
          <cell r="BV35">
            <v>430518</v>
          </cell>
          <cell r="BW35">
            <v>196286</v>
          </cell>
          <cell r="BX35">
            <v>0</v>
          </cell>
          <cell r="BY35">
            <v>0</v>
          </cell>
          <cell r="BZ35">
            <v>0</v>
          </cell>
          <cell r="CA35">
            <v>0</v>
          </cell>
          <cell r="CB35">
            <v>0</v>
          </cell>
          <cell r="CC35">
            <v>0</v>
          </cell>
          <cell r="CD35">
            <v>0</v>
          </cell>
          <cell r="CE35">
            <v>0</v>
          </cell>
          <cell r="CF35">
            <v>0</v>
          </cell>
          <cell r="CG35">
            <v>1092884</v>
          </cell>
          <cell r="CI35">
            <v>525262</v>
          </cell>
          <cell r="CJ35">
            <v>425246</v>
          </cell>
          <cell r="CK35">
            <v>500596</v>
          </cell>
          <cell r="CL35">
            <v>394045</v>
          </cell>
          <cell r="CM35">
            <v>303053</v>
          </cell>
          <cell r="CN35">
            <v>324456</v>
          </cell>
          <cell r="CO35">
            <v>332464</v>
          </cell>
          <cell r="CP35">
            <v>325246</v>
          </cell>
          <cell r="CQ35">
            <v>234453</v>
          </cell>
          <cell r="CR35">
            <v>299863</v>
          </cell>
          <cell r="CS35">
            <v>421184</v>
          </cell>
          <cell r="CT35">
            <v>506611</v>
          </cell>
          <cell r="CU35">
            <v>4592479</v>
          </cell>
        </row>
        <row r="36">
          <cell r="B36" t="str">
            <v>Antigua</v>
          </cell>
          <cell r="AE36">
            <v>115964</v>
          </cell>
          <cell r="AF36">
            <v>107254</v>
          </cell>
          <cell r="AG36">
            <v>109432</v>
          </cell>
          <cell r="AH36">
            <v>56930</v>
          </cell>
          <cell r="AI36">
            <v>19347</v>
          </cell>
          <cell r="AJ36">
            <v>4382</v>
          </cell>
          <cell r="AK36">
            <v>10233</v>
          </cell>
          <cell r="AL36">
            <v>6474</v>
          </cell>
          <cell r="AM36">
            <v>0</v>
          </cell>
          <cell r="AN36">
            <v>9326</v>
          </cell>
          <cell r="AO36">
            <v>83904</v>
          </cell>
          <cell r="AP36">
            <v>146536</v>
          </cell>
          <cell r="AS36">
            <v>50794</v>
          </cell>
          <cell r="AT36">
            <v>44710</v>
          </cell>
          <cell r="AU36">
            <v>60824</v>
          </cell>
          <cell r="AV36">
            <v>30815</v>
          </cell>
          <cell r="AW36">
            <v>3881</v>
          </cell>
          <cell r="AX36">
            <v>0</v>
          </cell>
          <cell r="AY36">
            <v>3145</v>
          </cell>
          <cell r="AZ36">
            <v>0</v>
          </cell>
          <cell r="BA36">
            <v>4913</v>
          </cell>
          <cell r="BB36">
            <v>7610</v>
          </cell>
          <cell r="BC36">
            <v>64272</v>
          </cell>
          <cell r="BD36">
            <v>108803</v>
          </cell>
          <cell r="BG36">
            <v>0</v>
          </cell>
          <cell r="BH36">
            <v>0</v>
          </cell>
          <cell r="BI36">
            <v>0</v>
          </cell>
          <cell r="BJ36">
            <v>0</v>
          </cell>
          <cell r="BK36">
            <v>0</v>
          </cell>
          <cell r="BL36">
            <v>0</v>
          </cell>
          <cell r="BM36">
            <v>767</v>
          </cell>
          <cell r="BN36">
            <v>1816</v>
          </cell>
          <cell r="BO36">
            <v>1618</v>
          </cell>
          <cell r="BP36">
            <v>720</v>
          </cell>
          <cell r="BQ36">
            <v>23175</v>
          </cell>
          <cell r="BR36">
            <v>52767</v>
          </cell>
          <cell r="BU36">
            <v>108796</v>
          </cell>
          <cell r="BV36">
            <v>101463</v>
          </cell>
          <cell r="BW36">
            <v>48626</v>
          </cell>
          <cell r="BX36">
            <v>0</v>
          </cell>
          <cell r="BY36">
            <v>0</v>
          </cell>
          <cell r="BZ36">
            <v>0</v>
          </cell>
          <cell r="CA36">
            <v>0</v>
          </cell>
          <cell r="CB36">
            <v>0</v>
          </cell>
          <cell r="CC36">
            <v>0</v>
          </cell>
          <cell r="CD36">
            <v>0</v>
          </cell>
          <cell r="CE36">
            <v>0</v>
          </cell>
          <cell r="CF36">
            <v>0</v>
          </cell>
          <cell r="CI36">
            <v>156866</v>
          </cell>
          <cell r="CJ36">
            <v>119668</v>
          </cell>
          <cell r="CK36">
            <v>108846</v>
          </cell>
          <cell r="CL36">
            <v>46675</v>
          </cell>
          <cell r="CM36">
            <v>15340</v>
          </cell>
          <cell r="CN36">
            <v>13509</v>
          </cell>
          <cell r="CO36">
            <v>10620</v>
          </cell>
          <cell r="CP36">
            <v>9607</v>
          </cell>
          <cell r="CQ36">
            <v>11148</v>
          </cell>
          <cell r="CR36">
            <v>31050</v>
          </cell>
          <cell r="CS36">
            <v>89764</v>
          </cell>
          <cell r="CT36">
            <v>120203</v>
          </cell>
        </row>
        <row r="37">
          <cell r="B37" t="str">
            <v>Nassau</v>
          </cell>
          <cell r="AE37">
            <v>406985</v>
          </cell>
          <cell r="AF37">
            <v>342407</v>
          </cell>
          <cell r="AG37">
            <v>456142</v>
          </cell>
          <cell r="AH37">
            <v>392821</v>
          </cell>
          <cell r="AI37">
            <v>319094</v>
          </cell>
          <cell r="AJ37">
            <v>339475</v>
          </cell>
          <cell r="AK37">
            <v>366417</v>
          </cell>
          <cell r="AL37">
            <v>353896</v>
          </cell>
          <cell r="AM37">
            <v>298709</v>
          </cell>
          <cell r="AN37">
            <v>272477</v>
          </cell>
          <cell r="AO37">
            <v>413646</v>
          </cell>
          <cell r="AP37">
            <v>519745</v>
          </cell>
          <cell r="AS37">
            <v>144818</v>
          </cell>
          <cell r="AT37">
            <v>174835</v>
          </cell>
          <cell r="AU37">
            <v>283677</v>
          </cell>
          <cell r="AV37">
            <v>266973</v>
          </cell>
          <cell r="AW37">
            <v>231087</v>
          </cell>
          <cell r="AX37">
            <v>251675</v>
          </cell>
          <cell r="AY37">
            <v>288977</v>
          </cell>
          <cell r="AZ37">
            <v>278520</v>
          </cell>
          <cell r="BA37">
            <v>275667</v>
          </cell>
          <cell r="BB37">
            <v>260968</v>
          </cell>
          <cell r="BC37">
            <v>345933</v>
          </cell>
          <cell r="BD37">
            <v>409516</v>
          </cell>
          <cell r="BG37">
            <v>0</v>
          </cell>
          <cell r="BH37">
            <v>0</v>
          </cell>
          <cell r="BI37">
            <v>0</v>
          </cell>
          <cell r="BJ37">
            <v>0</v>
          </cell>
          <cell r="BK37">
            <v>0</v>
          </cell>
          <cell r="BL37">
            <v>5111</v>
          </cell>
          <cell r="BM37">
            <v>30147</v>
          </cell>
          <cell r="BN37">
            <v>64775</v>
          </cell>
          <cell r="BO37">
            <v>81777</v>
          </cell>
          <cell r="BP37">
            <v>142400</v>
          </cell>
          <cell r="BQ37">
            <v>162789</v>
          </cell>
          <cell r="BR37">
            <v>200450</v>
          </cell>
          <cell r="BU37">
            <v>357284</v>
          </cell>
          <cell r="BV37">
            <v>329055</v>
          </cell>
          <cell r="BW37">
            <v>147660</v>
          </cell>
          <cell r="BX37">
            <v>0</v>
          </cell>
          <cell r="BY37">
            <v>0</v>
          </cell>
          <cell r="BZ37">
            <v>0</v>
          </cell>
          <cell r="CA37">
            <v>0</v>
          </cell>
          <cell r="CB37">
            <v>0</v>
          </cell>
          <cell r="CC37">
            <v>0</v>
          </cell>
          <cell r="CD37">
            <v>0</v>
          </cell>
          <cell r="CE37">
            <v>0</v>
          </cell>
          <cell r="CF37">
            <v>0</v>
          </cell>
          <cell r="CI37">
            <v>368396</v>
          </cell>
          <cell r="CJ37">
            <v>305578</v>
          </cell>
          <cell r="CK37">
            <v>391750</v>
          </cell>
          <cell r="CL37">
            <v>347370</v>
          </cell>
          <cell r="CM37">
            <v>287713</v>
          </cell>
          <cell r="CN37">
            <v>310947</v>
          </cell>
          <cell r="CO37">
            <v>321844</v>
          </cell>
          <cell r="CP37">
            <v>315639</v>
          </cell>
          <cell r="CQ37">
            <v>223305</v>
          </cell>
          <cell r="CR37">
            <v>268813</v>
          </cell>
          <cell r="CS37">
            <v>331420</v>
          </cell>
          <cell r="CT37">
            <v>386408</v>
          </cell>
        </row>
        <row r="38">
          <cell r="B38" t="str">
            <v>Prince Rupert</v>
          </cell>
          <cell r="AE38">
            <v>0</v>
          </cell>
          <cell r="AF38">
            <v>0</v>
          </cell>
          <cell r="AG38">
            <v>0</v>
          </cell>
          <cell r="AH38">
            <v>0</v>
          </cell>
          <cell r="AI38">
            <v>14801</v>
          </cell>
          <cell r="AJ38">
            <v>16028</v>
          </cell>
          <cell r="AK38">
            <v>19754</v>
          </cell>
          <cell r="AL38">
            <v>15058</v>
          </cell>
          <cell r="AM38">
            <v>14941</v>
          </cell>
          <cell r="AN38">
            <v>359</v>
          </cell>
          <cell r="AO38">
            <v>0</v>
          </cell>
          <cell r="AP38">
            <v>0</v>
          </cell>
          <cell r="AS38">
            <v>0</v>
          </cell>
          <cell r="AT38">
            <v>0</v>
          </cell>
          <cell r="AU38">
            <v>0</v>
          </cell>
          <cell r="AV38">
            <v>0</v>
          </cell>
          <cell r="AW38">
            <v>0</v>
          </cell>
          <cell r="AX38">
            <v>0</v>
          </cell>
          <cell r="AY38">
            <v>0</v>
          </cell>
          <cell r="AZ38">
            <v>0</v>
          </cell>
          <cell r="BA38">
            <v>0</v>
          </cell>
          <cell r="BB38">
            <v>0</v>
          </cell>
          <cell r="BC38">
            <v>0</v>
          </cell>
          <cell r="BD38">
            <v>0</v>
          </cell>
          <cell r="BG38">
            <v>0</v>
          </cell>
          <cell r="BH38">
            <v>0</v>
          </cell>
          <cell r="BI38">
            <v>0</v>
          </cell>
          <cell r="BJ38">
            <v>0</v>
          </cell>
          <cell r="BK38">
            <v>0</v>
          </cell>
          <cell r="BL38">
            <v>0</v>
          </cell>
          <cell r="BM38">
            <v>0</v>
          </cell>
          <cell r="BN38">
            <v>0</v>
          </cell>
          <cell r="BO38">
            <v>0</v>
          </cell>
          <cell r="BP38">
            <v>0</v>
          </cell>
          <cell r="BQ38">
            <v>0</v>
          </cell>
          <cell r="BR38">
            <v>0</v>
          </cell>
          <cell r="BU38">
            <v>0</v>
          </cell>
          <cell r="BV38">
            <v>0</v>
          </cell>
          <cell r="BW38">
            <v>0</v>
          </cell>
          <cell r="BX38">
            <v>0</v>
          </cell>
          <cell r="BY38">
            <v>0</v>
          </cell>
          <cell r="BZ38">
            <v>0</v>
          </cell>
          <cell r="CA38">
            <v>0</v>
          </cell>
          <cell r="CB38">
            <v>0</v>
          </cell>
          <cell r="CC38">
            <v>0</v>
          </cell>
          <cell r="CD38">
            <v>0</v>
          </cell>
          <cell r="CE38">
            <v>0</v>
          </cell>
          <cell r="CF38">
            <v>0</v>
          </cell>
          <cell r="CI38">
            <v>0</v>
          </cell>
          <cell r="CJ38">
            <v>0</v>
          </cell>
          <cell r="CK38">
            <v>0</v>
          </cell>
          <cell r="CL38">
            <v>0</v>
          </cell>
          <cell r="CM38">
            <v>0</v>
          </cell>
          <cell r="CN38">
            <v>0</v>
          </cell>
          <cell r="CO38">
            <v>0</v>
          </cell>
          <cell r="CP38">
            <v>0</v>
          </cell>
          <cell r="CQ38">
            <v>0</v>
          </cell>
          <cell r="CR38">
            <v>0</v>
          </cell>
          <cell r="CS38">
            <v>0</v>
          </cell>
          <cell r="CT38">
            <v>0</v>
          </cell>
        </row>
        <row r="39">
          <cell r="B39"/>
          <cell r="AE39"/>
          <cell r="AF39"/>
          <cell r="AG39"/>
          <cell r="AH39"/>
          <cell r="AI39"/>
          <cell r="AJ39"/>
          <cell r="AK39"/>
          <cell r="AL39"/>
          <cell r="AM39"/>
          <cell r="AN39"/>
          <cell r="AO39"/>
          <cell r="AP39"/>
          <cell r="AS39"/>
          <cell r="AT39"/>
          <cell r="AU39"/>
          <cell r="AV39"/>
          <cell r="AW39"/>
          <cell r="AX39"/>
          <cell r="AY39"/>
          <cell r="AZ39"/>
          <cell r="BA39"/>
          <cell r="BB39"/>
          <cell r="BC39"/>
          <cell r="BD39"/>
          <cell r="BG39"/>
          <cell r="BH39"/>
          <cell r="BI39"/>
          <cell r="BJ39"/>
          <cell r="BK39"/>
          <cell r="BL39"/>
          <cell r="BM39"/>
          <cell r="BN39"/>
          <cell r="BO39"/>
          <cell r="BP39"/>
          <cell r="BQ39"/>
          <cell r="BR39"/>
          <cell r="BU39"/>
          <cell r="BV39"/>
          <cell r="BW39"/>
          <cell r="BX39"/>
          <cell r="BY39"/>
          <cell r="BZ39"/>
          <cell r="CA39"/>
          <cell r="CB39"/>
          <cell r="CC39"/>
          <cell r="CD39"/>
          <cell r="CE39"/>
          <cell r="CF39"/>
          <cell r="CI39"/>
          <cell r="CJ39"/>
          <cell r="CK39"/>
          <cell r="CL39"/>
          <cell r="CM39"/>
          <cell r="CN39"/>
          <cell r="CO39"/>
          <cell r="CP39"/>
          <cell r="CQ39"/>
          <cell r="CR39"/>
          <cell r="CS39"/>
          <cell r="CT39"/>
        </row>
        <row r="40">
          <cell r="B40" t="str">
            <v>Central Med</v>
          </cell>
          <cell r="AE40">
            <v>15799</v>
          </cell>
          <cell r="AF40">
            <v>24121</v>
          </cell>
          <cell r="AG40">
            <v>43135</v>
          </cell>
          <cell r="AH40">
            <v>107348</v>
          </cell>
          <cell r="AI40">
            <v>161083</v>
          </cell>
          <cell r="AJ40">
            <v>224892</v>
          </cell>
          <cell r="AK40">
            <v>269629</v>
          </cell>
          <cell r="AL40">
            <v>262517</v>
          </cell>
          <cell r="AM40">
            <v>223095</v>
          </cell>
          <cell r="AN40">
            <v>199183</v>
          </cell>
          <cell r="AO40">
            <v>98994</v>
          </cell>
          <cell r="AP40">
            <v>30889</v>
          </cell>
          <cell r="AQ40">
            <v>1660685</v>
          </cell>
          <cell r="AS40">
            <v>1702</v>
          </cell>
          <cell r="AT40">
            <v>6429</v>
          </cell>
          <cell r="AU40">
            <v>28377</v>
          </cell>
          <cell r="AV40">
            <v>60367</v>
          </cell>
          <cell r="AW40">
            <v>82038</v>
          </cell>
          <cell r="AX40">
            <v>121649</v>
          </cell>
          <cell r="AY40">
            <v>133693</v>
          </cell>
          <cell r="AZ40">
            <v>183659</v>
          </cell>
          <cell r="BA40">
            <v>150081</v>
          </cell>
          <cell r="BB40">
            <v>124605</v>
          </cell>
          <cell r="BC40">
            <v>51003</v>
          </cell>
          <cell r="BD40">
            <v>22360</v>
          </cell>
          <cell r="BE40">
            <v>965963</v>
          </cell>
          <cell r="BG40">
            <v>1288</v>
          </cell>
          <cell r="BH40">
            <v>4669</v>
          </cell>
          <cell r="BI40">
            <v>4146</v>
          </cell>
          <cell r="BJ40">
            <v>6002</v>
          </cell>
          <cell r="BK40">
            <v>24481</v>
          </cell>
          <cell r="BL40">
            <v>23467</v>
          </cell>
          <cell r="BM40">
            <v>37562</v>
          </cell>
          <cell r="BN40">
            <v>48391</v>
          </cell>
          <cell r="BO40">
            <v>64266</v>
          </cell>
          <cell r="BP40">
            <v>44045</v>
          </cell>
          <cell r="BQ40">
            <v>29456</v>
          </cell>
          <cell r="BR40">
            <v>13748</v>
          </cell>
          <cell r="BS40">
            <v>301521</v>
          </cell>
          <cell r="BU40">
            <v>23141</v>
          </cell>
          <cell r="BV40">
            <v>17407</v>
          </cell>
          <cell r="BW40">
            <v>565</v>
          </cell>
          <cell r="BX40">
            <v>0</v>
          </cell>
          <cell r="BY40">
            <v>0</v>
          </cell>
          <cell r="BZ40">
            <v>0</v>
          </cell>
          <cell r="CA40">
            <v>0</v>
          </cell>
          <cell r="CB40">
            <v>2541</v>
          </cell>
          <cell r="CC40">
            <v>6072</v>
          </cell>
          <cell r="CD40">
            <v>13954</v>
          </cell>
          <cell r="CE40">
            <v>4854</v>
          </cell>
          <cell r="CF40">
            <v>2141</v>
          </cell>
          <cell r="CG40">
            <v>70675</v>
          </cell>
          <cell r="CI40">
            <v>20627</v>
          </cell>
          <cell r="CJ40">
            <v>26946</v>
          </cell>
          <cell r="CK40">
            <v>32801</v>
          </cell>
          <cell r="CL40">
            <v>147331</v>
          </cell>
          <cell r="CM40">
            <v>165399</v>
          </cell>
          <cell r="CN40">
            <v>167798</v>
          </cell>
          <cell r="CO40">
            <v>174121</v>
          </cell>
          <cell r="CP40">
            <v>180130</v>
          </cell>
          <cell r="CQ40">
            <v>169136</v>
          </cell>
          <cell r="CR40">
            <v>223063</v>
          </cell>
          <cell r="CS40">
            <v>37844</v>
          </cell>
          <cell r="CT40">
            <v>55736</v>
          </cell>
          <cell r="CU40">
            <v>1400932</v>
          </cell>
        </row>
        <row r="41">
          <cell r="B41" t="str">
            <v>Cagliari</v>
          </cell>
          <cell r="AE41">
            <v>0</v>
          </cell>
          <cell r="AF41">
            <v>2237</v>
          </cell>
          <cell r="AG41">
            <v>2448</v>
          </cell>
          <cell r="AH41">
            <v>22504</v>
          </cell>
          <cell r="AI41">
            <v>52683</v>
          </cell>
          <cell r="AJ41">
            <v>45141</v>
          </cell>
          <cell r="AK41">
            <v>52499</v>
          </cell>
          <cell r="AL41">
            <v>58714</v>
          </cell>
          <cell r="AM41">
            <v>43998</v>
          </cell>
          <cell r="AN41">
            <v>63336</v>
          </cell>
          <cell r="AO41">
            <v>25567</v>
          </cell>
          <cell r="AP41">
            <v>3992</v>
          </cell>
          <cell r="AS41">
            <v>0</v>
          </cell>
          <cell r="AT41">
            <v>767</v>
          </cell>
          <cell r="AU41">
            <v>2343</v>
          </cell>
          <cell r="AV41">
            <v>11925</v>
          </cell>
          <cell r="AW41">
            <v>14455</v>
          </cell>
          <cell r="AX41">
            <v>17863</v>
          </cell>
          <cell r="AY41">
            <v>18045</v>
          </cell>
          <cell r="AZ41">
            <v>33549</v>
          </cell>
          <cell r="BA41">
            <v>27165</v>
          </cell>
          <cell r="BB41">
            <v>28355</v>
          </cell>
          <cell r="BC41">
            <v>12159</v>
          </cell>
          <cell r="BD41">
            <v>2108</v>
          </cell>
          <cell r="BG41">
            <v>644</v>
          </cell>
          <cell r="BH41">
            <v>639</v>
          </cell>
          <cell r="BI41">
            <v>856</v>
          </cell>
          <cell r="BJ41">
            <v>0</v>
          </cell>
          <cell r="BK41">
            <v>6620</v>
          </cell>
          <cell r="BL41">
            <v>9463</v>
          </cell>
          <cell r="BM41">
            <v>7539</v>
          </cell>
          <cell r="BN41">
            <v>7318</v>
          </cell>
          <cell r="BO41">
            <v>15251</v>
          </cell>
          <cell r="BP41">
            <v>9547</v>
          </cell>
          <cell r="BQ41">
            <v>2016</v>
          </cell>
          <cell r="BR41">
            <v>0</v>
          </cell>
          <cell r="BU41">
            <v>0</v>
          </cell>
          <cell r="BV41">
            <v>892</v>
          </cell>
          <cell r="BW41">
            <v>0</v>
          </cell>
          <cell r="BX41">
            <v>0</v>
          </cell>
          <cell r="BY41">
            <v>0</v>
          </cell>
          <cell r="BZ41">
            <v>0</v>
          </cell>
          <cell r="CA41">
            <v>0</v>
          </cell>
          <cell r="CB41">
            <v>0</v>
          </cell>
          <cell r="CC41">
            <v>448</v>
          </cell>
          <cell r="CD41">
            <v>2472</v>
          </cell>
          <cell r="CE41">
            <v>2381</v>
          </cell>
          <cell r="CF41">
            <v>1096</v>
          </cell>
          <cell r="CI41">
            <v>912</v>
          </cell>
          <cell r="CJ41">
            <v>0</v>
          </cell>
          <cell r="CK41">
            <v>1131</v>
          </cell>
          <cell r="CL41">
            <v>22904</v>
          </cell>
          <cell r="CM41">
            <v>35476</v>
          </cell>
          <cell r="CN41">
            <v>43713</v>
          </cell>
          <cell r="CO41">
            <v>55844</v>
          </cell>
          <cell r="CP41">
            <v>47404</v>
          </cell>
          <cell r="CQ41">
            <v>40377</v>
          </cell>
          <cell r="CR41">
            <v>40976</v>
          </cell>
          <cell r="CS41">
            <v>1326</v>
          </cell>
          <cell r="CT41">
            <v>500</v>
          </cell>
        </row>
        <row r="42">
          <cell r="B42" t="str">
            <v>Catania</v>
          </cell>
          <cell r="AE42">
            <v>954</v>
          </cell>
          <cell r="AF42">
            <v>0</v>
          </cell>
          <cell r="AG42">
            <v>4283</v>
          </cell>
          <cell r="AH42">
            <v>18144</v>
          </cell>
          <cell r="AI42">
            <v>17918</v>
          </cell>
          <cell r="AJ42">
            <v>35319</v>
          </cell>
          <cell r="AK42">
            <v>40965</v>
          </cell>
          <cell r="AL42">
            <v>38110</v>
          </cell>
          <cell r="AM42">
            <v>32001</v>
          </cell>
          <cell r="AN42">
            <v>34588</v>
          </cell>
          <cell r="AO42">
            <v>9723</v>
          </cell>
          <cell r="AP42">
            <v>56</v>
          </cell>
          <cell r="AS42">
            <v>0</v>
          </cell>
          <cell r="AT42">
            <v>0</v>
          </cell>
          <cell r="AU42">
            <v>6319</v>
          </cell>
          <cell r="AV42">
            <v>8783</v>
          </cell>
          <cell r="AW42">
            <v>6187</v>
          </cell>
          <cell r="AX42">
            <v>16944</v>
          </cell>
          <cell r="AY42">
            <v>20903</v>
          </cell>
          <cell r="AZ42">
            <v>28158</v>
          </cell>
          <cell r="BA42">
            <v>26979</v>
          </cell>
          <cell r="BB42">
            <v>16423</v>
          </cell>
          <cell r="BC42">
            <v>6931</v>
          </cell>
          <cell r="BD42">
            <v>0</v>
          </cell>
          <cell r="BG42">
            <v>0</v>
          </cell>
          <cell r="BH42">
            <v>0</v>
          </cell>
          <cell r="BI42">
            <v>0</v>
          </cell>
          <cell r="BJ42">
            <v>0</v>
          </cell>
          <cell r="BK42">
            <v>0</v>
          </cell>
          <cell r="BL42">
            <v>0</v>
          </cell>
          <cell r="BM42">
            <v>5110</v>
          </cell>
          <cell r="BN42">
            <v>984</v>
          </cell>
          <cell r="BO42">
            <v>1179</v>
          </cell>
          <cell r="BP42">
            <v>2306</v>
          </cell>
          <cell r="BQ42">
            <v>4608</v>
          </cell>
          <cell r="BR42">
            <v>0</v>
          </cell>
          <cell r="BU42">
            <v>0</v>
          </cell>
          <cell r="BV42">
            <v>0</v>
          </cell>
          <cell r="BW42">
            <v>0</v>
          </cell>
          <cell r="BX42">
            <v>0</v>
          </cell>
          <cell r="BY42">
            <v>0</v>
          </cell>
          <cell r="BZ42">
            <v>0</v>
          </cell>
          <cell r="CA42">
            <v>0</v>
          </cell>
          <cell r="CB42">
            <v>0</v>
          </cell>
          <cell r="CC42">
            <v>1086</v>
          </cell>
          <cell r="CD42">
            <v>3120</v>
          </cell>
          <cell r="CE42">
            <v>0</v>
          </cell>
          <cell r="CF42">
            <v>0</v>
          </cell>
          <cell r="CI42">
            <v>0</v>
          </cell>
          <cell r="CJ42">
            <v>2056</v>
          </cell>
          <cell r="CK42">
            <v>0</v>
          </cell>
          <cell r="CL42">
            <v>30601</v>
          </cell>
          <cell r="CM42">
            <v>27845</v>
          </cell>
          <cell r="CN42">
            <v>21893</v>
          </cell>
          <cell r="CO42">
            <v>15513</v>
          </cell>
          <cell r="CP42">
            <v>23821</v>
          </cell>
          <cell r="CQ42">
            <v>26616</v>
          </cell>
          <cell r="CR42">
            <v>51586</v>
          </cell>
          <cell r="CS42">
            <v>5798</v>
          </cell>
          <cell r="CT42">
            <v>2625</v>
          </cell>
        </row>
        <row r="43">
          <cell r="B43" t="str">
            <v>Crotone</v>
          </cell>
          <cell r="AE43">
            <v>0</v>
          </cell>
          <cell r="AF43">
            <v>0</v>
          </cell>
          <cell r="AG43">
            <v>914</v>
          </cell>
          <cell r="AH43">
            <v>1007</v>
          </cell>
          <cell r="AI43">
            <v>3754</v>
          </cell>
          <cell r="AJ43">
            <v>3787</v>
          </cell>
          <cell r="AK43">
            <v>3274</v>
          </cell>
          <cell r="AL43">
            <v>3829</v>
          </cell>
          <cell r="AM43">
            <v>5538</v>
          </cell>
          <cell r="AN43">
            <v>5770</v>
          </cell>
          <cell r="AO43">
            <v>0</v>
          </cell>
          <cell r="AP43">
            <v>0</v>
          </cell>
          <cell r="AS43">
            <v>0</v>
          </cell>
          <cell r="AT43">
            <v>0</v>
          </cell>
          <cell r="AU43">
            <v>0</v>
          </cell>
          <cell r="AV43">
            <v>3069</v>
          </cell>
          <cell r="AW43">
            <v>842</v>
          </cell>
          <cell r="AX43">
            <v>2748</v>
          </cell>
          <cell r="AY43">
            <v>2792</v>
          </cell>
          <cell r="AZ43">
            <v>2728</v>
          </cell>
          <cell r="BA43">
            <v>3780</v>
          </cell>
          <cell r="BB43">
            <v>4428</v>
          </cell>
          <cell r="BC43">
            <v>0</v>
          </cell>
          <cell r="BD43">
            <v>0</v>
          </cell>
          <cell r="BG43">
            <v>0</v>
          </cell>
          <cell r="BH43">
            <v>0</v>
          </cell>
          <cell r="BI43">
            <v>0</v>
          </cell>
          <cell r="BJ43">
            <v>0</v>
          </cell>
          <cell r="BK43">
            <v>0</v>
          </cell>
          <cell r="BL43">
            <v>0</v>
          </cell>
          <cell r="BM43">
            <v>0</v>
          </cell>
          <cell r="BN43">
            <v>0</v>
          </cell>
          <cell r="BO43">
            <v>0</v>
          </cell>
          <cell r="BP43">
            <v>0</v>
          </cell>
          <cell r="BQ43">
            <v>0</v>
          </cell>
          <cell r="BR43">
            <v>0</v>
          </cell>
          <cell r="BU43">
            <v>0</v>
          </cell>
          <cell r="BV43">
            <v>0</v>
          </cell>
          <cell r="BW43">
            <v>0</v>
          </cell>
          <cell r="BX43">
            <v>0</v>
          </cell>
          <cell r="BY43">
            <v>0</v>
          </cell>
          <cell r="BZ43">
            <v>0</v>
          </cell>
          <cell r="CA43">
            <v>0</v>
          </cell>
          <cell r="CB43">
            <v>0</v>
          </cell>
          <cell r="CC43">
            <v>0</v>
          </cell>
          <cell r="CD43">
            <v>0</v>
          </cell>
          <cell r="CE43">
            <v>0</v>
          </cell>
          <cell r="CF43">
            <v>0</v>
          </cell>
          <cell r="CI43">
            <v>0</v>
          </cell>
          <cell r="CJ43">
            <v>0</v>
          </cell>
          <cell r="CK43">
            <v>0</v>
          </cell>
          <cell r="CL43">
            <v>0</v>
          </cell>
          <cell r="CM43">
            <v>0</v>
          </cell>
          <cell r="CN43">
            <v>0</v>
          </cell>
          <cell r="CO43">
            <v>0</v>
          </cell>
          <cell r="CP43">
            <v>0</v>
          </cell>
          <cell r="CQ43">
            <v>0</v>
          </cell>
          <cell r="CR43">
            <v>0</v>
          </cell>
          <cell r="CS43">
            <v>0</v>
          </cell>
          <cell r="CT43">
            <v>0</v>
          </cell>
        </row>
        <row r="44">
          <cell r="B44" t="str">
            <v>Taranto</v>
          </cell>
          <cell r="AE44">
            <v>0</v>
          </cell>
          <cell r="AF44">
            <v>0</v>
          </cell>
          <cell r="AG44">
            <v>0</v>
          </cell>
          <cell r="AH44">
            <v>0</v>
          </cell>
          <cell r="AI44">
            <v>8396</v>
          </cell>
          <cell r="AJ44">
            <v>23832</v>
          </cell>
          <cell r="AK44">
            <v>33811</v>
          </cell>
          <cell r="AL44">
            <v>29591</v>
          </cell>
          <cell r="AM44">
            <v>31193</v>
          </cell>
          <cell r="AN44">
            <v>7424</v>
          </cell>
          <cell r="AO44">
            <v>4130</v>
          </cell>
          <cell r="AP44">
            <v>0</v>
          </cell>
          <cell r="AS44">
            <v>0</v>
          </cell>
          <cell r="AT44">
            <v>0</v>
          </cell>
          <cell r="AU44">
            <v>558</v>
          </cell>
          <cell r="AV44">
            <v>5973</v>
          </cell>
          <cell r="AW44">
            <v>11669</v>
          </cell>
          <cell r="AX44">
            <v>13672</v>
          </cell>
          <cell r="AY44">
            <v>18349</v>
          </cell>
          <cell r="AZ44">
            <v>22766</v>
          </cell>
          <cell r="BA44">
            <v>14657</v>
          </cell>
          <cell r="BB44">
            <v>16069</v>
          </cell>
          <cell r="BC44">
            <v>5097</v>
          </cell>
          <cell r="BD44">
            <v>0</v>
          </cell>
          <cell r="BG44">
            <v>0</v>
          </cell>
          <cell r="BH44">
            <v>0</v>
          </cell>
          <cell r="BI44">
            <v>0</v>
          </cell>
          <cell r="BJ44">
            <v>0</v>
          </cell>
          <cell r="BK44">
            <v>6285</v>
          </cell>
          <cell r="BL44">
            <v>8145</v>
          </cell>
          <cell r="BM44">
            <v>10864</v>
          </cell>
          <cell r="BN44">
            <v>15989</v>
          </cell>
          <cell r="BO44">
            <v>16371</v>
          </cell>
          <cell r="BP44">
            <v>15989</v>
          </cell>
          <cell r="BQ44">
            <v>6666</v>
          </cell>
          <cell r="BR44">
            <v>0</v>
          </cell>
          <cell r="BU44">
            <v>0</v>
          </cell>
          <cell r="BV44">
            <v>0</v>
          </cell>
          <cell r="BW44">
            <v>0</v>
          </cell>
          <cell r="BX44">
            <v>0</v>
          </cell>
          <cell r="BY44">
            <v>0</v>
          </cell>
          <cell r="BZ44">
            <v>0</v>
          </cell>
          <cell r="CA44">
            <v>0</v>
          </cell>
          <cell r="CB44">
            <v>0</v>
          </cell>
          <cell r="CC44">
            <v>0</v>
          </cell>
          <cell r="CD44">
            <v>0</v>
          </cell>
          <cell r="CE44">
            <v>0</v>
          </cell>
          <cell r="CF44">
            <v>0</v>
          </cell>
          <cell r="CI44">
            <v>0</v>
          </cell>
          <cell r="CJ44">
            <v>0</v>
          </cell>
          <cell r="CK44">
            <v>0</v>
          </cell>
          <cell r="CL44">
            <v>0</v>
          </cell>
          <cell r="CM44">
            <v>0</v>
          </cell>
          <cell r="CN44">
            <v>0</v>
          </cell>
          <cell r="CO44">
            <v>0</v>
          </cell>
          <cell r="CP44">
            <v>0</v>
          </cell>
          <cell r="CQ44">
            <v>0</v>
          </cell>
          <cell r="CR44">
            <v>0</v>
          </cell>
          <cell r="CS44">
            <v>0</v>
          </cell>
          <cell r="CT44">
            <v>0</v>
          </cell>
        </row>
        <row r="45">
          <cell r="B45" t="str">
            <v>Valletta</v>
          </cell>
          <cell r="AE45">
            <v>14845</v>
          </cell>
          <cell r="AF45">
            <v>21884</v>
          </cell>
          <cell r="AG45">
            <v>35490</v>
          </cell>
          <cell r="AH45">
            <v>65693</v>
          </cell>
          <cell r="AI45">
            <v>78332</v>
          </cell>
          <cell r="AJ45">
            <v>116813</v>
          </cell>
          <cell r="AK45">
            <v>139080</v>
          </cell>
          <cell r="AL45">
            <v>132273</v>
          </cell>
          <cell r="AM45">
            <v>110365</v>
          </cell>
          <cell r="AN45">
            <v>88065</v>
          </cell>
          <cell r="AO45">
            <v>59574</v>
          </cell>
          <cell r="AP45">
            <v>26841</v>
          </cell>
          <cell r="AS45">
            <v>1702</v>
          </cell>
          <cell r="AT45">
            <v>5662</v>
          </cell>
          <cell r="AU45">
            <v>19157</v>
          </cell>
          <cell r="AV45">
            <v>30617</v>
          </cell>
          <cell r="AW45">
            <v>48885</v>
          </cell>
          <cell r="AX45">
            <v>70422</v>
          </cell>
          <cell r="AY45">
            <v>73604</v>
          </cell>
          <cell r="AZ45">
            <v>96458</v>
          </cell>
          <cell r="BA45">
            <v>77500</v>
          </cell>
          <cell r="BB45">
            <v>59330</v>
          </cell>
          <cell r="BC45">
            <v>26816</v>
          </cell>
          <cell r="BD45">
            <v>20252</v>
          </cell>
          <cell r="BG45">
            <v>644</v>
          </cell>
          <cell r="BH45">
            <v>4030</v>
          </cell>
          <cell r="BI45">
            <v>3290</v>
          </cell>
          <cell r="BJ45">
            <v>6002</v>
          </cell>
          <cell r="BK45">
            <v>11576</v>
          </cell>
          <cell r="BL45">
            <v>5859</v>
          </cell>
          <cell r="BM45">
            <v>14049</v>
          </cell>
          <cell r="BN45">
            <v>24100</v>
          </cell>
          <cell r="BO45">
            <v>31465</v>
          </cell>
          <cell r="BP45">
            <v>16203</v>
          </cell>
          <cell r="BQ45">
            <v>16166</v>
          </cell>
          <cell r="BR45">
            <v>13748</v>
          </cell>
          <cell r="BU45">
            <v>23141</v>
          </cell>
          <cell r="BV45">
            <v>16515</v>
          </cell>
          <cell r="BW45">
            <v>565</v>
          </cell>
          <cell r="BX45">
            <v>0</v>
          </cell>
          <cell r="BY45">
            <v>0</v>
          </cell>
          <cell r="BZ45">
            <v>0</v>
          </cell>
          <cell r="CA45">
            <v>0</v>
          </cell>
          <cell r="CB45">
            <v>2541</v>
          </cell>
          <cell r="CC45">
            <v>4538</v>
          </cell>
          <cell r="CD45">
            <v>8362</v>
          </cell>
          <cell r="CE45">
            <v>2473</v>
          </cell>
          <cell r="CF45">
            <v>1045</v>
          </cell>
          <cell r="CI45">
            <v>19715</v>
          </cell>
          <cell r="CJ45">
            <v>24890</v>
          </cell>
          <cell r="CK45">
            <v>31670</v>
          </cell>
          <cell r="CL45">
            <v>93826</v>
          </cell>
          <cell r="CM45">
            <v>102078</v>
          </cell>
          <cell r="CN45">
            <v>102192</v>
          </cell>
          <cell r="CO45">
            <v>102764</v>
          </cell>
          <cell r="CP45">
            <v>108905</v>
          </cell>
          <cell r="CQ45">
            <v>102143</v>
          </cell>
          <cell r="CR45">
            <v>130501</v>
          </cell>
          <cell r="CS45">
            <v>30720</v>
          </cell>
          <cell r="CT45">
            <v>52611</v>
          </cell>
        </row>
        <row r="46">
          <cell r="B46" t="str">
            <v>East Med</v>
          </cell>
          <cell r="AE46">
            <v>3860</v>
          </cell>
          <cell r="AF46">
            <v>2252</v>
          </cell>
          <cell r="AG46">
            <v>14734</v>
          </cell>
          <cell r="AH46">
            <v>66302</v>
          </cell>
          <cell r="AI46">
            <v>137318</v>
          </cell>
          <cell r="AJ46">
            <v>169314</v>
          </cell>
          <cell r="AK46">
            <v>203881</v>
          </cell>
          <cell r="AL46">
            <v>234330</v>
          </cell>
          <cell r="AM46">
            <v>181434</v>
          </cell>
          <cell r="AN46">
            <v>211817</v>
          </cell>
          <cell r="AO46">
            <v>44881</v>
          </cell>
          <cell r="AP46">
            <v>7403</v>
          </cell>
          <cell r="AQ46">
            <v>1277526</v>
          </cell>
          <cell r="AS46">
            <v>814</v>
          </cell>
          <cell r="AT46">
            <v>925</v>
          </cell>
          <cell r="AU46">
            <v>1346</v>
          </cell>
          <cell r="AV46">
            <v>32576</v>
          </cell>
          <cell r="AW46">
            <v>88575</v>
          </cell>
          <cell r="AX46">
            <v>118355</v>
          </cell>
          <cell r="AY46">
            <v>138433</v>
          </cell>
          <cell r="AZ46">
            <v>185619</v>
          </cell>
          <cell r="BA46">
            <v>137415</v>
          </cell>
          <cell r="BB46">
            <v>133084</v>
          </cell>
          <cell r="BC46">
            <v>43590</v>
          </cell>
          <cell r="BD46">
            <v>6763</v>
          </cell>
          <cell r="BE46">
            <v>887495</v>
          </cell>
          <cell r="BG46">
            <v>0</v>
          </cell>
          <cell r="BH46">
            <v>0</v>
          </cell>
          <cell r="BI46">
            <v>0</v>
          </cell>
          <cell r="BJ46">
            <v>0</v>
          </cell>
          <cell r="BK46">
            <v>0</v>
          </cell>
          <cell r="BL46">
            <v>0</v>
          </cell>
          <cell r="BM46">
            <v>468</v>
          </cell>
          <cell r="BN46">
            <v>850</v>
          </cell>
          <cell r="BO46">
            <v>3224</v>
          </cell>
          <cell r="BP46">
            <v>6450</v>
          </cell>
          <cell r="BQ46">
            <v>5685</v>
          </cell>
          <cell r="BR46">
            <v>864</v>
          </cell>
          <cell r="BS46">
            <v>17541</v>
          </cell>
          <cell r="BU46">
            <v>823</v>
          </cell>
          <cell r="BV46">
            <v>43</v>
          </cell>
          <cell r="BW46">
            <v>887</v>
          </cell>
          <cell r="BX46">
            <v>0</v>
          </cell>
          <cell r="BY46">
            <v>0</v>
          </cell>
          <cell r="BZ46">
            <v>2213</v>
          </cell>
          <cell r="CA46">
            <v>6080.9999999999982</v>
          </cell>
          <cell r="CB46">
            <v>0</v>
          </cell>
          <cell r="CC46">
            <v>0</v>
          </cell>
          <cell r="CD46">
            <v>0</v>
          </cell>
          <cell r="CE46">
            <v>0</v>
          </cell>
          <cell r="CF46">
            <v>0</v>
          </cell>
          <cell r="CG46">
            <v>10046.999999999998</v>
          </cell>
          <cell r="CI46">
            <v>440</v>
          </cell>
          <cell r="CJ46">
            <v>1168</v>
          </cell>
          <cell r="CK46">
            <v>4876</v>
          </cell>
          <cell r="CL46">
            <v>36063</v>
          </cell>
          <cell r="CM46">
            <v>66376</v>
          </cell>
          <cell r="CN46">
            <v>77859</v>
          </cell>
          <cell r="CO46">
            <v>97604</v>
          </cell>
          <cell r="CP46">
            <v>126823</v>
          </cell>
          <cell r="CQ46">
            <v>76553</v>
          </cell>
          <cell r="CR46">
            <v>67246</v>
          </cell>
          <cell r="CS46">
            <v>20135</v>
          </cell>
          <cell r="CT46">
            <v>10787</v>
          </cell>
          <cell r="CU46">
            <v>585930</v>
          </cell>
        </row>
        <row r="47">
          <cell r="B47" t="str">
            <v>Ege</v>
          </cell>
          <cell r="AE47">
            <v>3235</v>
          </cell>
          <cell r="AF47">
            <v>1760</v>
          </cell>
          <cell r="AG47">
            <v>14659</v>
          </cell>
          <cell r="AH47">
            <v>47778</v>
          </cell>
          <cell r="AI47">
            <v>103735</v>
          </cell>
          <cell r="AJ47">
            <v>119315</v>
          </cell>
          <cell r="AK47">
            <v>143073</v>
          </cell>
          <cell r="AL47">
            <v>159520</v>
          </cell>
          <cell r="AM47">
            <v>129358</v>
          </cell>
          <cell r="AN47">
            <v>141281</v>
          </cell>
          <cell r="AO47">
            <v>42142</v>
          </cell>
          <cell r="AP47">
            <v>4594</v>
          </cell>
          <cell r="AS47">
            <v>814</v>
          </cell>
          <cell r="AT47">
            <v>294</v>
          </cell>
          <cell r="AU47">
            <v>364</v>
          </cell>
          <cell r="AV47">
            <v>20711</v>
          </cell>
          <cell r="AW47">
            <v>59883</v>
          </cell>
          <cell r="AX47">
            <v>76372</v>
          </cell>
          <cell r="AY47">
            <v>81190</v>
          </cell>
          <cell r="AZ47">
            <v>102518</v>
          </cell>
          <cell r="BA47">
            <v>80246</v>
          </cell>
          <cell r="BB47">
            <v>102128</v>
          </cell>
          <cell r="BC47">
            <v>31307</v>
          </cell>
          <cell r="BD47">
            <v>6157</v>
          </cell>
          <cell r="BG47">
            <v>0</v>
          </cell>
          <cell r="BH47">
            <v>0</v>
          </cell>
          <cell r="BI47">
            <v>0</v>
          </cell>
          <cell r="BJ47">
            <v>0</v>
          </cell>
          <cell r="BK47">
            <v>0</v>
          </cell>
          <cell r="BL47">
            <v>0</v>
          </cell>
          <cell r="BM47">
            <v>0</v>
          </cell>
          <cell r="BN47">
            <v>0</v>
          </cell>
          <cell r="BO47">
            <v>424</v>
          </cell>
          <cell r="BP47">
            <v>3111</v>
          </cell>
          <cell r="BQ47">
            <v>4212</v>
          </cell>
          <cell r="BR47">
            <v>864</v>
          </cell>
          <cell r="BU47">
            <v>823</v>
          </cell>
          <cell r="BV47">
            <v>43</v>
          </cell>
          <cell r="BW47">
            <v>887</v>
          </cell>
          <cell r="BX47">
            <v>0</v>
          </cell>
          <cell r="BY47">
            <v>0</v>
          </cell>
          <cell r="BZ47">
            <v>0</v>
          </cell>
          <cell r="CA47">
            <v>0</v>
          </cell>
          <cell r="CB47">
            <v>0</v>
          </cell>
          <cell r="CC47">
            <v>0</v>
          </cell>
          <cell r="CD47">
            <v>0</v>
          </cell>
          <cell r="CE47">
            <v>0</v>
          </cell>
          <cell r="CF47">
            <v>0</v>
          </cell>
          <cell r="CI47">
            <v>12</v>
          </cell>
          <cell r="CJ47">
            <v>583</v>
          </cell>
          <cell r="CK47">
            <v>4555</v>
          </cell>
          <cell r="CL47">
            <v>14253</v>
          </cell>
          <cell r="CM47">
            <v>23341</v>
          </cell>
          <cell r="CN47">
            <v>33808</v>
          </cell>
          <cell r="CO47">
            <v>40651</v>
          </cell>
          <cell r="CP47">
            <v>50351</v>
          </cell>
          <cell r="CQ47">
            <v>35836</v>
          </cell>
          <cell r="CR47">
            <v>28163</v>
          </cell>
          <cell r="CS47">
            <v>13055</v>
          </cell>
          <cell r="CT47">
            <v>9813</v>
          </cell>
        </row>
        <row r="48">
          <cell r="B48" t="str">
            <v>Bodrum</v>
          </cell>
          <cell r="AE48">
            <v>625</v>
          </cell>
          <cell r="AF48">
            <v>492</v>
          </cell>
          <cell r="AG48">
            <v>75</v>
          </cell>
          <cell r="AH48">
            <v>869</v>
          </cell>
          <cell r="AI48">
            <v>22383</v>
          </cell>
          <cell r="AJ48">
            <v>28799</v>
          </cell>
          <cell r="AK48">
            <v>38094</v>
          </cell>
          <cell r="AL48">
            <v>43499</v>
          </cell>
          <cell r="AM48">
            <v>34012</v>
          </cell>
          <cell r="AN48">
            <v>41640</v>
          </cell>
          <cell r="AO48">
            <v>2194</v>
          </cell>
          <cell r="AP48">
            <v>2809</v>
          </cell>
          <cell r="AS48">
            <v>0</v>
          </cell>
          <cell r="AT48">
            <v>0</v>
          </cell>
          <cell r="AU48">
            <v>728</v>
          </cell>
          <cell r="AV48">
            <v>5386</v>
          </cell>
          <cell r="AW48">
            <v>18099</v>
          </cell>
          <cell r="AX48">
            <v>26705</v>
          </cell>
          <cell r="AY48">
            <v>34134</v>
          </cell>
          <cell r="AZ48">
            <v>43111</v>
          </cell>
          <cell r="BA48">
            <v>36650</v>
          </cell>
          <cell r="BB48">
            <v>18029</v>
          </cell>
          <cell r="BC48">
            <v>7032</v>
          </cell>
          <cell r="BD48">
            <v>558</v>
          </cell>
          <cell r="BG48">
            <v>0</v>
          </cell>
          <cell r="BH48">
            <v>0</v>
          </cell>
          <cell r="BI48">
            <v>0</v>
          </cell>
          <cell r="BJ48">
            <v>0</v>
          </cell>
          <cell r="BK48">
            <v>0</v>
          </cell>
          <cell r="BL48">
            <v>0</v>
          </cell>
          <cell r="BM48">
            <v>0</v>
          </cell>
          <cell r="BN48">
            <v>0</v>
          </cell>
          <cell r="BO48">
            <v>218</v>
          </cell>
          <cell r="BP48">
            <v>0</v>
          </cell>
          <cell r="BQ48">
            <v>208</v>
          </cell>
          <cell r="BR48">
            <v>0</v>
          </cell>
          <cell r="BU48">
            <v>0</v>
          </cell>
          <cell r="BV48">
            <v>0</v>
          </cell>
          <cell r="BW48">
            <v>0</v>
          </cell>
          <cell r="BX48">
            <v>0</v>
          </cell>
          <cell r="BY48">
            <v>0</v>
          </cell>
          <cell r="BZ48">
            <v>0</v>
          </cell>
          <cell r="CA48">
            <v>0</v>
          </cell>
          <cell r="CB48">
            <v>0</v>
          </cell>
          <cell r="CC48">
            <v>0</v>
          </cell>
          <cell r="CD48">
            <v>0</v>
          </cell>
          <cell r="CE48">
            <v>0</v>
          </cell>
          <cell r="CF48">
            <v>0</v>
          </cell>
          <cell r="CI48">
            <v>428</v>
          </cell>
          <cell r="CJ48">
            <v>585</v>
          </cell>
          <cell r="CK48">
            <v>321</v>
          </cell>
          <cell r="CL48">
            <v>6809</v>
          </cell>
          <cell r="CM48">
            <v>13058</v>
          </cell>
          <cell r="CN48">
            <v>18058</v>
          </cell>
          <cell r="CO48">
            <v>22459</v>
          </cell>
          <cell r="CP48">
            <v>28996</v>
          </cell>
          <cell r="CQ48">
            <v>20872</v>
          </cell>
          <cell r="CR48">
            <v>11287</v>
          </cell>
          <cell r="CS48">
            <v>742</v>
          </cell>
          <cell r="CT48">
            <v>681</v>
          </cell>
        </row>
        <row r="49">
          <cell r="B49" t="str">
            <v>Zadar</v>
          </cell>
          <cell r="AE49">
            <v>0</v>
          </cell>
          <cell r="AF49">
            <v>0</v>
          </cell>
          <cell r="AG49">
            <v>0</v>
          </cell>
          <cell r="AH49">
            <v>17655</v>
          </cell>
          <cell r="AI49">
            <v>11200</v>
          </cell>
          <cell r="AJ49">
            <v>21200</v>
          </cell>
          <cell r="AK49">
            <v>22714</v>
          </cell>
          <cell r="AL49">
            <v>31311</v>
          </cell>
          <cell r="AM49">
            <v>18064</v>
          </cell>
          <cell r="AN49">
            <v>28896</v>
          </cell>
          <cell r="AO49">
            <v>545</v>
          </cell>
          <cell r="AP49">
            <v>0</v>
          </cell>
          <cell r="AS49">
            <v>0</v>
          </cell>
          <cell r="AT49">
            <v>631</v>
          </cell>
          <cell r="AU49">
            <v>254</v>
          </cell>
          <cell r="AV49">
            <v>6479</v>
          </cell>
          <cell r="AW49">
            <v>10593</v>
          </cell>
          <cell r="AX49">
            <v>15278</v>
          </cell>
          <cell r="AY49">
            <v>23109</v>
          </cell>
          <cell r="AZ49">
            <v>39990</v>
          </cell>
          <cell r="BA49">
            <v>20519</v>
          </cell>
          <cell r="BB49">
            <v>12927</v>
          </cell>
          <cell r="BC49">
            <v>5251</v>
          </cell>
          <cell r="BD49">
            <v>48</v>
          </cell>
          <cell r="BG49">
            <v>0</v>
          </cell>
          <cell r="BH49">
            <v>0</v>
          </cell>
          <cell r="BI49">
            <v>0</v>
          </cell>
          <cell r="BJ49">
            <v>0</v>
          </cell>
          <cell r="BK49">
            <v>0</v>
          </cell>
          <cell r="BL49">
            <v>0</v>
          </cell>
          <cell r="BM49">
            <v>468</v>
          </cell>
          <cell r="BN49">
            <v>850</v>
          </cell>
          <cell r="BO49">
            <v>2582</v>
          </cell>
          <cell r="BP49">
            <v>3339</v>
          </cell>
          <cell r="BQ49">
            <v>1265</v>
          </cell>
          <cell r="BR49">
            <v>0</v>
          </cell>
          <cell r="BU49">
            <v>0</v>
          </cell>
          <cell r="BV49">
            <v>0</v>
          </cell>
          <cell r="BW49">
            <v>0</v>
          </cell>
          <cell r="BX49">
            <v>0</v>
          </cell>
          <cell r="BY49">
            <v>0</v>
          </cell>
          <cell r="BZ49">
            <v>2213</v>
          </cell>
          <cell r="CA49">
            <v>6080.9999999999982</v>
          </cell>
          <cell r="CB49">
            <v>0</v>
          </cell>
          <cell r="CC49">
            <v>0</v>
          </cell>
          <cell r="CD49">
            <v>0</v>
          </cell>
          <cell r="CE49">
            <v>0</v>
          </cell>
          <cell r="CF49">
            <v>0</v>
          </cell>
          <cell r="CI49">
            <v>0</v>
          </cell>
          <cell r="CJ49">
            <v>0</v>
          </cell>
          <cell r="CK49">
            <v>0</v>
          </cell>
          <cell r="CL49">
            <v>15001</v>
          </cell>
          <cell r="CM49">
            <v>29977</v>
          </cell>
          <cell r="CN49">
            <v>25993</v>
          </cell>
          <cell r="CO49">
            <v>34494</v>
          </cell>
          <cell r="CP49">
            <v>47476</v>
          </cell>
          <cell r="CQ49">
            <v>19845</v>
          </cell>
          <cell r="CR49">
            <v>27796</v>
          </cell>
          <cell r="CS49">
            <v>6338</v>
          </cell>
          <cell r="CT49">
            <v>293</v>
          </cell>
        </row>
        <row r="50">
          <cell r="B50" t="str">
            <v>West Med &amp; Atlantic</v>
          </cell>
          <cell r="AE50">
            <v>290797</v>
          </cell>
          <cell r="AF50">
            <v>247607</v>
          </cell>
          <cell r="AG50">
            <v>297870</v>
          </cell>
          <cell r="AH50">
            <v>352703</v>
          </cell>
          <cell r="AI50">
            <v>390316</v>
          </cell>
          <cell r="AJ50">
            <v>333361</v>
          </cell>
          <cell r="AK50">
            <v>395689</v>
          </cell>
          <cell r="AL50">
            <v>371804</v>
          </cell>
          <cell r="AM50">
            <v>374705</v>
          </cell>
          <cell r="AN50">
            <v>513716</v>
          </cell>
          <cell r="AO50">
            <v>507202</v>
          </cell>
          <cell r="AP50">
            <v>373407</v>
          </cell>
          <cell r="AQ50">
            <v>4449177</v>
          </cell>
          <cell r="AS50">
            <v>21828</v>
          </cell>
          <cell r="AT50">
            <v>14032</v>
          </cell>
          <cell r="AU50">
            <v>32594</v>
          </cell>
          <cell r="AV50">
            <v>115809</v>
          </cell>
          <cell r="AW50">
            <v>173929</v>
          </cell>
          <cell r="AX50">
            <v>183895</v>
          </cell>
          <cell r="AY50">
            <v>287462</v>
          </cell>
          <cell r="AZ50">
            <v>239102</v>
          </cell>
          <cell r="BA50">
            <v>267710</v>
          </cell>
          <cell r="BB50">
            <v>338461</v>
          </cell>
          <cell r="BC50">
            <v>274849</v>
          </cell>
          <cell r="BD50">
            <v>215490</v>
          </cell>
          <cell r="BE50">
            <v>2165161</v>
          </cell>
          <cell r="BG50">
            <v>0</v>
          </cell>
          <cell r="BH50">
            <v>0</v>
          </cell>
          <cell r="BI50">
            <v>0</v>
          </cell>
          <cell r="BJ50">
            <v>0</v>
          </cell>
          <cell r="BK50">
            <v>0</v>
          </cell>
          <cell r="BL50">
            <v>4923</v>
          </cell>
          <cell r="BM50">
            <v>23553</v>
          </cell>
          <cell r="BN50">
            <v>49688</v>
          </cell>
          <cell r="BO50">
            <v>89719</v>
          </cell>
          <cell r="BP50">
            <v>174505</v>
          </cell>
          <cell r="BQ50">
            <v>83507</v>
          </cell>
          <cell r="BR50">
            <v>39214</v>
          </cell>
          <cell r="BS50">
            <v>465109</v>
          </cell>
          <cell r="BU50">
            <v>64994</v>
          </cell>
          <cell r="BV50">
            <v>47023</v>
          </cell>
          <cell r="BW50">
            <v>28535</v>
          </cell>
          <cell r="BX50">
            <v>0</v>
          </cell>
          <cell r="BY50">
            <v>0</v>
          </cell>
          <cell r="BZ50">
            <v>0</v>
          </cell>
          <cell r="CA50">
            <v>0</v>
          </cell>
          <cell r="CB50">
            <v>0</v>
          </cell>
          <cell r="CC50">
            <v>0</v>
          </cell>
          <cell r="CD50">
            <v>0</v>
          </cell>
          <cell r="CE50">
            <v>0</v>
          </cell>
          <cell r="CF50">
            <v>0</v>
          </cell>
          <cell r="CG50">
            <v>140552</v>
          </cell>
          <cell r="CI50">
            <v>74523</v>
          </cell>
          <cell r="CJ50">
            <v>59703</v>
          </cell>
          <cell r="CK50">
            <v>117674</v>
          </cell>
          <cell r="CL50">
            <v>212740</v>
          </cell>
          <cell r="CM50">
            <v>300445</v>
          </cell>
          <cell r="CN50">
            <v>275367</v>
          </cell>
          <cell r="CO50">
            <v>261197</v>
          </cell>
          <cell r="CP50">
            <v>291759</v>
          </cell>
          <cell r="CQ50">
            <v>304036</v>
          </cell>
          <cell r="CR50">
            <v>332808</v>
          </cell>
          <cell r="CS50">
            <v>263747</v>
          </cell>
          <cell r="CT50">
            <v>58943</v>
          </cell>
          <cell r="CU50">
            <v>2552942</v>
          </cell>
        </row>
        <row r="51">
          <cell r="B51" t="str">
            <v>Barcelona</v>
          </cell>
          <cell r="AE51">
            <v>57963</v>
          </cell>
          <cell r="AF51">
            <v>49705</v>
          </cell>
          <cell r="AG51">
            <v>78453</v>
          </cell>
          <cell r="AH51">
            <v>130659</v>
          </cell>
          <cell r="AI51">
            <v>269981</v>
          </cell>
          <cell r="AJ51">
            <v>254818</v>
          </cell>
          <cell r="AK51">
            <v>299119</v>
          </cell>
          <cell r="AL51">
            <v>271339</v>
          </cell>
          <cell r="AM51">
            <v>246564</v>
          </cell>
          <cell r="AN51">
            <v>277085</v>
          </cell>
          <cell r="AO51">
            <v>163922</v>
          </cell>
          <cell r="AP51">
            <v>75671</v>
          </cell>
          <cell r="AS51">
            <v>17621</v>
          </cell>
          <cell r="AT51">
            <v>12256</v>
          </cell>
          <cell r="AU51">
            <v>23566</v>
          </cell>
          <cell r="AV51">
            <v>82366</v>
          </cell>
          <cell r="AW51">
            <v>135620</v>
          </cell>
          <cell r="AX51">
            <v>165164</v>
          </cell>
          <cell r="AY51">
            <v>239079</v>
          </cell>
          <cell r="AZ51">
            <v>200933</v>
          </cell>
          <cell r="BA51">
            <v>218519</v>
          </cell>
          <cell r="BB51">
            <v>231829</v>
          </cell>
          <cell r="BC51">
            <v>105887</v>
          </cell>
          <cell r="BD51">
            <v>70302</v>
          </cell>
          <cell r="BG51">
            <v>0</v>
          </cell>
          <cell r="BH51">
            <v>0</v>
          </cell>
          <cell r="BI51">
            <v>0</v>
          </cell>
          <cell r="BJ51">
            <v>0</v>
          </cell>
          <cell r="BK51">
            <v>0</v>
          </cell>
          <cell r="BL51">
            <v>2850</v>
          </cell>
          <cell r="BM51">
            <v>19216</v>
          </cell>
          <cell r="BN51">
            <v>44839</v>
          </cell>
          <cell r="BO51">
            <v>71351</v>
          </cell>
          <cell r="BP51">
            <v>126208</v>
          </cell>
          <cell r="BQ51">
            <v>52045</v>
          </cell>
          <cell r="BR51">
            <v>29227</v>
          </cell>
          <cell r="BU51">
            <v>49587</v>
          </cell>
          <cell r="BV51">
            <v>35963</v>
          </cell>
          <cell r="BW51">
            <v>14830</v>
          </cell>
          <cell r="BX51">
            <v>0</v>
          </cell>
          <cell r="BY51">
            <v>0</v>
          </cell>
          <cell r="BZ51">
            <v>0</v>
          </cell>
          <cell r="CA51">
            <v>0</v>
          </cell>
          <cell r="CB51">
            <v>0</v>
          </cell>
          <cell r="CC51">
            <v>0</v>
          </cell>
          <cell r="CD51">
            <v>0</v>
          </cell>
          <cell r="CE51">
            <v>0</v>
          </cell>
          <cell r="CF51">
            <v>0</v>
          </cell>
          <cell r="CI51">
            <v>60654</v>
          </cell>
          <cell r="CJ51">
            <v>48390</v>
          </cell>
          <cell r="CK51">
            <v>88828</v>
          </cell>
          <cell r="CL51">
            <v>151111</v>
          </cell>
          <cell r="CM51">
            <v>235058</v>
          </cell>
          <cell r="CN51">
            <v>255458</v>
          </cell>
          <cell r="CO51">
            <v>246023</v>
          </cell>
          <cell r="CP51">
            <v>268810</v>
          </cell>
          <cell r="CQ51">
            <v>259930</v>
          </cell>
          <cell r="CR51">
            <v>242123</v>
          </cell>
          <cell r="CS51">
            <v>177611</v>
          </cell>
          <cell r="CT51">
            <v>42890</v>
          </cell>
        </row>
        <row r="52">
          <cell r="B52" t="str">
            <v>Malaga</v>
          </cell>
          <cell r="AE52">
            <v>14995</v>
          </cell>
          <cell r="AF52">
            <v>14775</v>
          </cell>
          <cell r="AG52">
            <v>26606</v>
          </cell>
          <cell r="AH52">
            <v>44561</v>
          </cell>
          <cell r="AI52">
            <v>66581</v>
          </cell>
          <cell r="AJ52">
            <v>26315</v>
          </cell>
          <cell r="AK52">
            <v>42871</v>
          </cell>
          <cell r="AL52">
            <v>33672</v>
          </cell>
          <cell r="AM52">
            <v>48852</v>
          </cell>
          <cell r="AN52">
            <v>69973</v>
          </cell>
          <cell r="AO52">
            <v>98688</v>
          </cell>
          <cell r="AP52">
            <v>15355</v>
          </cell>
          <cell r="AS52">
            <v>4207</v>
          </cell>
          <cell r="AT52">
            <v>1776</v>
          </cell>
          <cell r="AU52">
            <v>9028</v>
          </cell>
          <cell r="AV52">
            <v>32526</v>
          </cell>
          <cell r="AW52">
            <v>32398</v>
          </cell>
          <cell r="AX52">
            <v>17172</v>
          </cell>
          <cell r="AY52">
            <v>32335</v>
          </cell>
          <cell r="AZ52">
            <v>26253</v>
          </cell>
          <cell r="BA52">
            <v>30901</v>
          </cell>
          <cell r="BB52">
            <v>66427</v>
          </cell>
          <cell r="BC52">
            <v>69361</v>
          </cell>
          <cell r="BD52">
            <v>18088</v>
          </cell>
          <cell r="BG52">
            <v>0</v>
          </cell>
          <cell r="BH52">
            <v>0</v>
          </cell>
          <cell r="BI52">
            <v>0</v>
          </cell>
          <cell r="BJ52">
            <v>0</v>
          </cell>
          <cell r="BK52">
            <v>0</v>
          </cell>
          <cell r="BL52">
            <v>2073</v>
          </cell>
          <cell r="BM52">
            <v>4337</v>
          </cell>
          <cell r="BN52">
            <v>4849</v>
          </cell>
          <cell r="BO52">
            <v>18368</v>
          </cell>
          <cell r="BP52">
            <v>48297</v>
          </cell>
          <cell r="BQ52">
            <v>31462</v>
          </cell>
          <cell r="BR52">
            <v>9987</v>
          </cell>
          <cell r="BU52">
            <v>15407</v>
          </cell>
          <cell r="BV52">
            <v>11060</v>
          </cell>
          <cell r="BW52">
            <v>13705</v>
          </cell>
          <cell r="BX52">
            <v>0</v>
          </cell>
          <cell r="BY52">
            <v>0</v>
          </cell>
          <cell r="BZ52">
            <v>0</v>
          </cell>
          <cell r="CA52">
            <v>0</v>
          </cell>
          <cell r="CB52">
            <v>0</v>
          </cell>
          <cell r="CC52">
            <v>0</v>
          </cell>
          <cell r="CD52">
            <v>0</v>
          </cell>
          <cell r="CE52">
            <v>0</v>
          </cell>
          <cell r="CF52">
            <v>0</v>
          </cell>
          <cell r="CI52">
            <v>13869</v>
          </cell>
          <cell r="CJ52">
            <v>11313</v>
          </cell>
          <cell r="CK52">
            <v>28846</v>
          </cell>
          <cell r="CL52">
            <v>61629</v>
          </cell>
          <cell r="CM52">
            <v>65387</v>
          </cell>
          <cell r="CN52">
            <v>19909</v>
          </cell>
          <cell r="CO52">
            <v>15174</v>
          </cell>
          <cell r="CP52">
            <v>22949</v>
          </cell>
          <cell r="CQ52">
            <v>44106</v>
          </cell>
          <cell r="CR52">
            <v>90685</v>
          </cell>
          <cell r="CS52">
            <v>86136</v>
          </cell>
          <cell r="CT52">
            <v>16053</v>
          </cell>
        </row>
        <row r="53">
          <cell r="B53" t="str">
            <v>Kalundborg</v>
          </cell>
          <cell r="AE53">
            <v>0</v>
          </cell>
          <cell r="AF53">
            <v>0</v>
          </cell>
          <cell r="AG53">
            <v>0</v>
          </cell>
          <cell r="AH53">
            <v>0</v>
          </cell>
          <cell r="AI53">
            <v>0</v>
          </cell>
          <cell r="AJ53">
            <v>12056</v>
          </cell>
          <cell r="AK53">
            <v>2128</v>
          </cell>
          <cell r="AL53">
            <v>0</v>
          </cell>
          <cell r="AM53">
            <v>1202</v>
          </cell>
          <cell r="AN53">
            <v>0</v>
          </cell>
          <cell r="AO53">
            <v>0</v>
          </cell>
          <cell r="AP53">
            <v>0</v>
          </cell>
          <cell r="AS53">
            <v>0</v>
          </cell>
          <cell r="AT53">
            <v>0</v>
          </cell>
          <cell r="AU53">
            <v>0</v>
          </cell>
          <cell r="AV53">
            <v>0</v>
          </cell>
          <cell r="AW53">
            <v>0</v>
          </cell>
          <cell r="AX53">
            <v>0</v>
          </cell>
          <cell r="AY53">
            <v>3937</v>
          </cell>
          <cell r="AZ53">
            <v>5614</v>
          </cell>
          <cell r="BA53">
            <v>4369</v>
          </cell>
          <cell r="BB53">
            <v>0</v>
          </cell>
          <cell r="BC53">
            <v>0</v>
          </cell>
          <cell r="BD53">
            <v>0</v>
          </cell>
          <cell r="BG53">
            <v>0</v>
          </cell>
          <cell r="BH53">
            <v>0</v>
          </cell>
          <cell r="BI53">
            <v>0</v>
          </cell>
          <cell r="BJ53">
            <v>0</v>
          </cell>
          <cell r="BK53">
            <v>0</v>
          </cell>
          <cell r="BL53">
            <v>0</v>
          </cell>
          <cell r="BM53">
            <v>0</v>
          </cell>
          <cell r="BN53">
            <v>0</v>
          </cell>
          <cell r="BO53">
            <v>0</v>
          </cell>
          <cell r="BP53">
            <v>0</v>
          </cell>
          <cell r="BQ53">
            <v>0</v>
          </cell>
          <cell r="BR53">
            <v>0</v>
          </cell>
          <cell r="BU53">
            <v>0</v>
          </cell>
          <cell r="BV53">
            <v>0</v>
          </cell>
          <cell r="BW53">
            <v>0</v>
          </cell>
          <cell r="BX53">
            <v>0</v>
          </cell>
          <cell r="BY53">
            <v>0</v>
          </cell>
          <cell r="BZ53">
            <v>0</v>
          </cell>
          <cell r="CA53">
            <v>0</v>
          </cell>
          <cell r="CB53">
            <v>0</v>
          </cell>
          <cell r="CC53">
            <v>0</v>
          </cell>
          <cell r="CD53">
            <v>0</v>
          </cell>
          <cell r="CE53">
            <v>0</v>
          </cell>
          <cell r="CF53">
            <v>0</v>
          </cell>
          <cell r="CI53">
            <v>0</v>
          </cell>
          <cell r="CJ53">
            <v>0</v>
          </cell>
          <cell r="CK53">
            <v>0</v>
          </cell>
          <cell r="CL53">
            <v>0</v>
          </cell>
          <cell r="CM53">
            <v>0</v>
          </cell>
          <cell r="CN53">
            <v>0</v>
          </cell>
          <cell r="CO53">
            <v>0</v>
          </cell>
          <cell r="CP53">
            <v>0</v>
          </cell>
          <cell r="CQ53">
            <v>0</v>
          </cell>
          <cell r="CR53">
            <v>0</v>
          </cell>
          <cell r="CS53">
            <v>0</v>
          </cell>
          <cell r="CT53">
            <v>0</v>
          </cell>
        </row>
        <row r="54">
          <cell r="B54" t="str">
            <v>Las Palmas</v>
          </cell>
          <cell r="AE54">
            <v>217839</v>
          </cell>
          <cell r="AF54">
            <v>183127</v>
          </cell>
          <cell r="AG54">
            <v>190745</v>
          </cell>
          <cell r="AH54">
            <v>162203</v>
          </cell>
          <cell r="AI54">
            <v>17768</v>
          </cell>
          <cell r="AJ54">
            <v>20459</v>
          </cell>
          <cell r="AK54">
            <v>7185</v>
          </cell>
          <cell r="AL54">
            <v>18814</v>
          </cell>
          <cell r="AM54">
            <v>38109</v>
          </cell>
          <cell r="AN54">
            <v>113803</v>
          </cell>
          <cell r="AO54">
            <v>221588</v>
          </cell>
          <cell r="AP54">
            <v>277280</v>
          </cell>
          <cell r="AS54">
            <v>0</v>
          </cell>
          <cell r="AT54">
            <v>0</v>
          </cell>
          <cell r="AU54">
            <v>0</v>
          </cell>
          <cell r="AV54">
            <v>0</v>
          </cell>
          <cell r="AW54">
            <v>0</v>
          </cell>
          <cell r="AX54">
            <v>0</v>
          </cell>
          <cell r="AY54">
            <v>0</v>
          </cell>
          <cell r="AZ54">
            <v>0</v>
          </cell>
          <cell r="BA54">
            <v>0</v>
          </cell>
          <cell r="BB54">
            <v>16371</v>
          </cell>
          <cell r="BC54">
            <v>99553</v>
          </cell>
          <cell r="BD54">
            <v>127100</v>
          </cell>
          <cell r="BG54">
            <v>0</v>
          </cell>
          <cell r="BH54">
            <v>0</v>
          </cell>
          <cell r="BI54">
            <v>0</v>
          </cell>
          <cell r="BJ54">
            <v>0</v>
          </cell>
          <cell r="BK54">
            <v>0</v>
          </cell>
          <cell r="BL54">
            <v>0</v>
          </cell>
          <cell r="BM54">
            <v>0</v>
          </cell>
          <cell r="BN54">
            <v>0</v>
          </cell>
          <cell r="BO54">
            <v>0</v>
          </cell>
          <cell r="BP54">
            <v>0</v>
          </cell>
          <cell r="BQ54">
            <v>0</v>
          </cell>
          <cell r="BR54">
            <v>0</v>
          </cell>
          <cell r="BU54">
            <v>0</v>
          </cell>
          <cell r="BV54">
            <v>0</v>
          </cell>
          <cell r="BW54">
            <v>0</v>
          </cell>
          <cell r="BX54">
            <v>0</v>
          </cell>
          <cell r="BY54">
            <v>0</v>
          </cell>
          <cell r="BZ54">
            <v>0</v>
          </cell>
          <cell r="CA54">
            <v>0</v>
          </cell>
          <cell r="CB54">
            <v>0</v>
          </cell>
          <cell r="CC54">
            <v>0</v>
          </cell>
          <cell r="CD54">
            <v>0</v>
          </cell>
          <cell r="CE54">
            <v>0</v>
          </cell>
          <cell r="CF54">
            <v>0</v>
          </cell>
          <cell r="CI54">
            <v>0</v>
          </cell>
          <cell r="CJ54">
            <v>0</v>
          </cell>
          <cell r="CK54">
            <v>0</v>
          </cell>
          <cell r="CL54">
            <v>0</v>
          </cell>
          <cell r="CM54">
            <v>0</v>
          </cell>
          <cell r="CN54">
            <v>0</v>
          </cell>
          <cell r="CO54">
            <v>0</v>
          </cell>
          <cell r="CP54">
            <v>0</v>
          </cell>
          <cell r="CQ54">
            <v>0</v>
          </cell>
          <cell r="CR54">
            <v>0</v>
          </cell>
          <cell r="CS54">
            <v>0</v>
          </cell>
          <cell r="CT54">
            <v>0</v>
          </cell>
        </row>
        <row r="55">
          <cell r="B55" t="str">
            <v>Tarragona</v>
          </cell>
          <cell r="AE55">
            <v>0</v>
          </cell>
          <cell r="AF55">
            <v>0</v>
          </cell>
          <cell r="AG55">
            <v>0</v>
          </cell>
          <cell r="AH55">
            <v>2708</v>
          </cell>
          <cell r="AI55">
            <v>17066</v>
          </cell>
          <cell r="AJ55">
            <v>13323</v>
          </cell>
          <cell r="AK55">
            <v>15957</v>
          </cell>
          <cell r="AL55">
            <v>14835</v>
          </cell>
          <cell r="AM55">
            <v>18528</v>
          </cell>
          <cell r="AN55">
            <v>24775</v>
          </cell>
          <cell r="AO55">
            <v>7834</v>
          </cell>
          <cell r="AP55">
            <v>0</v>
          </cell>
          <cell r="AS55">
            <v>0</v>
          </cell>
          <cell r="AT55">
            <v>0</v>
          </cell>
          <cell r="AU55">
            <v>0</v>
          </cell>
          <cell r="AV55">
            <v>917</v>
          </cell>
          <cell r="AW55">
            <v>5911</v>
          </cell>
          <cell r="AX55">
            <v>1559</v>
          </cell>
          <cell r="AY55">
            <v>12111</v>
          </cell>
          <cell r="AZ55">
            <v>6302</v>
          </cell>
          <cell r="BA55">
            <v>13921</v>
          </cell>
          <cell r="BB55">
            <v>23834</v>
          </cell>
          <cell r="BC55">
            <v>48</v>
          </cell>
          <cell r="BD55">
            <v>0</v>
          </cell>
          <cell r="BG55">
            <v>0</v>
          </cell>
          <cell r="BH55">
            <v>0</v>
          </cell>
          <cell r="BI55">
            <v>0</v>
          </cell>
          <cell r="BJ55">
            <v>0</v>
          </cell>
          <cell r="BK55">
            <v>0</v>
          </cell>
          <cell r="BL55">
            <v>0</v>
          </cell>
          <cell r="BM55">
            <v>0</v>
          </cell>
          <cell r="BN55">
            <v>0</v>
          </cell>
          <cell r="BO55">
            <v>0</v>
          </cell>
          <cell r="BP55">
            <v>0</v>
          </cell>
          <cell r="BQ55">
            <v>0</v>
          </cell>
          <cell r="BR55">
            <v>0</v>
          </cell>
          <cell r="BU55">
            <v>0</v>
          </cell>
          <cell r="BV55">
            <v>0</v>
          </cell>
          <cell r="BW55">
            <v>0</v>
          </cell>
          <cell r="BX55">
            <v>0</v>
          </cell>
          <cell r="BY55">
            <v>0</v>
          </cell>
          <cell r="BZ55">
            <v>0</v>
          </cell>
          <cell r="CA55">
            <v>0</v>
          </cell>
          <cell r="CB55">
            <v>0</v>
          </cell>
          <cell r="CC55">
            <v>0</v>
          </cell>
          <cell r="CD55">
            <v>0</v>
          </cell>
          <cell r="CE55">
            <v>0</v>
          </cell>
          <cell r="CF55">
            <v>0</v>
          </cell>
          <cell r="CI55">
            <v>0</v>
          </cell>
          <cell r="CJ55">
            <v>0</v>
          </cell>
          <cell r="CK55">
            <v>0</v>
          </cell>
          <cell r="CL55">
            <v>0</v>
          </cell>
          <cell r="CM55">
            <v>0</v>
          </cell>
          <cell r="CN55">
            <v>0</v>
          </cell>
          <cell r="CO55">
            <v>0</v>
          </cell>
          <cell r="CP55">
            <v>0</v>
          </cell>
          <cell r="CQ55">
            <v>0</v>
          </cell>
          <cell r="CR55">
            <v>0</v>
          </cell>
          <cell r="CS55">
            <v>0</v>
          </cell>
          <cell r="CT55">
            <v>0</v>
          </cell>
        </row>
        <row r="56">
          <cell r="B56" t="str">
            <v>Alicante</v>
          </cell>
          <cell r="AE56">
            <v>0</v>
          </cell>
          <cell r="AF56">
            <v>0</v>
          </cell>
          <cell r="AG56">
            <v>2066</v>
          </cell>
          <cell r="AH56">
            <v>12572</v>
          </cell>
          <cell r="AI56">
            <v>18920</v>
          </cell>
          <cell r="AJ56">
            <v>6390</v>
          </cell>
          <cell r="AK56">
            <v>28429</v>
          </cell>
          <cell r="AL56">
            <v>33144</v>
          </cell>
          <cell r="AM56">
            <v>21450</v>
          </cell>
          <cell r="AN56">
            <v>28080</v>
          </cell>
          <cell r="AO56">
            <v>15170</v>
          </cell>
          <cell r="AP56">
            <v>5101</v>
          </cell>
          <cell r="AS56">
            <v>0</v>
          </cell>
          <cell r="AT56">
            <v>0</v>
          </cell>
          <cell r="AU56">
            <v>0</v>
          </cell>
          <cell r="AV56">
            <v>0</v>
          </cell>
          <cell r="AW56">
            <v>0</v>
          </cell>
          <cell r="AX56">
            <v>0</v>
          </cell>
          <cell r="AY56">
            <v>0</v>
          </cell>
          <cell r="AZ56">
            <v>0</v>
          </cell>
          <cell r="BA56">
            <v>0</v>
          </cell>
          <cell r="BB56">
            <v>0</v>
          </cell>
          <cell r="BC56">
            <v>0</v>
          </cell>
          <cell r="BD56">
            <v>0</v>
          </cell>
          <cell r="BG56">
            <v>0</v>
          </cell>
          <cell r="BH56">
            <v>0</v>
          </cell>
          <cell r="BI56">
            <v>0</v>
          </cell>
          <cell r="BJ56">
            <v>0</v>
          </cell>
          <cell r="BK56">
            <v>0</v>
          </cell>
          <cell r="BL56">
            <v>0</v>
          </cell>
          <cell r="BM56">
            <v>0</v>
          </cell>
          <cell r="BN56">
            <v>0</v>
          </cell>
          <cell r="BO56">
            <v>0</v>
          </cell>
          <cell r="BP56">
            <v>0</v>
          </cell>
          <cell r="BQ56">
            <v>0</v>
          </cell>
          <cell r="BR56">
            <v>0</v>
          </cell>
          <cell r="BU56">
            <v>0</v>
          </cell>
          <cell r="BV56">
            <v>0</v>
          </cell>
          <cell r="BW56">
            <v>0</v>
          </cell>
          <cell r="BX56">
            <v>0</v>
          </cell>
          <cell r="BY56">
            <v>0</v>
          </cell>
          <cell r="BZ56">
            <v>0</v>
          </cell>
          <cell r="CA56">
            <v>0</v>
          </cell>
          <cell r="CB56">
            <v>0</v>
          </cell>
          <cell r="CC56">
            <v>0</v>
          </cell>
          <cell r="CD56">
            <v>0</v>
          </cell>
          <cell r="CE56">
            <v>0</v>
          </cell>
          <cell r="CF56">
            <v>0</v>
          </cell>
          <cell r="CI56">
            <v>0</v>
          </cell>
          <cell r="CJ56">
            <v>0</v>
          </cell>
          <cell r="CK56">
            <v>0</v>
          </cell>
          <cell r="CL56">
            <v>0</v>
          </cell>
          <cell r="CM56">
            <v>0</v>
          </cell>
          <cell r="CN56">
            <v>0</v>
          </cell>
          <cell r="CO56">
            <v>0</v>
          </cell>
          <cell r="CP56">
            <v>0</v>
          </cell>
          <cell r="CQ56">
            <v>0</v>
          </cell>
          <cell r="CR56">
            <v>0</v>
          </cell>
          <cell r="CS56">
            <v>0</v>
          </cell>
          <cell r="CT56">
            <v>0</v>
          </cell>
        </row>
        <row r="57">
          <cell r="B57" t="str">
            <v>Other</v>
          </cell>
          <cell r="AE57">
            <v>0</v>
          </cell>
          <cell r="AF57">
            <v>0</v>
          </cell>
          <cell r="AG57">
            <v>0</v>
          </cell>
          <cell r="AH57">
            <v>2258</v>
          </cell>
          <cell r="AI57">
            <v>2124</v>
          </cell>
          <cell r="AJ57">
            <v>9205</v>
          </cell>
          <cell r="AK57">
            <v>6188</v>
          </cell>
          <cell r="AL57">
            <v>6619</v>
          </cell>
          <cell r="AM57">
            <v>7920</v>
          </cell>
          <cell r="AN57">
            <v>4312</v>
          </cell>
          <cell r="AO57">
            <v>0</v>
          </cell>
          <cell r="AP57">
            <v>0</v>
          </cell>
          <cell r="AQ57">
            <v>38626</v>
          </cell>
          <cell r="AS57">
            <v>0</v>
          </cell>
          <cell r="AT57">
            <v>0</v>
          </cell>
          <cell r="AU57">
            <v>0</v>
          </cell>
          <cell r="AV57">
            <v>925</v>
          </cell>
          <cell r="AW57">
            <v>0</v>
          </cell>
          <cell r="AX57">
            <v>2226</v>
          </cell>
          <cell r="AY57">
            <v>5526</v>
          </cell>
          <cell r="AZ57">
            <v>2336</v>
          </cell>
          <cell r="BA57">
            <v>2266</v>
          </cell>
          <cell r="BB57">
            <v>2358</v>
          </cell>
          <cell r="BC57">
            <v>0</v>
          </cell>
          <cell r="BD57">
            <v>0</v>
          </cell>
          <cell r="BE57">
            <v>15637</v>
          </cell>
          <cell r="BG57">
            <v>0</v>
          </cell>
          <cell r="BH57">
            <v>0</v>
          </cell>
          <cell r="BI57">
            <v>0</v>
          </cell>
          <cell r="BJ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D57">
            <v>0</v>
          </cell>
          <cell r="CE57">
            <v>0</v>
          </cell>
          <cell r="CF57">
            <v>0</v>
          </cell>
          <cell r="CG57">
            <v>0</v>
          </cell>
          <cell r="CI57">
            <v>0</v>
          </cell>
          <cell r="CJ57">
            <v>0</v>
          </cell>
          <cell r="CK57">
            <v>0</v>
          </cell>
          <cell r="CL57">
            <v>1059</v>
          </cell>
          <cell r="CM57">
            <v>2351</v>
          </cell>
          <cell r="CN57">
            <v>6817</v>
          </cell>
          <cell r="CO57">
            <v>3523</v>
          </cell>
          <cell r="CP57">
            <v>1298</v>
          </cell>
          <cell r="CQ57">
            <v>1243</v>
          </cell>
          <cell r="CR57">
            <v>3957</v>
          </cell>
          <cell r="CS57">
            <v>0</v>
          </cell>
          <cell r="CT57">
            <v>0</v>
          </cell>
          <cell r="CU57">
            <v>20248</v>
          </cell>
        </row>
        <row r="58">
          <cell r="B58" t="str">
            <v>Adria</v>
          </cell>
          <cell r="AE58">
            <v>0</v>
          </cell>
          <cell r="AF58">
            <v>0</v>
          </cell>
          <cell r="AG58">
            <v>0</v>
          </cell>
          <cell r="AH58">
            <v>2258</v>
          </cell>
          <cell r="AI58">
            <v>2124</v>
          </cell>
          <cell r="AJ58">
            <v>9205</v>
          </cell>
          <cell r="AK58">
            <v>6188</v>
          </cell>
          <cell r="AL58">
            <v>6619</v>
          </cell>
          <cell r="AM58">
            <v>7920</v>
          </cell>
          <cell r="AN58">
            <v>4312</v>
          </cell>
          <cell r="AO58">
            <v>0</v>
          </cell>
          <cell r="AP58">
            <v>0</v>
          </cell>
          <cell r="AS58">
            <v>0</v>
          </cell>
          <cell r="AT58">
            <v>0</v>
          </cell>
          <cell r="AU58">
            <v>0</v>
          </cell>
          <cell r="AV58">
            <v>925</v>
          </cell>
          <cell r="AW58">
            <v>0</v>
          </cell>
          <cell r="AX58">
            <v>2226</v>
          </cell>
          <cell r="AY58">
            <v>5526</v>
          </cell>
          <cell r="AZ58">
            <v>2336</v>
          </cell>
          <cell r="BA58">
            <v>2266</v>
          </cell>
          <cell r="BB58">
            <v>2358</v>
          </cell>
          <cell r="BC58">
            <v>0</v>
          </cell>
          <cell r="BD58">
            <v>0</v>
          </cell>
          <cell r="BG58">
            <v>0</v>
          </cell>
          <cell r="BH58">
            <v>0</v>
          </cell>
          <cell r="BI58">
            <v>0</v>
          </cell>
          <cell r="BJ58">
            <v>0</v>
          </cell>
          <cell r="BK58">
            <v>0</v>
          </cell>
          <cell r="BL58">
            <v>0</v>
          </cell>
          <cell r="BM58">
            <v>0</v>
          </cell>
          <cell r="BN58">
            <v>0</v>
          </cell>
          <cell r="BO58">
            <v>0</v>
          </cell>
          <cell r="BP58">
            <v>0</v>
          </cell>
          <cell r="BQ58">
            <v>0</v>
          </cell>
          <cell r="BR58">
            <v>0</v>
          </cell>
          <cell r="BU58">
            <v>0</v>
          </cell>
          <cell r="BV58">
            <v>0</v>
          </cell>
          <cell r="BW58">
            <v>0</v>
          </cell>
          <cell r="BX58">
            <v>0</v>
          </cell>
          <cell r="BY58">
            <v>0</v>
          </cell>
          <cell r="BZ58">
            <v>0</v>
          </cell>
          <cell r="CA58">
            <v>0</v>
          </cell>
          <cell r="CB58">
            <v>0</v>
          </cell>
          <cell r="CC58">
            <v>0</v>
          </cell>
          <cell r="CD58">
            <v>0</v>
          </cell>
          <cell r="CE58">
            <v>0</v>
          </cell>
          <cell r="CF58">
            <v>0</v>
          </cell>
          <cell r="CI58">
            <v>0</v>
          </cell>
          <cell r="CJ58">
            <v>0</v>
          </cell>
          <cell r="CK58">
            <v>0</v>
          </cell>
          <cell r="CL58">
            <v>1059</v>
          </cell>
          <cell r="CM58">
            <v>2351</v>
          </cell>
          <cell r="CN58">
            <v>6817</v>
          </cell>
          <cell r="CO58">
            <v>3523</v>
          </cell>
          <cell r="CP58">
            <v>1298</v>
          </cell>
          <cell r="CQ58">
            <v>1243</v>
          </cell>
          <cell r="CR58">
            <v>3957</v>
          </cell>
          <cell r="CS58">
            <v>0</v>
          </cell>
          <cell r="CT58">
            <v>0</v>
          </cell>
        </row>
      </sheetData>
      <sheetData sheetId="7">
        <row r="13">
          <cell r="R13">
            <v>349</v>
          </cell>
          <cell r="S13">
            <v>326</v>
          </cell>
          <cell r="T13">
            <v>0</v>
          </cell>
          <cell r="U13">
            <v>362</v>
          </cell>
          <cell r="V13">
            <v>346</v>
          </cell>
        </row>
        <row r="14">
          <cell r="R14">
            <v>972610</v>
          </cell>
          <cell r="S14">
            <v>415157</v>
          </cell>
          <cell r="T14">
            <v>0</v>
          </cell>
          <cell r="U14">
            <v>896598</v>
          </cell>
          <cell r="V14">
            <v>950508</v>
          </cell>
        </row>
        <row r="16">
          <cell r="R16">
            <v>11</v>
          </cell>
          <cell r="S16">
            <v>10</v>
          </cell>
          <cell r="T16">
            <v>7</v>
          </cell>
          <cell r="U16">
            <v>9</v>
          </cell>
          <cell r="V16">
            <v>13</v>
          </cell>
        </row>
        <row r="17">
          <cell r="R17">
            <v>39920</v>
          </cell>
          <cell r="S17">
            <v>8131</v>
          </cell>
          <cell r="T17">
            <v>5957</v>
          </cell>
          <cell r="U17">
            <v>40548</v>
          </cell>
          <cell r="V17">
            <v>47573</v>
          </cell>
        </row>
        <row r="19">
          <cell r="R19">
            <v>6</v>
          </cell>
          <cell r="S19">
            <v>6</v>
          </cell>
          <cell r="T19">
            <v>0</v>
          </cell>
          <cell r="U19">
            <v>1</v>
          </cell>
          <cell r="V19">
            <v>1</v>
          </cell>
        </row>
        <row r="20">
          <cell r="R20">
            <v>6112</v>
          </cell>
          <cell r="S20">
            <v>1739</v>
          </cell>
          <cell r="T20">
            <v>0</v>
          </cell>
          <cell r="U20">
            <v>866</v>
          </cell>
          <cell r="V20">
            <v>1608</v>
          </cell>
        </row>
        <row r="22">
          <cell r="R22">
            <v>179</v>
          </cell>
          <cell r="S22">
            <v>29</v>
          </cell>
          <cell r="T22">
            <v>0</v>
          </cell>
          <cell r="U22">
            <v>33</v>
          </cell>
          <cell r="V22">
            <v>45</v>
          </cell>
        </row>
        <row r="23">
          <cell r="R23">
            <v>538404</v>
          </cell>
          <cell r="S23">
            <v>35860</v>
          </cell>
          <cell r="T23">
            <v>0</v>
          </cell>
          <cell r="U23">
            <v>112017</v>
          </cell>
          <cell r="V23">
            <v>134226</v>
          </cell>
        </row>
        <row r="25">
          <cell r="R25">
            <v>0</v>
          </cell>
          <cell r="S25">
            <v>0</v>
          </cell>
          <cell r="T25">
            <v>0</v>
          </cell>
          <cell r="U25">
            <v>0</v>
          </cell>
          <cell r="V25">
            <v>0</v>
          </cell>
        </row>
        <row r="26">
          <cell r="R26">
            <v>0</v>
          </cell>
          <cell r="S26">
            <v>0</v>
          </cell>
          <cell r="T26">
            <v>0</v>
          </cell>
          <cell r="U26">
            <v>0</v>
          </cell>
          <cell r="V26">
            <v>0</v>
          </cell>
        </row>
        <row r="49">
          <cell r="T49">
            <v>0</v>
          </cell>
          <cell r="U49">
            <v>0</v>
          </cell>
          <cell r="V49">
            <v>16</v>
          </cell>
        </row>
        <row r="50">
          <cell r="T50">
            <v>0</v>
          </cell>
          <cell r="U50">
            <v>0</v>
          </cell>
          <cell r="V50">
            <v>20248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O23">
            <v>2681245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refreshError="1"/>
      <sheetData sheetId="1" refreshError="1"/>
      <sheetData sheetId="2" refreshError="1"/>
      <sheetData sheetId="3" refreshError="1">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sheetData>
      <sheetData sheetId="4" refreshError="1">
        <row r="36">
          <cell r="CF36">
            <v>170</v>
          </cell>
          <cell r="CS36">
            <v>147</v>
          </cell>
          <cell r="DF36">
            <v>0</v>
          </cell>
          <cell r="DS36">
            <v>204</v>
          </cell>
          <cell r="EF36">
            <v>181</v>
          </cell>
        </row>
        <row r="41">
          <cell r="CF41">
            <v>500596</v>
          </cell>
          <cell r="CS41">
            <v>196286</v>
          </cell>
          <cell r="DF41">
            <v>0</v>
          </cell>
          <cell r="DS41">
            <v>344501</v>
          </cell>
          <cell r="EF41">
            <v>565574</v>
          </cell>
        </row>
        <row r="69">
          <cell r="CS69">
            <v>1</v>
          </cell>
        </row>
        <row r="74">
          <cell r="CS74">
            <v>565</v>
          </cell>
        </row>
        <row r="157">
          <cell r="CS157">
            <v>2</v>
          </cell>
        </row>
        <row r="162">
          <cell r="CS162">
            <v>819</v>
          </cell>
        </row>
        <row r="212">
          <cell r="CF212">
            <v>44</v>
          </cell>
          <cell r="CS212">
            <v>10</v>
          </cell>
          <cell r="DF212">
            <v>0</v>
          </cell>
        </row>
        <row r="217">
          <cell r="CF217">
            <v>117674</v>
          </cell>
          <cell r="CS217">
            <v>28535</v>
          </cell>
          <cell r="DF217">
            <v>0</v>
          </cell>
        </row>
        <row r="366">
          <cell r="DG366">
            <v>0</v>
          </cell>
          <cell r="DH366">
            <v>0</v>
          </cell>
          <cell r="DI366">
            <v>0</v>
          </cell>
          <cell r="DJ366">
            <v>0</v>
          </cell>
          <cell r="DK366">
            <v>0</v>
          </cell>
          <cell r="DL366">
            <v>0</v>
          </cell>
          <cell r="DM366">
            <v>0</v>
          </cell>
          <cell r="DN366">
            <v>0</v>
          </cell>
          <cell r="DO366">
            <v>0</v>
          </cell>
          <cell r="DQ366">
            <v>0</v>
          </cell>
          <cell r="DR366">
            <v>0</v>
          </cell>
          <cell r="DS366">
            <v>0</v>
          </cell>
        </row>
        <row r="371">
          <cell r="DG371">
            <v>0</v>
          </cell>
          <cell r="DH371">
            <v>0</v>
          </cell>
          <cell r="DI371">
            <v>0</v>
          </cell>
          <cell r="DJ371">
            <v>0</v>
          </cell>
          <cell r="DK371">
            <v>0</v>
          </cell>
          <cell r="DL371">
            <v>0</v>
          </cell>
          <cell r="DM371">
            <v>0</v>
          </cell>
          <cell r="DN371">
            <v>0</v>
          </cell>
          <cell r="DO371">
            <v>0</v>
          </cell>
          <cell r="DQ371">
            <v>0</v>
          </cell>
          <cell r="DR371">
            <v>0</v>
          </cell>
          <cell r="DS371">
            <v>0</v>
          </cell>
        </row>
      </sheetData>
      <sheetData sheetId="5" refreshError="1">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efreshError="1">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efreshError="1">
        <row r="11">
          <cell r="E11">
            <v>785</v>
          </cell>
          <cell r="H11">
            <v>0</v>
          </cell>
          <cell r="N11">
            <v>48</v>
          </cell>
        </row>
      </sheetData>
      <sheetData sheetId="8" refreshError="1">
        <row r="6">
          <cell r="F6">
            <v>321</v>
          </cell>
        </row>
        <row r="10">
          <cell r="F10">
            <v>464</v>
          </cell>
        </row>
        <row r="24">
          <cell r="F24">
            <v>0</v>
          </cell>
        </row>
        <row r="25">
          <cell r="U25">
            <v>68</v>
          </cell>
        </row>
        <row r="35">
          <cell r="F35">
            <v>728</v>
          </cell>
        </row>
        <row r="39">
          <cell r="F39">
            <v>23</v>
          </cell>
        </row>
        <row r="54">
          <cell r="F54">
            <v>0</v>
          </cell>
        </row>
        <row r="58">
          <cell r="F58">
            <v>48</v>
          </cell>
        </row>
      </sheetData>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3.xml"/><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 sqref="I1"/>
    </sheetView>
  </sheetViews>
  <sheetFormatPr defaultColWidth="0" defaultRowHeight="0" customHeight="1" zeroHeight="1"/>
  <cols>
    <col min="1" max="2" width="2.54296875" style="2" customWidth="1"/>
    <col min="3" max="3" width="9.179687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hidden="1" customWidth="1"/>
    <col min="17" max="17" width="3.54296875" style="2" hidden="1" customWidth="1"/>
    <col min="18" max="16384" width="10.1796875" style="2" hidden="1"/>
  </cols>
  <sheetData>
    <row r="1" spans="3:11" ht="23">
      <c r="C1" s="1"/>
      <c r="D1" s="1"/>
      <c r="E1" s="1"/>
      <c r="F1" s="1"/>
      <c r="G1" s="1"/>
      <c r="H1" s="1"/>
    </row>
    <row r="2" spans="3:11" ht="28.5" thickBot="1">
      <c r="C2" s="3" t="s">
        <v>0</v>
      </c>
      <c r="D2" s="4"/>
      <c r="E2" s="4"/>
      <c r="F2" s="4"/>
      <c r="G2" s="4"/>
      <c r="H2" s="4"/>
      <c r="I2" s="4"/>
      <c r="J2" s="4"/>
      <c r="K2" s="4"/>
    </row>
    <row r="3" spans="3:11" ht="13"/>
    <row r="4" spans="3:11" ht="16">
      <c r="C4" s="5"/>
    </row>
    <row r="5" spans="3:11" ht="28.5">
      <c r="C5" s="6" t="s">
        <v>2</v>
      </c>
    </row>
    <row r="6" spans="3:11" ht="16">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1">
        <v>45845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 hidden="1"/>
    <row r="32" spans="3:11" ht="13" hidden="1"/>
    <row r="33" ht="13" hidden="1"/>
    <row r="34" ht="13" hidden="1"/>
    <row r="35" ht="13" hidden="1"/>
    <row r="36" ht="13" hidden="1"/>
    <row r="37" ht="13" hidden="1"/>
    <row r="38" ht="12.65" hidden="1" customHeight="1"/>
    <row r="39" ht="12.65" hidden="1" customHeight="1"/>
    <row r="40" ht="12.65" hidden="1" customHeight="1"/>
    <row r="41" ht="12.65" hidden="1" customHeight="1"/>
    <row r="42" ht="12.65" hidden="1" customHeight="1"/>
    <row r="43" ht="12.65"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tabSelected="1" zoomScale="75" zoomScaleNormal="75" workbookViewId="0"/>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23" width="10.1796875" style="2" customWidth="1"/>
    <col min="24"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18" width="10.1796875" style="2" customWidth="1"/>
    <col min="19"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 hidden="1"/>
    <row r="38" spans="2:34" ht="13" hidden="1"/>
    <row r="39" spans="2:34" ht="13" hidden="1"/>
    <row r="40" spans="2:34" ht="13" hidden="1"/>
    <row r="41" spans="2:34" ht="13" hidden="1"/>
    <row r="42" spans="2:34" ht="13" hidden="1"/>
    <row r="43" spans="2:34" ht="13" hidden="1"/>
    <row r="44" spans="2:34" ht="12.65" hidden="1" customHeight="1"/>
    <row r="45" spans="2:34" ht="12.65" hidden="1" customHeight="1"/>
    <row r="46" spans="2:34" ht="12.65" hidden="1" customHeight="1"/>
    <row r="47" spans="2:34" ht="12.65" hidden="1" customHeight="1"/>
    <row r="48" spans="2:34" ht="12.65" hidden="1" customHeight="1"/>
    <row r="49" s="2" customFormat="1" ht="12.65"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Y1" zoomScale="90" zoomScaleNormal="90" zoomScalePageLayoutView="40" workbookViewId="0">
      <selection activeCell="AT12" sqref="AT12"/>
    </sheetView>
  </sheetViews>
  <sheetFormatPr defaultColWidth="9.1796875" defaultRowHeight="0" customHeight="1" zeroHeight="1"/>
  <cols>
    <col min="1" max="2" width="2.54296875" customWidth="1"/>
    <col min="3" max="3" width="39" customWidth="1"/>
    <col min="4" max="4" width="1.81640625" customWidth="1"/>
    <col min="5" max="5" width="15.453125" customWidth="1"/>
    <col min="6" max="17" width="5.81640625" style="94" bestFit="1" customWidth="1"/>
    <col min="18" max="18" width="6.1796875" bestFit="1" customWidth="1"/>
    <col min="19" max="23" width="5.81640625" bestFit="1" customWidth="1"/>
    <col min="24" max="24" width="5.81640625" customWidth="1"/>
    <col min="25" max="25" width="5.81640625" bestFit="1" customWidth="1"/>
    <col min="26" max="27" width="5.81640625" customWidth="1"/>
    <col min="28" max="28" width="5.81640625" bestFit="1" customWidth="1"/>
    <col min="29" max="35" width="5.81640625" customWidth="1"/>
    <col min="36" max="36" width="7.54296875" bestFit="1" customWidth="1"/>
    <col min="37" max="37" width="9.1796875" style="9" bestFit="1" customWidth="1"/>
    <col min="38" max="52" width="9.1796875" style="9" customWidth="1"/>
    <col min="53" max="63" width="9.1796875" customWidth="1"/>
    <col min="16384" max="16384" width="10.7265625" customWidth="1"/>
  </cols>
  <sheetData>
    <row r="1" spans="1:52" ht="14.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8.5" thickBot="1">
      <c r="A2" s="9"/>
      <c r="B2" s="8" t="s">
        <v>147</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4.5">
      <c r="A3" s="9"/>
      <c r="B3" s="10"/>
      <c r="C3" s="24"/>
      <c r="D3" s="24"/>
      <c r="E3" s="24"/>
      <c r="F3" s="93"/>
      <c r="G3" s="93"/>
      <c r="H3" s="93"/>
      <c r="I3" s="93"/>
      <c r="J3" s="93"/>
      <c r="K3" s="93"/>
      <c r="L3" s="93"/>
      <c r="M3" s="93"/>
      <c r="N3" s="93"/>
      <c r="O3" s="93"/>
      <c r="P3" s="93"/>
      <c r="Q3" s="93"/>
      <c r="R3" s="24"/>
      <c r="S3" s="24"/>
      <c r="AJ3" s="25">
        <f>+' '!I17</f>
        <v>45845</v>
      </c>
    </row>
    <row r="4" spans="1:52" ht="16">
      <c r="A4" s="9"/>
      <c r="B4" s="11" t="s">
        <v>7</v>
      </c>
      <c r="C4" s="26"/>
      <c r="D4" s="24"/>
      <c r="E4" s="58" t="s">
        <v>148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4.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4.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4.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c r="AQ7" s="112">
        <v>2025</v>
      </c>
      <c r="AR7" s="112">
        <v>2025</v>
      </c>
      <c r="AS7" s="112">
        <v>2025</v>
      </c>
      <c r="AT7" s="112">
        <v>2025</v>
      </c>
    </row>
    <row r="8" spans="1:52" s="20" customFormat="1" ht="14.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13" t="s">
        <v>75</v>
      </c>
      <c r="AQ8" s="113" t="s">
        <v>76</v>
      </c>
      <c r="AR8" s="113" t="s">
        <v>77</v>
      </c>
      <c r="AS8" s="113" t="s">
        <v>121</v>
      </c>
      <c r="AT8" s="113" t="s">
        <v>47</v>
      </c>
      <c r="AU8" s="19"/>
      <c r="AV8" s="19"/>
      <c r="AW8" s="19"/>
      <c r="AX8" s="19"/>
      <c r="AY8" s="19"/>
      <c r="AZ8" s="19"/>
    </row>
    <row r="9" spans="1:52" ht="20.25" customHeight="1">
      <c r="A9" s="9"/>
      <c r="B9" s="18"/>
      <c r="C9" s="114" t="s">
        <v>83</v>
      </c>
      <c r="D9" s="156"/>
      <c r="E9" s="156"/>
      <c r="F9" s="115">
        <v>0.438</v>
      </c>
      <c r="G9" s="116">
        <v>0.48799999999999999</v>
      </c>
      <c r="H9" s="116">
        <v>0.63400000000000001</v>
      </c>
      <c r="I9" s="116">
        <v>0.67100000000000004</v>
      </c>
      <c r="J9" s="116">
        <v>0.65500000000000003</v>
      </c>
      <c r="K9" s="116">
        <v>0.78100000000000003</v>
      </c>
      <c r="L9" s="116">
        <v>0.89800000000000002</v>
      </c>
      <c r="M9" s="116">
        <v>0.96599999999999997</v>
      </c>
      <c r="N9" s="116">
        <v>0.88600000000000001</v>
      </c>
      <c r="O9" s="116">
        <v>0.87811353241344148</v>
      </c>
      <c r="P9" s="116">
        <v>0.87302339390587125</v>
      </c>
      <c r="Q9" s="116">
        <v>0.97759515227240656</v>
      </c>
      <c r="R9" s="132">
        <v>0.99686465614917141</v>
      </c>
      <c r="S9" s="132">
        <v>1.032</v>
      </c>
      <c r="T9" s="132">
        <v>1.0449999999999999</v>
      </c>
      <c r="U9" s="132">
        <v>1.0569</v>
      </c>
      <c r="V9" s="132">
        <v>0.98</v>
      </c>
      <c r="W9" s="132">
        <v>1.0900000000000001</v>
      </c>
      <c r="X9" s="132">
        <v>1.1599999999999999</v>
      </c>
      <c r="Y9" s="132">
        <v>1.1499999999999999</v>
      </c>
      <c r="Z9" s="132">
        <v>1.0489999999999999</v>
      </c>
      <c r="AA9" s="132">
        <v>1.18</v>
      </c>
      <c r="AB9" s="132">
        <v>0.99</v>
      </c>
      <c r="AC9" s="132">
        <v>1.05</v>
      </c>
      <c r="AD9" s="132">
        <v>1.07</v>
      </c>
      <c r="AE9" s="132">
        <v>1.07</v>
      </c>
      <c r="AF9" s="132">
        <v>1.08</v>
      </c>
      <c r="AG9" s="132">
        <v>1.06</v>
      </c>
      <c r="AH9" s="132">
        <v>1.04</v>
      </c>
      <c r="AI9" s="132">
        <v>1.0900000000000001</v>
      </c>
      <c r="AJ9" s="132">
        <v>1.1499999999999999</v>
      </c>
      <c r="AK9" s="132">
        <v>1.1299999999999999</v>
      </c>
      <c r="AL9" s="132">
        <v>1.04</v>
      </c>
      <c r="AM9" s="132">
        <v>1</v>
      </c>
      <c r="AN9" s="132">
        <v>0.94994574349040495</v>
      </c>
      <c r="AO9" s="132">
        <v>0.95270883352780145</v>
      </c>
      <c r="AP9" s="132">
        <v>1.0573045911444345</v>
      </c>
      <c r="AQ9" s="132">
        <v>1.0540335165268007</v>
      </c>
      <c r="AR9" s="132">
        <v>1.0637210410033948</v>
      </c>
      <c r="AS9" s="132">
        <v>1.0688674306962203</v>
      </c>
      <c r="AT9" s="132">
        <v>1.0441759858424944</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9" hidden="1" customHeight="1"/>
    <row r="15" spans="1:52" ht="26.5" hidden="1" customHeight="1"/>
    <row r="16" spans="1:52" ht="26.5" hidden="1" customHeight="1"/>
    <row r="17" ht="26.9" hidden="1" customHeight="1"/>
    <row r="18" ht="26.9" hidden="1" customHeight="1"/>
    <row r="19" ht="26.9" hidden="1" customHeight="1"/>
    <row r="20" ht="26.9" hidden="1" customHeight="1"/>
    <row r="21" ht="26.9" hidden="1" customHeight="1"/>
    <row r="22" ht="26.9" hidden="1" customHeight="1"/>
    <row r="23" ht="26.9" hidden="1" customHeight="1"/>
    <row r="24" ht="26.9" hidden="1" customHeight="1"/>
    <row r="25" ht="26.9" hidden="1" customHeight="1"/>
    <row r="26" ht="26.9" hidden="1" customHeight="1"/>
    <row r="27" ht="26.9" hidden="1" customHeight="1"/>
    <row r="28" ht="26.9" hidden="1" customHeight="1"/>
    <row r="29" ht="26.9" hidden="1" customHeight="1"/>
    <row r="30" ht="26.9" hidden="1" customHeight="1"/>
    <row r="31" ht="26.9" hidden="1" customHeight="1"/>
    <row r="32" ht="26.9" hidden="1" customHeight="1"/>
    <row r="33" ht="26.9" hidden="1" customHeight="1"/>
    <row r="34" ht="26.9" hidden="1" customHeight="1"/>
    <row r="35" ht="26.9" hidden="1" customHeight="1"/>
    <row r="36" ht="26.9" hidden="1" customHeight="1"/>
    <row r="37" ht="26.9" hidden="1" customHeight="1"/>
    <row r="38" ht="26.9" hidden="1" customHeight="1"/>
    <row r="39" ht="11.5" hidden="1" customHeight="1"/>
    <row r="40" ht="9" hidden="1" customHeight="1"/>
    <row r="41" ht="17.5" hidden="1" customHeight="1"/>
    <row r="42" ht="26.9" hidden="1" customHeight="1"/>
    <row r="43" ht="26.9" hidden="1" customHeight="1"/>
    <row r="44" ht="26.9" hidden="1" customHeight="1"/>
    <row r="45" ht="26.9" hidden="1" customHeight="1"/>
    <row r="46" ht="26.9" hidden="1" customHeight="1"/>
    <row r="47" ht="26.9" hidden="1" customHeight="1"/>
    <row r="48" ht="26.9" hidden="1" customHeight="1"/>
    <row r="49" ht="26.9" hidden="1" customHeight="1"/>
    <row r="50" ht="26.9" hidden="1" customHeight="1"/>
    <row r="51" ht="26.9" hidden="1" customHeight="1"/>
    <row r="52" ht="26.9" hidden="1" customHeight="1"/>
    <row r="53" ht="26.9" hidden="1" customHeight="1"/>
    <row r="54" ht="26.9" hidden="1" customHeight="1"/>
    <row r="55" ht="26.9" hidden="1" customHeight="1"/>
    <row r="56" ht="26.9" hidden="1" customHeight="1"/>
    <row r="57" ht="26.9" hidden="1" customHeight="1"/>
    <row r="58" ht="26.9"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election activeCell="F9" sqref="F9"/>
    </sheetView>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18" width="10.1796875" style="2" customWidth="1"/>
    <col min="19"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2773-D143-491F-B92C-420E2F2CDA4F}">
  <dimension ref="A1:AM66"/>
  <sheetViews>
    <sheetView showGridLines="0" zoomScale="85" zoomScaleNormal="85" workbookViewId="0">
      <selection activeCell="K5" sqref="K5"/>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10" bestFit="1" customWidth="1"/>
    <col min="20" max="21" width="12.54296875" bestFit="1" customWidth="1"/>
    <col min="22" max="24" width="11.54296875" bestFit="1" customWidth="1"/>
    <col min="25" max="25" width="11.81640625" bestFit="1" customWidth="1"/>
    <col min="26" max="26" width="9.1796875" customWidth="1"/>
    <col min="27" max="27" width="9.1796875" bestFit="1" customWidth="1"/>
    <col min="28" max="28" width="8.81640625" bestFit="1" customWidth="1"/>
    <col min="29" max="29" width="8.81640625" customWidth="1"/>
    <col min="30" max="30" width="9" bestFit="1" customWidth="1"/>
    <col min="31" max="31" width="7.81640625" customWidth="1"/>
    <col min="32" max="32" width="12.81640625" bestFit="1" customWidth="1"/>
    <col min="33" max="33" width="10.9062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45845</v>
      </c>
      <c r="AL3" s="25"/>
      <c r="AM3" s="9"/>
    </row>
    <row r="4" spans="1:39" ht="16">
      <c r="A4" s="9"/>
      <c r="B4" s="11" t="s">
        <v>7</v>
      </c>
      <c r="C4" s="26"/>
      <c r="D4" s="93" t="s">
        <v>51</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June</v>
      </c>
      <c r="G9" s="160"/>
      <c r="H9" s="160"/>
      <c r="I9" s="160"/>
      <c r="J9" s="160"/>
      <c r="K9" s="160"/>
      <c r="L9" s="160"/>
      <c r="M9" s="160"/>
      <c r="N9" s="160"/>
      <c r="O9" s="160"/>
      <c r="P9" s="160"/>
      <c r="Q9" s="160"/>
      <c r="R9" s="161"/>
      <c r="S9" s="162" t="str">
        <f xml:space="preserve"> "January to "&amp; F9</f>
        <v>January to June</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2">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171</v>
      </c>
      <c r="G13" s="71">
        <v>156</v>
      </c>
      <c r="H13" s="73">
        <v>95</v>
      </c>
      <c r="I13" s="71">
        <v>77</v>
      </c>
      <c r="J13" s="71">
        <v>0</v>
      </c>
      <c r="K13" s="71">
        <v>0</v>
      </c>
      <c r="L13" s="71">
        <v>90</v>
      </c>
      <c r="M13" s="64">
        <f>IFERROR(F13/G13-1,"n/a")</f>
        <v>9.6153846153846256E-2</v>
      </c>
      <c r="N13" s="64">
        <f>IFERROR(F13/H13-1,"n/a")</f>
        <v>0.8</v>
      </c>
      <c r="O13" s="64">
        <f>IFERROR(F13/I13-1,"n/a")</f>
        <v>1.220779220779221</v>
      </c>
      <c r="P13" s="64" t="str">
        <f>IFERROR(F13/J13-1,"n/a")</f>
        <v>n/a</v>
      </c>
      <c r="Q13" s="64" t="str">
        <f>IFERROR(F13/K13-1,"n/a")</f>
        <v>n/a</v>
      </c>
      <c r="R13" s="60">
        <f>IFERROR(F13/L13-1,"n/a")</f>
        <v>0.89999999999999991</v>
      </c>
      <c r="S13" s="68">
        <f>'May-25'!S13+F13</f>
        <v>1654</v>
      </c>
      <c r="T13" s="68">
        <f>'May-25'!T13+G13</f>
        <v>1208</v>
      </c>
      <c r="U13" s="68">
        <f>'May-25'!U13+H13</f>
        <v>853</v>
      </c>
      <c r="V13" s="68">
        <f>'May-25'!V13+I13</f>
        <v>826</v>
      </c>
      <c r="W13" s="68">
        <f>'May-25'!W13+J13</f>
        <v>0</v>
      </c>
      <c r="X13" s="68">
        <f>'May-25'!X13+K13</f>
        <v>551</v>
      </c>
      <c r="Y13" s="68">
        <f>'May-25'!Y13+L13</f>
        <v>825</v>
      </c>
      <c r="Z13" s="64">
        <f>IFERROR(S13/T13-1,"n/a")</f>
        <v>0.36920529801324498</v>
      </c>
      <c r="AA13" s="64">
        <f>IFERROR(S13/U13-1,"n/a")</f>
        <v>0.93903868698710435</v>
      </c>
      <c r="AB13" s="64">
        <f>IFERROR(S13/V13-1,"n/a")</f>
        <v>1.0024213075060531</v>
      </c>
      <c r="AC13" s="64" t="str">
        <f>IFERROR(S13/W13-1,"n/a")</f>
        <v>n/a</v>
      </c>
      <c r="AD13" s="64">
        <f>IFERROR(S13/X13-1,"n/a")</f>
        <v>2.0018148820326678</v>
      </c>
      <c r="AE13" s="60">
        <f>IFERROR(S13/Y13-1,"n/a")</f>
        <v>1.0048484848484849</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629204</v>
      </c>
      <c r="G14" s="71">
        <v>557443</v>
      </c>
      <c r="H14" s="73">
        <v>359885</v>
      </c>
      <c r="I14" s="71">
        <v>251675</v>
      </c>
      <c r="J14" s="71">
        <v>0</v>
      </c>
      <c r="K14" s="71">
        <v>0</v>
      </c>
      <c r="L14" s="71">
        <v>303053</v>
      </c>
      <c r="M14" s="64">
        <f>IFERROR(F14/G14-1,"n/a")</f>
        <v>0.12873244439341791</v>
      </c>
      <c r="N14" s="64">
        <f>IFERROR(F14/H14-1,"n/a")</f>
        <v>0.74834738874918383</v>
      </c>
      <c r="O14" s="64">
        <f>IFERROR(F14/I14-1,"n/a")</f>
        <v>1.5000655607430216</v>
      </c>
      <c r="P14" s="64" t="str">
        <f>IFERROR(F14/J14-1,"n/a")</f>
        <v>n/a</v>
      </c>
      <c r="Q14" s="64" t="str">
        <f>IFERROR(F14/K14-1,"n/a")</f>
        <v>n/a</v>
      </c>
      <c r="R14" s="60">
        <f>IFERROR(F14/L14-1,"n/a")</f>
        <v>1.076217691294922</v>
      </c>
      <c r="S14" s="68">
        <f>'May-25'!S14+F14</f>
        <v>4904861</v>
      </c>
      <c r="T14" s="68">
        <f>'May-25'!T14+G14</f>
        <v>3955040</v>
      </c>
      <c r="U14" s="68">
        <f>'May-25'!U14+H14</f>
        <v>2701062</v>
      </c>
      <c r="V14" s="68">
        <f>'May-25'!V14+I14</f>
        <v>1544089</v>
      </c>
      <c r="W14" s="68">
        <f>'May-25'!W14+J14</f>
        <v>0</v>
      </c>
      <c r="X14" s="68">
        <f>'May-25'!X14+K14</f>
        <v>1092884</v>
      </c>
      <c r="Y14" s="68">
        <f>'May-25'!Y14+L14</f>
        <v>2451255</v>
      </c>
      <c r="Z14" s="64">
        <f>IFERROR(S14/T14-1,"n/a")</f>
        <v>0.24015458756422192</v>
      </c>
      <c r="AA14" s="64">
        <f>IFERROR(S14/U14-1,"n/a")</f>
        <v>0.81590093081906301</v>
      </c>
      <c r="AB14" s="64">
        <f>IFERROR(S14/V14-1,"n/a")</f>
        <v>2.1765403419103433</v>
      </c>
      <c r="AC14" s="64" t="str">
        <f>IFERROR(S14/W14-1,"n/a")</f>
        <v>n/a</v>
      </c>
      <c r="AD14" s="64">
        <f>IFERROR(S14/X14-1,"n/a")</f>
        <v>3.4879978112956183</v>
      </c>
      <c r="AE14" s="60">
        <f>IFERROR(S14/Y14-1,"n/a")</f>
        <v>1.0009591005423752</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119</v>
      </c>
      <c r="G16" s="71">
        <v>114</v>
      </c>
      <c r="H16" s="74">
        <v>73</v>
      </c>
      <c r="I16" s="71">
        <v>89</v>
      </c>
      <c r="J16" s="71">
        <v>17</v>
      </c>
      <c r="K16" s="71">
        <v>0</v>
      </c>
      <c r="L16" s="71">
        <v>71</v>
      </c>
      <c r="M16" s="64">
        <f t="shared" ref="M16:M17" si="0">IFERROR(F16/G16-1,"n/a")</f>
        <v>4.3859649122806932E-2</v>
      </c>
      <c r="N16" s="64">
        <f t="shared" ref="N16:N17" si="1">IFERROR(F16/H16-1,"n/a")</f>
        <v>0.63013698630136994</v>
      </c>
      <c r="O16" s="64">
        <f t="shared" ref="O16:O17" si="2">IFERROR(F16/I16-1,"n/a")</f>
        <v>0.33707865168539319</v>
      </c>
      <c r="P16" s="64">
        <f t="shared" ref="P16:P17" si="3">IFERROR(F16/J16-1,"n/a")</f>
        <v>6</v>
      </c>
      <c r="Q16" s="64" t="str">
        <f t="shared" ref="Q16:Q17" si="4">IFERROR(F16/K16-1,"n/a")</f>
        <v>n/a</v>
      </c>
      <c r="R16" s="60">
        <f t="shared" ref="R16:R17" si="5">IFERROR(F16/L16-1,"n/a")</f>
        <v>0.676056338028169</v>
      </c>
      <c r="S16" s="68">
        <f>'May-25'!S16+F16</f>
        <v>390</v>
      </c>
      <c r="T16" s="68">
        <f>'May-25'!T16+G16</f>
        <v>298</v>
      </c>
      <c r="U16" s="68">
        <f>'May-25'!U16+H16</f>
        <v>216</v>
      </c>
      <c r="V16" s="68">
        <f>'May-25'!V16+I16</f>
        <v>252</v>
      </c>
      <c r="W16" s="68">
        <f>'May-25'!W16+J16</f>
        <v>51</v>
      </c>
      <c r="X16" s="68">
        <f>'May-25'!X16+K16</f>
        <v>10</v>
      </c>
      <c r="Y16" s="68">
        <f>'May-25'!Y16+L16</f>
        <v>216</v>
      </c>
      <c r="Z16" s="64">
        <f t="shared" ref="Z16:Z17" si="6">IFERROR(S16/T16-1,"n/a")</f>
        <v>0.3087248322147651</v>
      </c>
      <c r="AA16" s="64">
        <f t="shared" ref="AA16:AA17" si="7">IFERROR(S16/U16-1,"n/a")</f>
        <v>0.80555555555555558</v>
      </c>
      <c r="AB16" s="64">
        <f t="shared" ref="AB16:AB17" si="8">IFERROR(S16/V16-1,"n/a")</f>
        <v>0.54761904761904767</v>
      </c>
      <c r="AC16" s="64">
        <f t="shared" ref="AC16:AC17" si="9">IFERROR(S16/W16-1,"n/a")</f>
        <v>6.6470588235294121</v>
      </c>
      <c r="AD16" s="64">
        <f t="shared" ref="AD16:AD17" si="10">IFERROR(S16/X16-1,"n/a")</f>
        <v>38</v>
      </c>
      <c r="AE16" s="60">
        <f t="shared" ref="AE16:AE17" si="11">IFERROR(S16/Y16-1,"n/a")</f>
        <v>0.80555555555555558</v>
      </c>
      <c r="AF16" s="68">
        <v>797</v>
      </c>
      <c r="AG16" s="68">
        <v>575</v>
      </c>
      <c r="AH16" s="68">
        <v>572</v>
      </c>
      <c r="AI16" s="68">
        <v>202</v>
      </c>
      <c r="AJ16" s="68">
        <v>54</v>
      </c>
      <c r="AK16" s="134">
        <v>586</v>
      </c>
      <c r="AL16" s="122"/>
      <c r="AM16" s="122"/>
    </row>
    <row r="17" spans="1:39" s="123" customFormat="1" ht="10.5">
      <c r="A17" s="122"/>
      <c r="B17" s="127"/>
      <c r="C17" s="33"/>
      <c r="D17" s="26" t="s">
        <v>11</v>
      </c>
      <c r="E17" s="32"/>
      <c r="F17" s="71">
        <v>329577</v>
      </c>
      <c r="G17" s="71">
        <v>313005</v>
      </c>
      <c r="H17" s="74">
        <v>224892</v>
      </c>
      <c r="I17" s="71">
        <v>121649</v>
      </c>
      <c r="J17" s="71">
        <v>24481</v>
      </c>
      <c r="K17" s="71">
        <v>0</v>
      </c>
      <c r="L17" s="71">
        <v>165399</v>
      </c>
      <c r="M17" s="64">
        <f t="shared" si="0"/>
        <v>5.2944841136723042E-2</v>
      </c>
      <c r="N17" s="64">
        <f t="shared" si="1"/>
        <v>0.46549010191558615</v>
      </c>
      <c r="O17" s="64">
        <f t="shared" si="2"/>
        <v>1.709245452079343</v>
      </c>
      <c r="P17" s="64">
        <f t="shared" si="3"/>
        <v>12.462562803807034</v>
      </c>
      <c r="Q17" s="64" t="str">
        <f t="shared" si="4"/>
        <v>n/a</v>
      </c>
      <c r="R17" s="60">
        <f t="shared" si="5"/>
        <v>0.99261785137757785</v>
      </c>
      <c r="S17" s="68">
        <f>'May-25'!S17+F17</f>
        <v>932242</v>
      </c>
      <c r="T17" s="68">
        <f>'May-25'!T17+G17</f>
        <v>773753</v>
      </c>
      <c r="U17" s="68">
        <f>'May-25'!U17+H17</f>
        <v>576378</v>
      </c>
      <c r="V17" s="68">
        <f>'May-25'!V17+I17</f>
        <v>300562</v>
      </c>
      <c r="W17" s="68">
        <f>'May-25'!W17+J17</f>
        <v>65067</v>
      </c>
      <c r="X17" s="68">
        <f>'May-25'!X17+K17</f>
        <v>41113</v>
      </c>
      <c r="Y17" s="68">
        <f>'May-25'!Y17+L17</f>
        <v>558503</v>
      </c>
      <c r="Z17" s="64">
        <f t="shared" si="6"/>
        <v>0.20483151600058425</v>
      </c>
      <c r="AA17" s="64">
        <f t="shared" si="7"/>
        <v>0.61741426633216401</v>
      </c>
      <c r="AB17" s="64">
        <f t="shared" si="8"/>
        <v>2.1016628848623577</v>
      </c>
      <c r="AC17" s="64">
        <f t="shared" si="9"/>
        <v>13.327416355448999</v>
      </c>
      <c r="AD17" s="64">
        <f t="shared" si="10"/>
        <v>21.675114927151995</v>
      </c>
      <c r="AE17" s="60">
        <f t="shared" si="11"/>
        <v>0.66917993278460464</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117</v>
      </c>
      <c r="G19" s="71">
        <v>95</v>
      </c>
      <c r="H19" s="73">
        <v>87</v>
      </c>
      <c r="I19" s="71">
        <v>91</v>
      </c>
      <c r="J19" s="71">
        <v>0</v>
      </c>
      <c r="K19" s="71">
        <v>0</v>
      </c>
      <c r="L19" s="71">
        <v>42</v>
      </c>
      <c r="M19" s="64">
        <f t="shared" ref="M19:M20" si="12">IFERROR(F19/G19-1,"n/a")</f>
        <v>0.23157894736842111</v>
      </c>
      <c r="N19" s="64">
        <f t="shared" ref="N19:N20" si="13">IFERROR(F19/H19-1,"n/a")</f>
        <v>0.34482758620689657</v>
      </c>
      <c r="O19" s="64">
        <f t="shared" ref="O19:O20" si="14">IFERROR(F19/I19-1,"n/a")</f>
        <v>0.28571428571428581</v>
      </c>
      <c r="P19" s="64" t="str">
        <f t="shared" ref="P19:P20" si="15">IFERROR(F19/J19-1,"n/a")</f>
        <v>n/a</v>
      </c>
      <c r="Q19" s="64" t="str">
        <f t="shared" ref="Q19:Q20" si="16">IFERROR(F19/K19-1,"n/a")</f>
        <v>n/a</v>
      </c>
      <c r="R19" s="60">
        <f t="shared" ref="R19:R20" si="17">IFERROR(F19/L19-1,"n/a")</f>
        <v>1.7857142857142856</v>
      </c>
      <c r="S19" s="68">
        <f>'May-25'!S19+F19</f>
        <v>295</v>
      </c>
      <c r="T19" s="68">
        <f>'May-25'!T19+G19</f>
        <v>265</v>
      </c>
      <c r="U19" s="68">
        <f>'May-25'!U19+H19</f>
        <v>256</v>
      </c>
      <c r="V19" s="68">
        <f>'May-25'!V19+I19</f>
        <v>229</v>
      </c>
      <c r="W19" s="68">
        <f>'May-25'!W19+J19</f>
        <v>3</v>
      </c>
      <c r="X19" s="68">
        <f>'May-25'!X19+K19</f>
        <v>3</v>
      </c>
      <c r="Y19" s="68">
        <f>'May-25'!Y19+L19</f>
        <v>106</v>
      </c>
      <c r="Z19" s="64">
        <f t="shared" ref="Z19:Z20" si="18">IFERROR(S19/T19-1,"n/a")</f>
        <v>0.1132075471698113</v>
      </c>
      <c r="AA19" s="64">
        <f t="shared" ref="AA19:AA20" si="19">IFERROR(S19/U19-1,"n/a")</f>
        <v>0.15234375</v>
      </c>
      <c r="AB19" s="64">
        <f t="shared" ref="AB19:AB20" si="20">IFERROR(S19/V19-1,"n/a")</f>
        <v>0.28820960698689957</v>
      </c>
      <c r="AC19" s="64">
        <f t="shared" ref="AC19:AC20" si="21">IFERROR(S19/W19-1,"n/a")</f>
        <v>97.333333333333329</v>
      </c>
      <c r="AD19" s="64">
        <f t="shared" ref="AD19:AD20" si="22">IFERROR(S19/X19-1,"n/a")</f>
        <v>97.333333333333329</v>
      </c>
      <c r="AE19" s="60">
        <f t="shared" ref="AE19:AE20" si="23">IFERROR(S19/Y19-1,"n/a")</f>
        <v>1.7830188679245285</v>
      </c>
      <c r="AF19" s="68">
        <v>733</v>
      </c>
      <c r="AG19" s="68">
        <v>708</v>
      </c>
      <c r="AH19" s="68">
        <v>658</v>
      </c>
      <c r="AI19" s="68">
        <v>47</v>
      </c>
      <c r="AJ19" s="68">
        <v>9</v>
      </c>
      <c r="AK19" s="134">
        <v>290</v>
      </c>
      <c r="AL19" s="122"/>
      <c r="AM19" s="122"/>
    </row>
    <row r="20" spans="1:39" s="123" customFormat="1" ht="10.5">
      <c r="A20" s="122"/>
      <c r="B20" s="127"/>
      <c r="C20" s="33"/>
      <c r="D20" s="26" t="s">
        <v>11</v>
      </c>
      <c r="E20" s="32"/>
      <c r="F20" s="71">
        <v>232927</v>
      </c>
      <c r="G20" s="71">
        <v>203091</v>
      </c>
      <c r="H20" s="73">
        <f>132170+37144</f>
        <v>169314</v>
      </c>
      <c r="I20" s="71">
        <v>118355</v>
      </c>
      <c r="J20" s="71">
        <v>0</v>
      </c>
      <c r="K20" s="71">
        <v>2213</v>
      </c>
      <c r="L20" s="71">
        <f>46798+31061</f>
        <v>77859</v>
      </c>
      <c r="M20" s="64">
        <f t="shared" si="12"/>
        <v>0.14690951346933145</v>
      </c>
      <c r="N20" s="64">
        <f t="shared" si="13"/>
        <v>0.3757102188832584</v>
      </c>
      <c r="O20" s="64">
        <f t="shared" si="14"/>
        <v>0.96803683832537701</v>
      </c>
      <c r="P20" s="64" t="str">
        <f t="shared" si="15"/>
        <v>n/a</v>
      </c>
      <c r="Q20" s="64">
        <f t="shared" si="16"/>
        <v>104.25395390872119</v>
      </c>
      <c r="R20" s="60">
        <f t="shared" si="17"/>
        <v>1.9916515752835253</v>
      </c>
      <c r="S20" s="68">
        <f>'May-25'!S20+F20</f>
        <v>523159</v>
      </c>
      <c r="T20" s="68">
        <f>'May-25'!T20+G20</f>
        <v>475388.4</v>
      </c>
      <c r="U20" s="68">
        <f>'May-25'!U20+H20</f>
        <v>393780</v>
      </c>
      <c r="V20" s="68">
        <f>'May-25'!V20+I20</f>
        <v>242591</v>
      </c>
      <c r="W20" s="68">
        <f>'May-25'!W20+J20</f>
        <v>0</v>
      </c>
      <c r="X20" s="68">
        <f>'May-25'!X20+K20</f>
        <v>3966</v>
      </c>
      <c r="Y20" s="68">
        <f>'May-25'!Y20+L20</f>
        <v>186782</v>
      </c>
      <c r="Z20" s="64">
        <f t="shared" si="18"/>
        <v>0.10048751715439419</v>
      </c>
      <c r="AA20" s="64">
        <f t="shared" si="19"/>
        <v>0.32855655442125054</v>
      </c>
      <c r="AB20" s="64">
        <f t="shared" si="20"/>
        <v>1.1565474399297582</v>
      </c>
      <c r="AC20" s="64" t="str">
        <f t="shared" si="21"/>
        <v>n/a</v>
      </c>
      <c r="AD20" s="64">
        <f t="shared" si="22"/>
        <v>130.91099344427636</v>
      </c>
      <c r="AE20" s="60">
        <f t="shared" si="23"/>
        <v>1.8009069396408646</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89</v>
      </c>
      <c r="G22" s="71">
        <v>96</v>
      </c>
      <c r="H22" s="74">
        <v>88</v>
      </c>
      <c r="I22" s="71">
        <v>69</v>
      </c>
      <c r="J22" s="71">
        <v>4</v>
      </c>
      <c r="K22" s="71">
        <v>0</v>
      </c>
      <c r="L22" s="71">
        <v>70</v>
      </c>
      <c r="M22" s="64">
        <f t="shared" ref="M22:M23" si="24">IFERROR(F22/G22-1,"n/a")</f>
        <v>-7.291666666666663E-2</v>
      </c>
      <c r="N22" s="64">
        <f t="shared" ref="N22:N23" si="25">IFERROR(F22/H22-1,"n/a")</f>
        <v>1.1363636363636465E-2</v>
      </c>
      <c r="O22" s="64">
        <f t="shared" ref="O22:O23" si="26">IFERROR(F22/I22-1,"n/a")</f>
        <v>0.28985507246376807</v>
      </c>
      <c r="P22" s="64">
        <f t="shared" ref="P22:P23" si="27">IFERROR(F22/J22-1,"n/a")</f>
        <v>21.25</v>
      </c>
      <c r="Q22" s="64" t="str">
        <f t="shared" ref="Q22:Q23" si="28">IFERROR(F22/K22-1,"n/a")</f>
        <v>n/a</v>
      </c>
      <c r="R22" s="60">
        <f t="shared" ref="R22:R23" si="29">IFERROR(F22/L22-1,"n/a")</f>
        <v>0.27142857142857135</v>
      </c>
      <c r="S22" s="68">
        <f>'May-25'!S22+F22</f>
        <v>838</v>
      </c>
      <c r="T22" s="68">
        <f>'May-25'!T22+G22</f>
        <v>696</v>
      </c>
      <c r="U22" s="68">
        <f>'May-25'!U22+H22</f>
        <v>696</v>
      </c>
      <c r="V22" s="68">
        <f>'May-25'!V22+I22</f>
        <v>329</v>
      </c>
      <c r="W22" s="68">
        <f>'May-25'!W22+J22</f>
        <v>4</v>
      </c>
      <c r="X22" s="68">
        <f>'May-25'!X22+K22</f>
        <v>43</v>
      </c>
      <c r="Y22" s="68">
        <f>'May-25'!Y22+L22</f>
        <v>362</v>
      </c>
      <c r="Z22" s="64">
        <f t="shared" ref="Z22:Z23" si="30">IFERROR(S22/T22-1,"n/a")</f>
        <v>0.20402298850574718</v>
      </c>
      <c r="AA22" s="64">
        <f t="shared" ref="AA22:AA23" si="31">IFERROR(S22/U22-1,"n/a")</f>
        <v>0.20402298850574718</v>
      </c>
      <c r="AB22" s="64">
        <f t="shared" ref="AB22:AB23" si="32">IFERROR(S22/V22-1,"n/a")</f>
        <v>1.547112462006079</v>
      </c>
      <c r="AC22" s="64">
        <f t="shared" ref="AC22:AC23" si="33">IFERROR(S22/W22-1,"n/a")</f>
        <v>208.5</v>
      </c>
      <c r="AD22" s="64">
        <f t="shared" ref="AD22:AD23" si="34">IFERROR(S22/X22-1,"n/a")</f>
        <v>18.488372093023255</v>
      </c>
      <c r="AE22" s="60">
        <f t="shared" ref="AE22:AE23" si="35">IFERROR(S22/Y22-1,"n/a")</f>
        <v>1.3149171270718232</v>
      </c>
      <c r="AF22" s="68">
        <v>1651</v>
      </c>
      <c r="AG22" s="68">
        <v>1500</v>
      </c>
      <c r="AH22" s="68">
        <v>895</v>
      </c>
      <c r="AI22" s="68">
        <v>283</v>
      </c>
      <c r="AJ22" s="68">
        <v>43</v>
      </c>
      <c r="AK22" s="134">
        <v>827</v>
      </c>
      <c r="AL22" s="122"/>
      <c r="AM22" s="122"/>
    </row>
    <row r="23" spans="1:39" s="123" customFormat="1" ht="10.5">
      <c r="A23" s="122"/>
      <c r="B23" s="127"/>
      <c r="C23" s="33"/>
      <c r="D23" s="26" t="s">
        <v>11</v>
      </c>
      <c r="E23" s="32"/>
      <c r="F23" s="71">
        <v>281722</v>
      </c>
      <c r="G23" s="71">
        <v>382725</v>
      </c>
      <c r="H23" s="73">
        <v>334459</v>
      </c>
      <c r="I23" s="71">
        <v>183895</v>
      </c>
      <c r="J23" s="71">
        <v>4923</v>
      </c>
      <c r="K23" s="71">
        <v>0</v>
      </c>
      <c r="L23" s="71">
        <v>275367</v>
      </c>
      <c r="M23" s="64">
        <f t="shared" si="24"/>
        <v>-0.26390489254686789</v>
      </c>
      <c r="N23" s="64">
        <f t="shared" si="25"/>
        <v>-0.15767851963917845</v>
      </c>
      <c r="O23" s="64">
        <f t="shared" si="26"/>
        <v>0.53197204926724484</v>
      </c>
      <c r="P23" s="64">
        <f t="shared" si="27"/>
        <v>56.225675401178144</v>
      </c>
      <c r="Q23" s="64" t="str">
        <f t="shared" si="28"/>
        <v>n/a</v>
      </c>
      <c r="R23" s="60">
        <f t="shared" si="29"/>
        <v>2.307829187956445E-2</v>
      </c>
      <c r="S23" s="68">
        <f>'May-25'!S23+F23</f>
        <v>2226718</v>
      </c>
      <c r="T23" s="68">
        <f>'May-25'!T23+G23</f>
        <v>2154725</v>
      </c>
      <c r="U23" s="68">
        <f>'May-25'!U23+H23</f>
        <v>1913752</v>
      </c>
      <c r="V23" s="68">
        <f>'May-25'!V23+I23</f>
        <v>542087</v>
      </c>
      <c r="W23" s="68">
        <f>'May-25'!W23+J23</f>
        <v>4923</v>
      </c>
      <c r="X23" s="68">
        <f>'May-25'!X23+K23</f>
        <v>140552</v>
      </c>
      <c r="Y23" s="68">
        <f>'May-25'!Y23+L23</f>
        <v>1040452</v>
      </c>
      <c r="Z23" s="64">
        <f t="shared" si="30"/>
        <v>3.3411688266484108E-2</v>
      </c>
      <c r="AA23" s="64">
        <f t="shared" si="31"/>
        <v>0.16353529610942275</v>
      </c>
      <c r="AB23" s="64">
        <f t="shared" si="32"/>
        <v>3.1076764430801695</v>
      </c>
      <c r="AC23" s="64">
        <f t="shared" si="33"/>
        <v>451.3091610806419</v>
      </c>
      <c r="AD23" s="64">
        <f t="shared" si="34"/>
        <v>14.842663213614889</v>
      </c>
      <c r="AE23" s="60">
        <f t="shared" si="35"/>
        <v>1.1401448601184869</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v>2</v>
      </c>
      <c r="G25" s="71">
        <v>2</v>
      </c>
      <c r="H25" s="71">
        <v>4</v>
      </c>
      <c r="I25" s="71">
        <v>1</v>
      </c>
      <c r="J25" s="71">
        <v>0</v>
      </c>
      <c r="K25" s="71">
        <v>0</v>
      </c>
      <c r="L25" s="71">
        <v>5</v>
      </c>
      <c r="M25" s="64">
        <f t="shared" ref="M25:M28" si="36">IFERROR(F25/G25-1,"n/a")</f>
        <v>0</v>
      </c>
      <c r="N25" s="64">
        <f t="shared" ref="N25:N28" si="37">IFERROR(F25/H25-1,"n/a")</f>
        <v>-0.5</v>
      </c>
      <c r="O25" s="64">
        <f t="shared" ref="O25:O28" si="38">IFERROR(F25/I25-1,"n/a")</f>
        <v>1</v>
      </c>
      <c r="P25" s="64" t="str">
        <f t="shared" ref="P25:P28" si="39">IFERROR(F25/J25-1,"n/a")</f>
        <v>n/a</v>
      </c>
      <c r="Q25" s="64" t="str">
        <f t="shared" ref="Q25:Q28" si="40">IFERROR(F25/K25-1,"n/a")</f>
        <v>n/a</v>
      </c>
      <c r="R25" s="60">
        <f t="shared" ref="R25:R28" si="41">IFERROR(F25/L25-1,"n/a")</f>
        <v>-0.6</v>
      </c>
      <c r="S25" s="68">
        <f>'May-25'!S25+F25</f>
        <v>5</v>
      </c>
      <c r="T25" s="68">
        <f>'May-25'!T25+G25</f>
        <v>5</v>
      </c>
      <c r="U25" s="68">
        <f>'May-25'!U25+H25</f>
        <v>8</v>
      </c>
      <c r="V25" s="68">
        <f>'May-25'!V25+I25</f>
        <v>2</v>
      </c>
      <c r="W25" s="68">
        <f>'May-25'!W25+J25</f>
        <v>0</v>
      </c>
      <c r="X25" s="68">
        <f>'May-25'!X25+K25</f>
        <v>0</v>
      </c>
      <c r="Y25" s="68">
        <f>'May-25'!Y25+L25</f>
        <v>8</v>
      </c>
      <c r="Z25" s="64">
        <f t="shared" ref="Z25:Z28" si="42">IFERROR(S25/T25-1,"n/a")</f>
        <v>0</v>
      </c>
      <c r="AA25" s="64">
        <f t="shared" ref="AA25:AA28" si="43">IFERROR(S25/U25-1,"n/a")</f>
        <v>-0.375</v>
      </c>
      <c r="AB25" s="64">
        <f t="shared" ref="AB25:AB28" si="44">IFERROR(S25/V25-1,"n/a")</f>
        <v>1.5</v>
      </c>
      <c r="AC25" s="64" t="str">
        <f t="shared" ref="AC25:AC28" si="45">IFERROR(S25/W25-1,"n/a")</f>
        <v>n/a</v>
      </c>
      <c r="AD25" s="64" t="str">
        <f t="shared" ref="AD25:AD28" si="46">IFERROR(S25/X25-1,"n/a")</f>
        <v>n/a</v>
      </c>
      <c r="AE25" s="60">
        <f t="shared" ref="AE25:AE28" si="47">IFERROR(S25/Y25-1,"n/a")</f>
        <v>-0.375</v>
      </c>
      <c r="AF25" s="68">
        <v>14</v>
      </c>
      <c r="AG25" s="68">
        <v>21</v>
      </c>
      <c r="AH25" s="68">
        <v>9</v>
      </c>
      <c r="AI25" s="68">
        <v>0</v>
      </c>
      <c r="AJ25" s="68">
        <v>0</v>
      </c>
      <c r="AK25" s="134">
        <v>16</v>
      </c>
      <c r="AL25" s="122"/>
      <c r="AM25" s="122"/>
    </row>
    <row r="26" spans="1:39" s="123" customFormat="1" ht="10.5">
      <c r="A26" s="122"/>
      <c r="B26" s="127"/>
      <c r="C26" s="33"/>
      <c r="D26" s="26" t="s">
        <v>11</v>
      </c>
      <c r="E26" s="32"/>
      <c r="F26" s="71">
        <v>9015</v>
      </c>
      <c r="G26" s="71">
        <v>6222</v>
      </c>
      <c r="H26" s="71">
        <v>9205</v>
      </c>
      <c r="I26" s="71">
        <v>2226</v>
      </c>
      <c r="J26" s="71">
        <v>0</v>
      </c>
      <c r="K26" s="71">
        <v>0</v>
      </c>
      <c r="L26" s="71">
        <v>6817</v>
      </c>
      <c r="M26" s="64">
        <f t="shared" si="36"/>
        <v>0.44889103182256518</v>
      </c>
      <c r="N26" s="64">
        <f t="shared" si="37"/>
        <v>-2.064095600217275E-2</v>
      </c>
      <c r="O26" s="64">
        <f t="shared" si="38"/>
        <v>3.0498652291105124</v>
      </c>
      <c r="P26" s="64" t="str">
        <f t="shared" si="39"/>
        <v>n/a</v>
      </c>
      <c r="Q26" s="64" t="str">
        <f t="shared" si="40"/>
        <v>n/a</v>
      </c>
      <c r="R26" s="60">
        <f t="shared" si="41"/>
        <v>0.32242922106498462</v>
      </c>
      <c r="S26" s="68">
        <f>'May-25'!S26+F26</f>
        <v>20904</v>
      </c>
      <c r="T26" s="68">
        <f>'May-25'!T26+G26</f>
        <v>18659</v>
      </c>
      <c r="U26" s="68">
        <f>'May-25'!U26+H26</f>
        <v>13587</v>
      </c>
      <c r="V26" s="68">
        <f>'May-25'!V26+I26</f>
        <v>3151</v>
      </c>
      <c r="W26" s="68">
        <f>'May-25'!W26+J26</f>
        <v>0</v>
      </c>
      <c r="X26" s="68">
        <f>'May-25'!X26+K26</f>
        <v>0</v>
      </c>
      <c r="Y26" s="68">
        <f>'May-25'!Y26+L26</f>
        <v>10227</v>
      </c>
      <c r="Z26" s="64">
        <f t="shared" si="42"/>
        <v>0.12031727316576446</v>
      </c>
      <c r="AA26" s="64">
        <f t="shared" si="43"/>
        <v>0.53852947670567453</v>
      </c>
      <c r="AB26" s="64">
        <f t="shared" si="44"/>
        <v>5.6340844176451919</v>
      </c>
      <c r="AC26" s="64" t="str">
        <f t="shared" si="45"/>
        <v>n/a</v>
      </c>
      <c r="AD26" s="64" t="str">
        <f t="shared" si="46"/>
        <v>n/a</v>
      </c>
      <c r="AE26" s="60">
        <f t="shared" si="47"/>
        <v>1.0440011733646228</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L28" si="48">F13+F16+F19+F22+F25</f>
        <v>498</v>
      </c>
      <c r="G27" s="75">
        <f t="shared" si="48"/>
        <v>463</v>
      </c>
      <c r="H27" s="75">
        <f t="shared" si="48"/>
        <v>347</v>
      </c>
      <c r="I27" s="75">
        <f t="shared" si="48"/>
        <v>327</v>
      </c>
      <c r="J27" s="75">
        <f t="shared" si="48"/>
        <v>21</v>
      </c>
      <c r="K27" s="75">
        <f t="shared" si="48"/>
        <v>0</v>
      </c>
      <c r="L27" s="75">
        <f t="shared" si="48"/>
        <v>278</v>
      </c>
      <c r="M27" s="66">
        <f t="shared" si="36"/>
        <v>7.5593952483801186E-2</v>
      </c>
      <c r="N27" s="66">
        <f t="shared" si="37"/>
        <v>0.43515850144092227</v>
      </c>
      <c r="O27" s="66">
        <f t="shared" si="38"/>
        <v>0.52293577981651373</v>
      </c>
      <c r="P27" s="66">
        <f t="shared" si="39"/>
        <v>22.714285714285715</v>
      </c>
      <c r="Q27" s="66" t="str">
        <f t="shared" si="40"/>
        <v>n/a</v>
      </c>
      <c r="R27" s="62">
        <f t="shared" si="41"/>
        <v>0.79136690647482011</v>
      </c>
      <c r="S27" s="75">
        <f t="shared" ref="S27:Y28" si="49">S13+S16+S19+S22+S25</f>
        <v>3182</v>
      </c>
      <c r="T27" s="75">
        <f t="shared" si="49"/>
        <v>2472</v>
      </c>
      <c r="U27" s="75">
        <f t="shared" si="49"/>
        <v>2029</v>
      </c>
      <c r="V27" s="75">
        <f t="shared" si="49"/>
        <v>1638</v>
      </c>
      <c r="W27" s="75">
        <f t="shared" si="49"/>
        <v>58</v>
      </c>
      <c r="X27" s="75">
        <f t="shared" si="49"/>
        <v>607</v>
      </c>
      <c r="Y27" s="75">
        <f t="shared" si="49"/>
        <v>1517</v>
      </c>
      <c r="Z27" s="66">
        <f t="shared" si="42"/>
        <v>0.28721682847896446</v>
      </c>
      <c r="AA27" s="66">
        <f t="shared" si="43"/>
        <v>0.56826022671266641</v>
      </c>
      <c r="AB27" s="66">
        <f t="shared" si="44"/>
        <v>0.94261294261294259</v>
      </c>
      <c r="AC27" s="66">
        <f t="shared" si="45"/>
        <v>53.862068965517238</v>
      </c>
      <c r="AD27" s="66">
        <f t="shared" si="46"/>
        <v>4.2421746293245466</v>
      </c>
      <c r="AE27" s="62">
        <f t="shared" si="47"/>
        <v>1.0975609756097562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1.5" thickTop="1" thickBot="1">
      <c r="A28" s="122"/>
      <c r="B28" s="127"/>
      <c r="C28" s="38" t="s">
        <v>13</v>
      </c>
      <c r="D28" s="39"/>
      <c r="E28" s="40"/>
      <c r="F28" s="76">
        <f t="shared" si="48"/>
        <v>1482445</v>
      </c>
      <c r="G28" s="76">
        <f t="shared" si="48"/>
        <v>1462486</v>
      </c>
      <c r="H28" s="76">
        <f t="shared" si="48"/>
        <v>1097755</v>
      </c>
      <c r="I28" s="76">
        <f t="shared" si="48"/>
        <v>677800</v>
      </c>
      <c r="J28" s="76">
        <f t="shared" si="48"/>
        <v>29404</v>
      </c>
      <c r="K28" s="76">
        <f t="shared" si="48"/>
        <v>2213</v>
      </c>
      <c r="L28" s="76">
        <f t="shared" si="48"/>
        <v>828495</v>
      </c>
      <c r="M28" s="67">
        <f t="shared" si="36"/>
        <v>1.3647310128096946E-2</v>
      </c>
      <c r="N28" s="67">
        <f t="shared" si="37"/>
        <v>0.35043338449836248</v>
      </c>
      <c r="O28" s="67">
        <f t="shared" si="38"/>
        <v>1.1871422248450871</v>
      </c>
      <c r="P28" s="67">
        <f t="shared" si="39"/>
        <v>49.416439940144201</v>
      </c>
      <c r="Q28" s="67">
        <f t="shared" si="40"/>
        <v>668.8802530501581</v>
      </c>
      <c r="R28" s="63">
        <f t="shared" si="41"/>
        <v>0.78932280822455181</v>
      </c>
      <c r="S28" s="76">
        <f t="shared" si="49"/>
        <v>8607884</v>
      </c>
      <c r="T28" s="76">
        <f t="shared" si="49"/>
        <v>7377565.4000000004</v>
      </c>
      <c r="U28" s="76">
        <f t="shared" si="49"/>
        <v>5598559</v>
      </c>
      <c r="V28" s="76">
        <f t="shared" si="49"/>
        <v>2632480</v>
      </c>
      <c r="W28" s="76">
        <f t="shared" si="49"/>
        <v>69990</v>
      </c>
      <c r="X28" s="76">
        <f t="shared" si="49"/>
        <v>1278515</v>
      </c>
      <c r="Y28" s="76">
        <f t="shared" si="49"/>
        <v>4247219</v>
      </c>
      <c r="Z28" s="67">
        <f t="shared" si="42"/>
        <v>0.16676485172195155</v>
      </c>
      <c r="AA28" s="67">
        <f t="shared" si="43"/>
        <v>0.53751777912852217</v>
      </c>
      <c r="AB28" s="67">
        <f t="shared" si="44"/>
        <v>2.2698763143499665</v>
      </c>
      <c r="AC28" s="67">
        <f t="shared" si="45"/>
        <v>121.98734104872125</v>
      </c>
      <c r="AD28" s="67">
        <f t="shared" si="46"/>
        <v>5.7327203826314124</v>
      </c>
      <c r="AE28" s="63">
        <f t="shared" si="47"/>
        <v>1.0267106546660298</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1"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8">
        <f>'May-25'!S27+'May-25'!S28+'Jun-25'!F27+'Jun-25'!F28-'Jun-25'!S27-'Jun-25'!S28</f>
        <v>0</v>
      </c>
      <c r="T30" s="128">
        <f>'May-25'!T27+'May-25'!T28+'Jun-25'!G27+'Jun-25'!G28-'Jun-25'!T27-'Jun-25'!T28</f>
        <v>0</v>
      </c>
      <c r="U30" s="128">
        <f>'May-25'!U27+'May-25'!U28+'Jun-25'!H27+'Jun-25'!H28-'Jun-25'!U27-'Jun-25'!U28</f>
        <v>0</v>
      </c>
      <c r="V30" s="128">
        <f>'May-25'!V27+'May-25'!V28+'Jun-25'!I27+'Jun-25'!I28-'Jun-25'!V27-'Jun-25'!V28</f>
        <v>0</v>
      </c>
      <c r="W30" s="128">
        <f>'May-25'!W27+'May-25'!W28+'Jun-25'!J27+'Jun-25'!J28-'Jun-25'!W27-'Jun-25'!W28</f>
        <v>0</v>
      </c>
      <c r="X30" s="128">
        <f>'May-25'!X27+'May-25'!X28+'Jun-25'!K27+'Jun-25'!K28-'Jun-25'!X27-'Jun-25'!X28</f>
        <v>0</v>
      </c>
      <c r="Y30" s="128">
        <f>'May-25'!Y27+'May-25'!Y28+'Jun-25'!L27+'Jun-25'!L28-'Jun-25'!Y27-'Jun-25'!Y28</f>
        <v>0</v>
      </c>
      <c r="Z30" s="128"/>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June</v>
      </c>
      <c r="G33" s="163"/>
      <c r="H33" s="163"/>
      <c r="I33" s="163"/>
      <c r="J33" s="163"/>
      <c r="K33" s="163"/>
      <c r="L33" s="163"/>
      <c r="M33" s="163"/>
      <c r="N33" s="163"/>
      <c r="O33" s="163"/>
      <c r="P33" s="163"/>
      <c r="Q33" s="163"/>
      <c r="R33" s="164"/>
      <c r="S33" s="166" t="str">
        <f>"April to "&amp;D4&amp;" (YTD)"</f>
        <v>April to June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3" t="s">
        <v>149</v>
      </c>
      <c r="AA35" s="53" t="s">
        <v>150</v>
      </c>
      <c r="AB35" s="53" t="s">
        <v>151</v>
      </c>
      <c r="AC35" s="53" t="s">
        <v>152</v>
      </c>
      <c r="AD35" s="53" t="s">
        <v>153</v>
      </c>
      <c r="AE35" s="57" t="s">
        <v>154</v>
      </c>
      <c r="AF35" s="53" t="s">
        <v>129</v>
      </c>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171</v>
      </c>
      <c r="G37" s="74">
        <f t="shared" ref="G37:L38" si="51">G13</f>
        <v>156</v>
      </c>
      <c r="H37" s="74">
        <f t="shared" si="51"/>
        <v>95</v>
      </c>
      <c r="I37" s="74">
        <f t="shared" si="51"/>
        <v>77</v>
      </c>
      <c r="J37" s="74">
        <f t="shared" si="51"/>
        <v>0</v>
      </c>
      <c r="K37" s="74">
        <f t="shared" si="51"/>
        <v>0</v>
      </c>
      <c r="L37" s="74">
        <f t="shared" si="51"/>
        <v>90</v>
      </c>
      <c r="M37" s="64">
        <f t="shared" ref="M37:M38" si="52">IFERROR(F37/G37-1,"n/a")</f>
        <v>9.6153846153846256E-2</v>
      </c>
      <c r="N37" s="64">
        <f t="shared" ref="N37:N38" si="53">IFERROR(F37/H37-1,"n/a")</f>
        <v>0.8</v>
      </c>
      <c r="O37" s="64">
        <f t="shared" ref="O37:O38" si="54">IFERROR(F37/I37-1,"n/a")</f>
        <v>1.220779220779221</v>
      </c>
      <c r="P37" s="64" t="str">
        <f t="shared" ref="P37:P38" si="55">IFERROR(F37/J37-1,"n/a")</f>
        <v>n/a</v>
      </c>
      <c r="Q37" s="64" t="str">
        <f t="shared" ref="Q37:Q38" si="56">IFERROR(F37/K37-1,"n/a")</f>
        <v>n/a</v>
      </c>
      <c r="R37" s="60">
        <f t="shared" ref="R37:R38" si="57">IFERROR(F37/L37-1,"n/a")</f>
        <v>0.89999999999999991</v>
      </c>
      <c r="S37" s="74">
        <f>'May-25'!S37+F37</f>
        <v>561</v>
      </c>
      <c r="T37" s="74">
        <f>'May-25'!T37+G37</f>
        <v>506</v>
      </c>
      <c r="U37" s="74">
        <f>'May-25'!U37+H37</f>
        <v>323</v>
      </c>
      <c r="V37" s="74">
        <f>'May-25'!V37+I37</f>
        <v>296</v>
      </c>
      <c r="W37" s="74">
        <f>'May-25'!W37+J37</f>
        <v>0</v>
      </c>
      <c r="X37" s="74">
        <f>'May-25'!X37+K37</f>
        <v>42</v>
      </c>
      <c r="Y37" s="74">
        <f>'May-25'!Y37+L37</f>
        <v>309</v>
      </c>
      <c r="Z37" s="119">
        <f>IFERROR(S37/T37-1,"n/a")</f>
        <v>0.10869565217391308</v>
      </c>
      <c r="AA37" s="119">
        <f>IFERROR(S37/U37-1,"n/a")</f>
        <v>0.73684210526315796</v>
      </c>
      <c r="AB37" s="119">
        <f>IFERROR(S37/V37-1,"n/a")</f>
        <v>0.89527027027027017</v>
      </c>
      <c r="AC37" s="119" t="str">
        <f>IFERROR(S37/W37-1,"n/a")</f>
        <v>n/a</v>
      </c>
      <c r="AD37" s="119">
        <f>IFERROR(S37/X37-1,"n/a")</f>
        <v>12.357142857142858</v>
      </c>
      <c r="AE37" s="120">
        <f>IFERROR(S37/Y37-1,"n/a")</f>
        <v>0.81553398058252435</v>
      </c>
      <c r="AF37" s="154">
        <v>2874</v>
      </c>
      <c r="AG37" s="89">
        <v>1802</v>
      </c>
      <c r="AH37" s="89">
        <v>1486</v>
      </c>
      <c r="AI37" s="89">
        <v>1052</v>
      </c>
      <c r="AJ37" s="70">
        <v>551</v>
      </c>
      <c r="AK37" s="78">
        <v>1584</v>
      </c>
      <c r="AM37" s="122"/>
    </row>
    <row r="38" spans="1:39" s="123" customFormat="1" ht="10.5">
      <c r="A38" s="122"/>
      <c r="B38" s="122"/>
      <c r="C38" s="33"/>
      <c r="D38" s="26" t="s">
        <v>11</v>
      </c>
      <c r="E38" s="32"/>
      <c r="F38" s="74">
        <f>F14</f>
        <v>629204</v>
      </c>
      <c r="G38" s="74">
        <f t="shared" si="51"/>
        <v>557443</v>
      </c>
      <c r="H38" s="74">
        <f t="shared" si="51"/>
        <v>359885</v>
      </c>
      <c r="I38" s="74">
        <f t="shared" si="51"/>
        <v>251675</v>
      </c>
      <c r="J38" s="74">
        <f t="shared" si="51"/>
        <v>0</v>
      </c>
      <c r="K38" s="74">
        <f t="shared" si="51"/>
        <v>0</v>
      </c>
      <c r="L38" s="74">
        <f t="shared" si="51"/>
        <v>303053</v>
      </c>
      <c r="M38" s="64">
        <f t="shared" si="52"/>
        <v>0.12873244439341791</v>
      </c>
      <c r="N38" s="64">
        <f t="shared" si="53"/>
        <v>0.74834738874918383</v>
      </c>
      <c r="O38" s="64">
        <f t="shared" si="54"/>
        <v>1.5000655607430216</v>
      </c>
      <c r="P38" s="64" t="str">
        <f t="shared" si="55"/>
        <v>n/a</v>
      </c>
      <c r="Q38" s="64" t="str">
        <f t="shared" si="56"/>
        <v>n/a</v>
      </c>
      <c r="R38" s="60">
        <f t="shared" si="57"/>
        <v>1.076217691294922</v>
      </c>
      <c r="S38" s="74">
        <f>'May-25'!S38+F38</f>
        <v>1979280</v>
      </c>
      <c r="T38" s="74">
        <f>'May-25'!T38+G38</f>
        <v>1801216</v>
      </c>
      <c r="U38" s="74">
        <f>'May-25'!U38+H38</f>
        <v>1162878</v>
      </c>
      <c r="V38" s="74">
        <f>'May-25'!V38+I38</f>
        <v>784431</v>
      </c>
      <c r="W38" s="74">
        <f>'May-25'!W38+J38</f>
        <v>0</v>
      </c>
      <c r="X38" s="74">
        <f>'May-25'!X38+K38</f>
        <v>0</v>
      </c>
      <c r="Y38" s="74">
        <f>'May-25'!Y38+L38</f>
        <v>1000151</v>
      </c>
      <c r="Z38" s="119">
        <f>IFERROR(S38/T38-1,"n/a")</f>
        <v>9.8857660602615027E-2</v>
      </c>
      <c r="AA38" s="119">
        <f>IFERROR(S38/U38-1,"n/a")</f>
        <v>0.70205300986001973</v>
      </c>
      <c r="AB38" s="119">
        <f>IFERROR(S38/V38-1,"n/a")</f>
        <v>1.5232047178145689</v>
      </c>
      <c r="AC38" s="119" t="str">
        <f>IFERROR(S38/W38-1,"n/a")</f>
        <v>n/a</v>
      </c>
      <c r="AD38" s="119" t="str">
        <f>IFERROR(S38/X38-1,"n/a")</f>
        <v>n/a</v>
      </c>
      <c r="AE38" s="120">
        <f>IFERROR(S38/Y38-1,"n/a")</f>
        <v>0.97898117384274985</v>
      </c>
      <c r="AF38" s="154">
        <v>8791246</v>
      </c>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0.5">
      <c r="A40" s="122"/>
      <c r="B40" s="122"/>
      <c r="C40" s="33"/>
      <c r="D40" s="26" t="s">
        <v>5</v>
      </c>
      <c r="E40" s="32"/>
      <c r="F40" s="74">
        <f t="shared" ref="F40:L41" si="58">F16</f>
        <v>119</v>
      </c>
      <c r="G40" s="74">
        <f t="shared" si="58"/>
        <v>114</v>
      </c>
      <c r="H40" s="74">
        <f t="shared" si="58"/>
        <v>73</v>
      </c>
      <c r="I40" s="74">
        <f t="shared" si="58"/>
        <v>89</v>
      </c>
      <c r="J40" s="74">
        <f t="shared" si="58"/>
        <v>17</v>
      </c>
      <c r="K40" s="74">
        <f t="shared" si="58"/>
        <v>0</v>
      </c>
      <c r="L40" s="74">
        <f t="shared" si="58"/>
        <v>71</v>
      </c>
      <c r="M40" s="64">
        <f t="shared" ref="M40:M41" si="59">IFERROR(F40/G40-1,"n/a")</f>
        <v>4.3859649122806932E-2</v>
      </c>
      <c r="N40" s="64">
        <f t="shared" ref="N40:N41" si="60">IFERROR(F40/H40-1,"n/a")</f>
        <v>0.63013698630136994</v>
      </c>
      <c r="O40" s="64">
        <f t="shared" ref="O40:O41" si="61">IFERROR(F40/I40-1,"n/a")</f>
        <v>0.33707865168539319</v>
      </c>
      <c r="P40" s="64">
        <f t="shared" ref="P40:P41" si="62">IFERROR(F40/J40-1,"n/a")</f>
        <v>6</v>
      </c>
      <c r="Q40" s="64" t="str">
        <f t="shared" ref="Q40:Q41" si="63">IFERROR(F40/K40-1,"n/a")</f>
        <v>n/a</v>
      </c>
      <c r="R40" s="60">
        <f t="shared" ref="R40:R41" si="64">IFERROR(F40/L40-1,"n/a")</f>
        <v>0.676056338028169</v>
      </c>
      <c r="S40" s="74">
        <f>'May-25'!S40+F40</f>
        <v>333</v>
      </c>
      <c r="T40" s="74">
        <f>'May-25'!T40+G40</f>
        <v>261</v>
      </c>
      <c r="U40" s="74">
        <f>'May-25'!U40+H40</f>
        <v>189</v>
      </c>
      <c r="V40" s="74">
        <f>'May-25'!V40+I40</f>
        <v>216</v>
      </c>
      <c r="W40" s="74">
        <f>'May-25'!W40+J40</f>
        <v>39</v>
      </c>
      <c r="X40" s="74">
        <f>'May-25'!X40+K40</f>
        <v>0</v>
      </c>
      <c r="Y40" s="74">
        <f>'May-25'!Y40+L40</f>
        <v>193</v>
      </c>
      <c r="Z40" s="119">
        <f t="shared" ref="Z40:Z41" si="65">IFERROR(S40/T40-1,"n/a")</f>
        <v>0.27586206896551735</v>
      </c>
      <c r="AA40" s="119">
        <f t="shared" ref="AA40:AA41" si="66">IFERROR(S40/U40-1,"n/a")</f>
        <v>0.76190476190476186</v>
      </c>
      <c r="AB40" s="119">
        <f t="shared" ref="AB40:AB41" si="67">IFERROR(S40/V40-1,"n/a")</f>
        <v>0.54166666666666674</v>
      </c>
      <c r="AC40" s="119">
        <f t="shared" ref="AC40:AC41" si="68">IFERROR(S40/W40-1,"n/a")</f>
        <v>7.5384615384615383</v>
      </c>
      <c r="AD40" s="119" t="str">
        <f t="shared" ref="AD40:AD41" si="69">IFERROR(S40/X40-1,"n/a")</f>
        <v>n/a</v>
      </c>
      <c r="AE40" s="120">
        <f t="shared" ref="AE40:AE41" si="70">IFERROR(S40/Y40-1,"n/a")</f>
        <v>0.72538860103626934</v>
      </c>
      <c r="AF40" s="154">
        <v>817</v>
      </c>
      <c r="AG40" s="89">
        <v>583</v>
      </c>
      <c r="AH40" s="89">
        <v>563</v>
      </c>
      <c r="AI40" s="89">
        <v>226</v>
      </c>
      <c r="AJ40" s="70">
        <v>66</v>
      </c>
      <c r="AK40" s="78">
        <v>573</v>
      </c>
      <c r="AM40" s="122"/>
    </row>
    <row r="41" spans="1:39" s="123" customFormat="1" ht="10.5">
      <c r="A41" s="122"/>
      <c r="B41" s="122"/>
      <c r="C41" s="33"/>
      <c r="D41" s="26" t="s">
        <v>11</v>
      </c>
      <c r="E41" s="32"/>
      <c r="F41" s="74">
        <f t="shared" si="58"/>
        <v>329577</v>
      </c>
      <c r="G41" s="74">
        <f t="shared" si="58"/>
        <v>313005</v>
      </c>
      <c r="H41" s="74">
        <f t="shared" si="58"/>
        <v>224892</v>
      </c>
      <c r="I41" s="74">
        <f t="shared" si="58"/>
        <v>121649</v>
      </c>
      <c r="J41" s="74">
        <f t="shared" si="58"/>
        <v>24481</v>
      </c>
      <c r="K41" s="74">
        <f t="shared" si="58"/>
        <v>0</v>
      </c>
      <c r="L41" s="74">
        <f t="shared" si="58"/>
        <v>165399</v>
      </c>
      <c r="M41" s="64">
        <f t="shared" si="59"/>
        <v>5.2944841136723042E-2</v>
      </c>
      <c r="N41" s="64">
        <f t="shared" si="60"/>
        <v>0.46549010191558615</v>
      </c>
      <c r="O41" s="64">
        <f t="shared" si="61"/>
        <v>1.709245452079343</v>
      </c>
      <c r="P41" s="64">
        <f t="shared" si="62"/>
        <v>12.462562803807034</v>
      </c>
      <c r="Q41" s="64" t="str">
        <f t="shared" si="63"/>
        <v>n/a</v>
      </c>
      <c r="R41" s="60">
        <f t="shared" si="64"/>
        <v>0.99261785137757785</v>
      </c>
      <c r="S41" s="74">
        <f>'May-25'!S41+F41</f>
        <v>782661</v>
      </c>
      <c r="T41" s="74">
        <f>'May-25'!T41+G41</f>
        <v>643179</v>
      </c>
      <c r="U41" s="74">
        <f>'May-25'!U41+H41</f>
        <v>493323</v>
      </c>
      <c r="V41" s="74">
        <f>'May-25'!V41+I41</f>
        <v>264054</v>
      </c>
      <c r="W41" s="74">
        <f>'May-25'!W41+J41</f>
        <v>54964</v>
      </c>
      <c r="X41" s="74">
        <f>'May-25'!X41+K41</f>
        <v>0</v>
      </c>
      <c r="Y41" s="74">
        <f>'May-25'!Y41+L41</f>
        <v>478129</v>
      </c>
      <c r="Z41" s="119">
        <f t="shared" si="65"/>
        <v>0.21686342371252798</v>
      </c>
      <c r="AA41" s="119">
        <f t="shared" si="66"/>
        <v>0.58650823091564752</v>
      </c>
      <c r="AB41" s="119">
        <f t="shared" si="67"/>
        <v>1.964018723442932</v>
      </c>
      <c r="AC41" s="119">
        <f t="shared" si="68"/>
        <v>13.239520413361474</v>
      </c>
      <c r="AD41" s="119" t="str">
        <f t="shared" si="69"/>
        <v>n/a</v>
      </c>
      <c r="AE41" s="120">
        <f t="shared" si="70"/>
        <v>0.63692434468522086</v>
      </c>
      <c r="AF41" s="154">
        <v>2079983</v>
      </c>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0.5">
      <c r="A43" s="122"/>
      <c r="B43" s="122"/>
      <c r="C43" s="33"/>
      <c r="D43" s="26" t="s">
        <v>5</v>
      </c>
      <c r="E43" s="32"/>
      <c r="F43" s="74">
        <f>F19</f>
        <v>117</v>
      </c>
      <c r="G43" s="74">
        <f t="shared" ref="G43:L44" si="71">G19</f>
        <v>95</v>
      </c>
      <c r="H43" s="74">
        <f t="shared" si="71"/>
        <v>87</v>
      </c>
      <c r="I43" s="74">
        <f t="shared" si="71"/>
        <v>91</v>
      </c>
      <c r="J43" s="74">
        <f t="shared" si="71"/>
        <v>0</v>
      </c>
      <c r="K43" s="74">
        <f t="shared" si="71"/>
        <v>0</v>
      </c>
      <c r="L43" s="74">
        <f t="shared" si="71"/>
        <v>42</v>
      </c>
      <c r="M43" s="64">
        <f t="shared" ref="M43:M44" si="72">IFERROR(F43/G43-1,"n/a")</f>
        <v>0.23157894736842111</v>
      </c>
      <c r="N43" s="64">
        <f t="shared" ref="N43:N44" si="73">IFERROR(F43/H43-1,"n/a")</f>
        <v>0.34482758620689657</v>
      </c>
      <c r="O43" s="64">
        <f t="shared" ref="O43:O44" si="74">IFERROR(F43/I43-1,"n/a")</f>
        <v>0.28571428571428581</v>
      </c>
      <c r="P43" s="64" t="str">
        <f t="shared" ref="P43:P44" si="75">IFERROR(F43/J43-1,"n/a")</f>
        <v>n/a</v>
      </c>
      <c r="Q43" s="64" t="str">
        <f t="shared" ref="Q43:Q44" si="76">IFERROR(F43/K43-1,"n/a")</f>
        <v>n/a</v>
      </c>
      <c r="R43" s="60">
        <f t="shared" ref="R43:R44" si="77">IFERROR(F43/L43-1,"n/a")</f>
        <v>1.7857142857142856</v>
      </c>
      <c r="S43" s="74">
        <f>'May-25'!S43+F43</f>
        <v>273</v>
      </c>
      <c r="T43" s="74">
        <f>'May-25'!T43+G43</f>
        <v>238</v>
      </c>
      <c r="U43" s="74">
        <f>'May-25'!U43+H43</f>
        <v>233</v>
      </c>
      <c r="V43" s="74">
        <f>'May-25'!V43+I43</f>
        <v>217</v>
      </c>
      <c r="W43" s="74">
        <f>'May-25'!W43+J43</f>
        <v>3</v>
      </c>
      <c r="X43" s="74">
        <f>'May-25'!X43+K43</f>
        <v>0</v>
      </c>
      <c r="Y43" s="74">
        <f>'May-25'!Y43+L43</f>
        <v>100</v>
      </c>
      <c r="Z43" s="119">
        <f t="shared" ref="Z43:Z44" si="78">IFERROR(S43/T43-1,"n/a")</f>
        <v>0.14705882352941169</v>
      </c>
      <c r="AA43" s="119">
        <f t="shared" ref="AA43:AA44" si="79">IFERROR(S43/U43-1,"n/a")</f>
        <v>0.17167381974248919</v>
      </c>
      <c r="AB43" s="119">
        <f t="shared" ref="AB43:AB44" si="80">IFERROR(S43/V43-1,"n/a")</f>
        <v>0.25806451612903225</v>
      </c>
      <c r="AC43" s="119">
        <f t="shared" ref="AC43:AC44" si="81">IFERROR(S43/W43-1,"n/a")</f>
        <v>90</v>
      </c>
      <c r="AD43" s="119" t="str">
        <f t="shared" ref="AD43:AD44" si="82">IFERROR(S43/X43-1,"n/a")</f>
        <v>n/a</v>
      </c>
      <c r="AE43" s="120">
        <f t="shared" ref="AE43:AE44" si="83">IFERROR(S43/Y43-1,"n/a")</f>
        <v>1.73</v>
      </c>
      <c r="AF43" s="154">
        <v>728</v>
      </c>
      <c r="AG43" s="89">
        <v>712</v>
      </c>
      <c r="AH43" s="89">
        <v>669</v>
      </c>
      <c r="AI43" s="89">
        <v>59</v>
      </c>
      <c r="AJ43" s="70">
        <v>9</v>
      </c>
      <c r="AK43" s="78">
        <v>287</v>
      </c>
      <c r="AM43" s="122"/>
    </row>
    <row r="44" spans="1:39" s="123" customFormat="1" ht="10.5">
      <c r="A44" s="122"/>
      <c r="B44" s="122"/>
      <c r="C44" s="33"/>
      <c r="D44" s="26" t="s">
        <v>11</v>
      </c>
      <c r="E44" s="32"/>
      <c r="F44" s="74">
        <f>F20</f>
        <v>232927</v>
      </c>
      <c r="G44" s="74">
        <f t="shared" si="71"/>
        <v>203091</v>
      </c>
      <c r="H44" s="74">
        <f t="shared" si="71"/>
        <v>169314</v>
      </c>
      <c r="I44" s="74">
        <f t="shared" si="71"/>
        <v>118355</v>
      </c>
      <c r="J44" s="74">
        <f t="shared" si="71"/>
        <v>0</v>
      </c>
      <c r="K44" s="74">
        <f t="shared" si="71"/>
        <v>2213</v>
      </c>
      <c r="L44" s="74">
        <f t="shared" si="71"/>
        <v>77859</v>
      </c>
      <c r="M44" s="64">
        <f t="shared" si="72"/>
        <v>0.14690951346933145</v>
      </c>
      <c r="N44" s="64">
        <f t="shared" si="73"/>
        <v>0.3757102188832584</v>
      </c>
      <c r="O44" s="64">
        <f t="shared" si="74"/>
        <v>0.96803683832537701</v>
      </c>
      <c r="P44" s="64" t="str">
        <f t="shared" si="75"/>
        <v>n/a</v>
      </c>
      <c r="Q44" s="64">
        <f t="shared" si="76"/>
        <v>104.25395390872119</v>
      </c>
      <c r="R44" s="60">
        <f t="shared" si="77"/>
        <v>1.9916515752835253</v>
      </c>
      <c r="S44" s="74">
        <f>'May-25'!S44+F44</f>
        <v>495177</v>
      </c>
      <c r="T44" s="74">
        <f>'May-25'!T44+G44</f>
        <v>435647.4</v>
      </c>
      <c r="U44" s="74">
        <f>'May-25'!U44+H44</f>
        <v>372934</v>
      </c>
      <c r="V44" s="74">
        <f>'May-25'!V44+I44</f>
        <v>239506</v>
      </c>
      <c r="W44" s="74">
        <f>'May-25'!W44+J44</f>
        <v>0</v>
      </c>
      <c r="X44" s="74">
        <f>'May-25'!X44+K44</f>
        <v>2213</v>
      </c>
      <c r="Y44" s="74">
        <f>'May-25'!Y44+L44</f>
        <v>180298</v>
      </c>
      <c r="Z44" s="119">
        <f t="shared" si="78"/>
        <v>0.1366462878006387</v>
      </c>
      <c r="AA44" s="119">
        <f t="shared" si="79"/>
        <v>0.32778722240396418</v>
      </c>
      <c r="AB44" s="119">
        <f t="shared" si="80"/>
        <v>1.0674930899434671</v>
      </c>
      <c r="AC44" s="119" t="str">
        <f t="shared" si="81"/>
        <v>n/a</v>
      </c>
      <c r="AD44" s="119">
        <f t="shared" si="82"/>
        <v>222.75824672390419</v>
      </c>
      <c r="AE44" s="120">
        <f t="shared" si="83"/>
        <v>1.7464364552019433</v>
      </c>
      <c r="AF44" s="154">
        <v>1484512.4</v>
      </c>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0.5">
      <c r="A46" s="122"/>
      <c r="B46" s="122"/>
      <c r="C46" s="33"/>
      <c r="D46" s="26" t="s">
        <v>5</v>
      </c>
      <c r="E46" s="34"/>
      <c r="F46" s="74">
        <f>F22</f>
        <v>89</v>
      </c>
      <c r="G46" s="74">
        <f t="shared" ref="G46:L47" si="84">G22</f>
        <v>96</v>
      </c>
      <c r="H46" s="74">
        <f t="shared" si="84"/>
        <v>88</v>
      </c>
      <c r="I46" s="74">
        <f t="shared" si="84"/>
        <v>69</v>
      </c>
      <c r="J46" s="74">
        <f t="shared" si="84"/>
        <v>4</v>
      </c>
      <c r="K46" s="74">
        <f t="shared" si="84"/>
        <v>0</v>
      </c>
      <c r="L46" s="74">
        <f t="shared" si="84"/>
        <v>70</v>
      </c>
      <c r="M46" s="64">
        <f t="shared" ref="M46:M47" si="85">IFERROR(F46/G46-1,"n/a")</f>
        <v>-7.291666666666663E-2</v>
      </c>
      <c r="N46" s="64">
        <f t="shared" ref="N46:N47" si="86">IFERROR(F46/H46-1,"n/a")</f>
        <v>1.1363636363636465E-2</v>
      </c>
      <c r="O46" s="64">
        <f t="shared" ref="O46:O47" si="87">IFERROR(F46/I46-1,"n/a")</f>
        <v>0.28985507246376807</v>
      </c>
      <c r="P46" s="64">
        <f t="shared" ref="P46:P47" si="88">IFERROR(F46/J46-1,"n/a")</f>
        <v>21.25</v>
      </c>
      <c r="Q46" s="64" t="str">
        <f t="shared" ref="Q46:Q47" si="89">IFERROR(F46/K46-1,"n/a")</f>
        <v>n/a</v>
      </c>
      <c r="R46" s="60">
        <f t="shared" ref="R46:R47" si="90">IFERROR(F46/L46-1,"n/a")</f>
        <v>0.27142857142857135</v>
      </c>
      <c r="S46" s="74">
        <f>'May-25'!S46+F46</f>
        <v>442</v>
      </c>
      <c r="T46" s="74">
        <f>'May-25'!T46+G46</f>
        <v>437</v>
      </c>
      <c r="U46" s="74">
        <f>'May-25'!U46+H46</f>
        <v>409</v>
      </c>
      <c r="V46" s="74">
        <f>'May-25'!V46+I46</f>
        <v>276</v>
      </c>
      <c r="W46" s="74">
        <f>'May-25'!W46+J46</f>
        <v>4</v>
      </c>
      <c r="X46" s="74">
        <f>'May-25'!X46+K46</f>
        <v>0</v>
      </c>
      <c r="Y46" s="74">
        <f>'May-25'!Y46+L46</f>
        <v>273</v>
      </c>
      <c r="Z46" s="119">
        <f t="shared" ref="Z46:Z47" si="91">IFERROR(S46/T46-1,"n/a")</f>
        <v>1.1441647597254079E-2</v>
      </c>
      <c r="AA46" s="119">
        <f t="shared" ref="AA46:AA47" si="92">IFERROR(S46/U46-1,"n/a")</f>
        <v>8.0684596577017098E-2</v>
      </c>
      <c r="AB46" s="119">
        <f t="shared" ref="AB46:AB47" si="93">IFERROR(S46/V46-1,"n/a")</f>
        <v>0.60144927536231885</v>
      </c>
      <c r="AC46" s="119">
        <f t="shared" ref="AC46:AC47" si="94">IFERROR(S46/W46-1,"n/a")</f>
        <v>109.5</v>
      </c>
      <c r="AD46" s="119" t="str">
        <f t="shared" ref="AD46:AD47" si="95">IFERROR(S46/X46-1,"n/a")</f>
        <v>n/a</v>
      </c>
      <c r="AE46" s="120">
        <f t="shared" ref="AE46:AE47" si="96">IFERROR(S46/Y46-1,"n/a")</f>
        <v>0.61904761904761907</v>
      </c>
      <c r="AF46" s="154">
        <v>1788</v>
      </c>
      <c r="AG46" s="89">
        <v>1471</v>
      </c>
      <c r="AH46" s="89">
        <v>1129</v>
      </c>
      <c r="AI46" s="89">
        <v>336</v>
      </c>
      <c r="AJ46" s="84">
        <v>43</v>
      </c>
      <c r="AK46" s="78">
        <v>781</v>
      </c>
      <c r="AM46" s="122"/>
    </row>
    <row r="47" spans="1:39" s="123" customFormat="1" ht="10.5">
      <c r="A47" s="122"/>
      <c r="B47" s="122"/>
      <c r="C47" s="33"/>
      <c r="D47" s="26" t="s">
        <v>11</v>
      </c>
      <c r="E47" s="32"/>
      <c r="F47" s="74">
        <f>F23</f>
        <v>281722</v>
      </c>
      <c r="G47" s="74">
        <f t="shared" si="84"/>
        <v>382725</v>
      </c>
      <c r="H47" s="74">
        <f t="shared" si="84"/>
        <v>334459</v>
      </c>
      <c r="I47" s="74">
        <f t="shared" si="84"/>
        <v>183895</v>
      </c>
      <c r="J47" s="74">
        <f t="shared" si="84"/>
        <v>4923</v>
      </c>
      <c r="K47" s="74">
        <f t="shared" si="84"/>
        <v>0</v>
      </c>
      <c r="L47" s="74">
        <f t="shared" si="84"/>
        <v>275367</v>
      </c>
      <c r="M47" s="64">
        <f t="shared" si="85"/>
        <v>-0.26390489254686789</v>
      </c>
      <c r="N47" s="64">
        <f t="shared" si="86"/>
        <v>-0.15767851963917845</v>
      </c>
      <c r="O47" s="64">
        <f t="shared" si="87"/>
        <v>0.53197204926724484</v>
      </c>
      <c r="P47" s="64">
        <f t="shared" si="88"/>
        <v>56.225675401178144</v>
      </c>
      <c r="Q47" s="64" t="str">
        <f t="shared" si="89"/>
        <v>n/a</v>
      </c>
      <c r="R47" s="60">
        <f t="shared" si="90"/>
        <v>2.307829187956445E-2</v>
      </c>
      <c r="S47" s="74">
        <f>'May-25'!S47+F47</f>
        <v>1112727</v>
      </c>
      <c r="T47" s="74">
        <f>'May-25'!T47+G47</f>
        <v>1241670</v>
      </c>
      <c r="U47" s="74">
        <f>'May-25'!U47+H47</f>
        <v>1077478</v>
      </c>
      <c r="V47" s="74">
        <f>'May-25'!V47+I47</f>
        <v>473633</v>
      </c>
      <c r="W47" s="74">
        <f>'May-25'!W47+J47</f>
        <v>4923</v>
      </c>
      <c r="X47" s="74">
        <f>'May-25'!X47+K47</f>
        <v>0</v>
      </c>
      <c r="Y47" s="74">
        <f>'May-25'!Y47+L47</f>
        <v>788552</v>
      </c>
      <c r="Z47" s="119">
        <f t="shared" si="91"/>
        <v>-0.10384643262702653</v>
      </c>
      <c r="AA47" s="119">
        <f t="shared" si="92"/>
        <v>3.2714357044877129E-2</v>
      </c>
      <c r="AB47" s="119">
        <f t="shared" si="93"/>
        <v>1.3493443235585358</v>
      </c>
      <c r="AC47" s="119">
        <f t="shared" si="94"/>
        <v>225.02620353443024</v>
      </c>
      <c r="AD47" s="119" t="str">
        <f t="shared" si="95"/>
        <v>n/a</v>
      </c>
      <c r="AE47" s="120">
        <f t="shared" si="96"/>
        <v>0.4111016140977386</v>
      </c>
      <c r="AF47" s="154">
        <v>5247410</v>
      </c>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0.5">
      <c r="C49" s="33"/>
      <c r="D49" s="26" t="s">
        <v>5</v>
      </c>
      <c r="E49" s="32"/>
      <c r="F49" s="74">
        <f>F25</f>
        <v>2</v>
      </c>
      <c r="G49" s="74">
        <f t="shared" ref="G49:L50" si="97">G25</f>
        <v>2</v>
      </c>
      <c r="H49" s="74">
        <f t="shared" si="97"/>
        <v>4</v>
      </c>
      <c r="I49" s="74">
        <f t="shared" si="97"/>
        <v>1</v>
      </c>
      <c r="J49" s="74">
        <f t="shared" si="97"/>
        <v>0</v>
      </c>
      <c r="K49" s="74">
        <f t="shared" si="97"/>
        <v>0</v>
      </c>
      <c r="L49" s="74">
        <f t="shared" si="97"/>
        <v>5</v>
      </c>
      <c r="M49" s="64">
        <f t="shared" ref="M49:M52" si="98">IFERROR(F49/G49-1,"n/a")</f>
        <v>0</v>
      </c>
      <c r="N49" s="64">
        <f t="shared" ref="N49:N52" si="99">IFERROR(F49/H49-1,"n/a")</f>
        <v>-0.5</v>
      </c>
      <c r="O49" s="64">
        <f t="shared" ref="O49:O52" si="100">IFERROR(F49/I49-1,"n/a")</f>
        <v>1</v>
      </c>
      <c r="P49" s="64" t="str">
        <f t="shared" ref="P49:P52" si="101">IFERROR(F49/J49-1,"n/a")</f>
        <v>n/a</v>
      </c>
      <c r="Q49" s="64" t="str">
        <f t="shared" ref="Q49:Q52" si="102">IFERROR(F49/K49-1,"n/a")</f>
        <v>n/a</v>
      </c>
      <c r="R49" s="60">
        <f t="shared" ref="R49:R52" si="103">IFERROR(F49/L49-1,"n/a")</f>
        <v>-0.6</v>
      </c>
      <c r="S49" s="74">
        <f>'May-25'!S49+F49</f>
        <v>5</v>
      </c>
      <c r="T49" s="74">
        <f>'May-25'!T49+G49</f>
        <v>5</v>
      </c>
      <c r="U49" s="74">
        <f>'May-25'!U49+H49</f>
        <v>8</v>
      </c>
      <c r="V49" s="74">
        <f>'May-25'!V49+I49</f>
        <v>2</v>
      </c>
      <c r="W49" s="74">
        <f>'May-25'!W49+J49</f>
        <v>0</v>
      </c>
      <c r="X49" s="74">
        <f>'May-25'!X49+K49</f>
        <v>0</v>
      </c>
      <c r="Y49" s="74">
        <f>'May-25'!Y49+L49</f>
        <v>8</v>
      </c>
      <c r="Z49" s="119">
        <f t="shared" ref="Z49:Z50" si="104">IFERROR(S49/T49-1,"n/a")</f>
        <v>0</v>
      </c>
      <c r="AA49" s="119">
        <f t="shared" ref="AA49:AA50" si="105">IFERROR(S49/U49-1,"n/a")</f>
        <v>-0.375</v>
      </c>
      <c r="AB49" s="119">
        <f t="shared" ref="AB49:AB52" si="106">IFERROR(S49/V49-1,"n/a")</f>
        <v>1.5</v>
      </c>
      <c r="AC49" s="119" t="str">
        <f t="shared" ref="AC49:AC52" si="107">IFERROR(S49/W49-1,"n/a")</f>
        <v>n/a</v>
      </c>
      <c r="AD49" s="119" t="str">
        <f t="shared" ref="AD49:AD52" si="108">IFERROR(S49/X49-1,"n/a")</f>
        <v>n/a</v>
      </c>
      <c r="AE49" s="120">
        <f t="shared" ref="AE49:AE52" si="109">IFERROR(S49/Y49-1,"n/a")</f>
        <v>-0.375</v>
      </c>
      <c r="AF49" s="154">
        <v>14</v>
      </c>
      <c r="AG49" s="89">
        <v>21</v>
      </c>
      <c r="AH49" s="89">
        <v>9</v>
      </c>
      <c r="AI49" s="68">
        <v>0</v>
      </c>
      <c r="AJ49" s="68">
        <v>0</v>
      </c>
      <c r="AK49" s="78">
        <v>16</v>
      </c>
      <c r="AM49" s="122"/>
    </row>
    <row r="50" spans="3:39" s="123" customFormat="1" ht="10.5">
      <c r="C50" s="33"/>
      <c r="D50" s="26" t="s">
        <v>11</v>
      </c>
      <c r="E50" s="32"/>
      <c r="F50" s="74">
        <f>F26</f>
        <v>9015</v>
      </c>
      <c r="G50" s="74">
        <f t="shared" si="97"/>
        <v>6222</v>
      </c>
      <c r="H50" s="74">
        <f t="shared" si="97"/>
        <v>9205</v>
      </c>
      <c r="I50" s="74">
        <f t="shared" si="97"/>
        <v>2226</v>
      </c>
      <c r="J50" s="74">
        <f t="shared" si="97"/>
        <v>0</v>
      </c>
      <c r="K50" s="74">
        <f t="shared" si="97"/>
        <v>0</v>
      </c>
      <c r="L50" s="74">
        <f t="shared" si="97"/>
        <v>6817</v>
      </c>
      <c r="M50" s="64">
        <f t="shared" si="98"/>
        <v>0.44889103182256518</v>
      </c>
      <c r="N50" s="64">
        <f t="shared" si="99"/>
        <v>-2.064095600217275E-2</v>
      </c>
      <c r="O50" s="64">
        <f t="shared" si="100"/>
        <v>3.0498652291105124</v>
      </c>
      <c r="P50" s="64" t="str">
        <f t="shared" si="101"/>
        <v>n/a</v>
      </c>
      <c r="Q50" s="64" t="str">
        <f t="shared" si="102"/>
        <v>n/a</v>
      </c>
      <c r="R50" s="60">
        <f t="shared" si="103"/>
        <v>0.32242922106498462</v>
      </c>
      <c r="S50" s="74">
        <f>'May-25'!S50+F50</f>
        <v>20904</v>
      </c>
      <c r="T50" s="74">
        <f>'May-25'!T50+G50</f>
        <v>18659</v>
      </c>
      <c r="U50" s="74">
        <f>'May-25'!U50+H50</f>
        <v>13587</v>
      </c>
      <c r="V50" s="74">
        <f>'May-25'!V50+I50</f>
        <v>3151</v>
      </c>
      <c r="W50" s="74">
        <f>'May-25'!W50+J50</f>
        <v>0</v>
      </c>
      <c r="X50" s="74">
        <f>'May-25'!X50+K50</f>
        <v>0</v>
      </c>
      <c r="Y50" s="74">
        <f>'May-25'!Y50+L50</f>
        <v>10227</v>
      </c>
      <c r="Z50" s="119">
        <f t="shared" si="104"/>
        <v>0.12031727316576446</v>
      </c>
      <c r="AA50" s="119">
        <f t="shared" si="105"/>
        <v>0.53852947670567453</v>
      </c>
      <c r="AB50" s="119">
        <f t="shared" si="106"/>
        <v>5.6340844176451919</v>
      </c>
      <c r="AC50" s="119" t="str">
        <f t="shared" si="107"/>
        <v>n/a</v>
      </c>
      <c r="AD50" s="119" t="str">
        <f t="shared" si="108"/>
        <v>n/a</v>
      </c>
      <c r="AE50" s="120">
        <f t="shared" si="109"/>
        <v>1.0440011733646228</v>
      </c>
      <c r="AF50" s="154">
        <v>47798</v>
      </c>
      <c r="AG50" s="82">
        <v>38626</v>
      </c>
      <c r="AH50" s="82">
        <v>15637</v>
      </c>
      <c r="AI50" s="68">
        <v>0</v>
      </c>
      <c r="AJ50" s="68">
        <v>0</v>
      </c>
      <c r="AK50" s="78">
        <v>20248</v>
      </c>
      <c r="AM50" s="122"/>
    </row>
    <row r="51" spans="3:39" s="123" customFormat="1" ht="11" thickBot="1">
      <c r="C51" s="35" t="s">
        <v>12</v>
      </c>
      <c r="D51" s="36"/>
      <c r="E51" s="37"/>
      <c r="F51" s="75">
        <f t="shared" ref="F51:L52" si="110">F37+F40+F43+F46+F49</f>
        <v>498</v>
      </c>
      <c r="G51" s="75">
        <f t="shared" si="110"/>
        <v>463</v>
      </c>
      <c r="H51" s="75">
        <f t="shared" si="110"/>
        <v>347</v>
      </c>
      <c r="I51" s="75">
        <f t="shared" si="110"/>
        <v>327</v>
      </c>
      <c r="J51" s="75">
        <f t="shared" si="110"/>
        <v>21</v>
      </c>
      <c r="K51" s="75">
        <f t="shared" si="110"/>
        <v>0</v>
      </c>
      <c r="L51" s="75">
        <f t="shared" si="110"/>
        <v>278</v>
      </c>
      <c r="M51" s="66">
        <f t="shared" si="98"/>
        <v>7.5593952483801186E-2</v>
      </c>
      <c r="N51" s="66">
        <f t="shared" si="99"/>
        <v>0.43515850144092227</v>
      </c>
      <c r="O51" s="66">
        <f t="shared" si="100"/>
        <v>0.52293577981651373</v>
      </c>
      <c r="P51" s="66">
        <f t="shared" si="101"/>
        <v>22.714285714285715</v>
      </c>
      <c r="Q51" s="66" t="str">
        <f t="shared" si="102"/>
        <v>n/a</v>
      </c>
      <c r="R51" s="66">
        <f t="shared" si="103"/>
        <v>0.79136690647482011</v>
      </c>
      <c r="S51" s="75">
        <f>S37+S40+S43+S46+S49</f>
        <v>1614</v>
      </c>
      <c r="T51" s="75">
        <f>T37+T40+T43+T46+T49</f>
        <v>1447</v>
      </c>
      <c r="U51" s="75">
        <f>U37+U40+U43+U46+U49</f>
        <v>1162</v>
      </c>
      <c r="V51" s="75">
        <f t="shared" ref="U51:Y52" si="111">V37+V40+V43+V46+V49</f>
        <v>1007</v>
      </c>
      <c r="W51" s="75">
        <f t="shared" si="111"/>
        <v>46</v>
      </c>
      <c r="X51" s="75">
        <f t="shared" si="111"/>
        <v>42</v>
      </c>
      <c r="Y51" s="75">
        <f t="shared" si="111"/>
        <v>883</v>
      </c>
      <c r="Z51" s="66">
        <f t="shared" ref="Z49:AA52" si="112">IFERROR(S51/T51-1,"n/a")</f>
        <v>0.11541119557705604</v>
      </c>
      <c r="AA51" s="66">
        <f>IFERROR(S51/U51-1,"n/a")</f>
        <v>0.38898450946643726</v>
      </c>
      <c r="AB51" s="66">
        <f t="shared" si="106"/>
        <v>0.60278053624627614</v>
      </c>
      <c r="AC51" s="66">
        <f t="shared" si="107"/>
        <v>34.086956521739133</v>
      </c>
      <c r="AD51" s="66">
        <f t="shared" si="108"/>
        <v>37.428571428571431</v>
      </c>
      <c r="AE51" s="66">
        <f t="shared" si="109"/>
        <v>0.82785956964892415</v>
      </c>
      <c r="AF51" s="46">
        <f t="shared" ref="AF51:AJ52" si="113">AF37+AF40+AF43+AF46+AF49</f>
        <v>6221</v>
      </c>
      <c r="AG51" s="46">
        <f t="shared" si="113"/>
        <v>4589</v>
      </c>
      <c r="AH51" s="46">
        <f t="shared" si="113"/>
        <v>3856</v>
      </c>
      <c r="AI51" s="46">
        <f t="shared" si="113"/>
        <v>1673</v>
      </c>
      <c r="AJ51" s="46">
        <f t="shared" si="113"/>
        <v>669</v>
      </c>
      <c r="AK51" s="80">
        <f>AK37+AK40+AK43+AK46+AK49</f>
        <v>3241</v>
      </c>
      <c r="AM51" s="122"/>
    </row>
    <row r="52" spans="3:39" s="123" customFormat="1" ht="11.5" thickTop="1" thickBot="1">
      <c r="C52" s="38" t="s">
        <v>13</v>
      </c>
      <c r="D52" s="39"/>
      <c r="E52" s="40"/>
      <c r="F52" s="76">
        <f t="shared" si="110"/>
        <v>1482445</v>
      </c>
      <c r="G52" s="76">
        <f t="shared" si="110"/>
        <v>1462486</v>
      </c>
      <c r="H52" s="76">
        <f t="shared" si="110"/>
        <v>1097755</v>
      </c>
      <c r="I52" s="76">
        <f t="shared" si="110"/>
        <v>677800</v>
      </c>
      <c r="J52" s="76">
        <f t="shared" si="110"/>
        <v>29404</v>
      </c>
      <c r="K52" s="76">
        <f t="shared" si="110"/>
        <v>2213</v>
      </c>
      <c r="L52" s="76">
        <f t="shared" si="110"/>
        <v>828495</v>
      </c>
      <c r="M52" s="67">
        <f t="shared" si="98"/>
        <v>1.3647310128096946E-2</v>
      </c>
      <c r="N52" s="67">
        <f t="shared" si="99"/>
        <v>0.35043338449836248</v>
      </c>
      <c r="O52" s="67">
        <f t="shared" si="100"/>
        <v>1.1871422248450871</v>
      </c>
      <c r="P52" s="67">
        <f t="shared" si="101"/>
        <v>49.416439940144201</v>
      </c>
      <c r="Q52" s="67">
        <f t="shared" si="102"/>
        <v>668.8802530501581</v>
      </c>
      <c r="R52" s="67">
        <f t="shared" si="103"/>
        <v>0.78932280822455181</v>
      </c>
      <c r="S52" s="76">
        <f t="shared" ref="S52:T52" si="114">S38+S41+S44+S47+S50</f>
        <v>4390749</v>
      </c>
      <c r="T52" s="76">
        <f t="shared" si="114"/>
        <v>4140371.4</v>
      </c>
      <c r="U52" s="76">
        <f t="shared" si="111"/>
        <v>3120200</v>
      </c>
      <c r="V52" s="76">
        <f t="shared" si="111"/>
        <v>1764775</v>
      </c>
      <c r="W52" s="76">
        <f t="shared" si="111"/>
        <v>59887</v>
      </c>
      <c r="X52" s="76">
        <f t="shared" si="111"/>
        <v>2213</v>
      </c>
      <c r="Y52" s="76">
        <f t="shared" si="111"/>
        <v>2457357</v>
      </c>
      <c r="Z52" s="67">
        <f t="shared" si="112"/>
        <v>6.0472256184553874E-2</v>
      </c>
      <c r="AA52" s="67">
        <f>IFERROR(S52/U52-1,"n/a")</f>
        <v>0.40720114095250315</v>
      </c>
      <c r="AB52" s="67">
        <f t="shared" si="106"/>
        <v>1.4879936535819014</v>
      </c>
      <c r="AC52" s="67">
        <f t="shared" si="107"/>
        <v>72.317230784644408</v>
      </c>
      <c r="AD52" s="67">
        <f t="shared" si="108"/>
        <v>1983.0709444193403</v>
      </c>
      <c r="AE52" s="67">
        <f t="shared" si="109"/>
        <v>0.78677701286382073</v>
      </c>
      <c r="AF52" s="47">
        <f t="shared" si="113"/>
        <v>17650949.399999999</v>
      </c>
      <c r="AG52" s="47">
        <f t="shared" si="113"/>
        <v>13408675</v>
      </c>
      <c r="AH52" s="47">
        <f t="shared" si="113"/>
        <v>9237323</v>
      </c>
      <c r="AI52" s="47">
        <f t="shared" si="113"/>
        <v>2410085</v>
      </c>
      <c r="AJ52" s="47">
        <f t="shared" si="113"/>
        <v>1324261</v>
      </c>
      <c r="AK52" s="81">
        <f>AK38+AK41+AK44+AK47+AK50</f>
        <v>8638971</v>
      </c>
      <c r="AM52" s="122"/>
    </row>
    <row r="53" spans="3:39" s="123" customFormat="1" ht="11" thickTop="1">
      <c r="T53" s="131"/>
      <c r="U53" s="131"/>
      <c r="V53" s="131"/>
      <c r="W53" s="131"/>
      <c r="X53" s="131"/>
      <c r="Y53" s="131"/>
      <c r="AM53" s="122"/>
    </row>
    <row r="54" spans="3:39" s="123" customFormat="1" ht="10.5">
      <c r="F54" s="131"/>
      <c r="S54" s="131">
        <f>'May-25'!S51+'Jun-25'!F51+'Jun-25'!F52-'Jun-25'!S51-'Jun-25'!S52+'May-25'!S52</f>
        <v>0</v>
      </c>
      <c r="T54" s="131">
        <f>'May-25'!T51+'Jun-25'!G51+'Jun-25'!G52-'Jun-25'!T51-'Jun-25'!T52+'May-25'!T52</f>
        <v>0</v>
      </c>
      <c r="U54" s="131">
        <f>'May-25'!U51+'Jun-25'!H51+'Jun-25'!H52-'Jun-25'!U51-'Jun-25'!U52+'May-25'!U52</f>
        <v>0</v>
      </c>
      <c r="V54" s="131">
        <f>'May-25'!V51+'Jun-25'!I51+'Jun-25'!I52-'Jun-25'!V51-'Jun-25'!V52+'May-25'!V52</f>
        <v>0</v>
      </c>
      <c r="W54" s="131">
        <f>'May-25'!W51+'Jun-25'!J51+'Jun-25'!J52-'Jun-25'!W51-'Jun-25'!W52+'May-25'!W52</f>
        <v>0</v>
      </c>
      <c r="X54" s="131">
        <f>'May-25'!X51+'Jun-25'!K51+'Jun-25'!K52-'Jun-25'!X51-'Jun-25'!X52+'May-25'!X52</f>
        <v>0</v>
      </c>
      <c r="Y54" s="131">
        <f>'May-25'!Y51+'Jun-25'!L51+'Jun-25'!L52-'Jun-25'!Y51-'Jun-25'!Y52+'May-25'!Y52</f>
        <v>0</v>
      </c>
      <c r="Z54" s="131"/>
      <c r="AM54" s="122"/>
    </row>
    <row r="55" spans="3:39" ht="14.5">
      <c r="F55" s="131"/>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8D70-8AD2-4856-B3FD-69785EF23DBF}">
  <dimension ref="A1:AM66"/>
  <sheetViews>
    <sheetView showGridLines="0" topLeftCell="A35" zoomScale="85" zoomScaleNormal="85" workbookViewId="0">
      <selection activeCell="G51" sqref="G51:L52"/>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10" bestFit="1" customWidth="1"/>
    <col min="20" max="21" width="12.54296875" bestFit="1" customWidth="1"/>
    <col min="22" max="24" width="11.54296875" bestFit="1" customWidth="1"/>
    <col min="25" max="25" width="11.8164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12.81640625" bestFit="1" customWidth="1"/>
    <col min="33" max="33" width="10.9062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45845</v>
      </c>
      <c r="AL3" s="25"/>
      <c r="AM3" s="9"/>
    </row>
    <row r="4" spans="1:39" ht="16">
      <c r="A4" s="9"/>
      <c r="B4" s="11" t="s">
        <v>7</v>
      </c>
      <c r="C4" s="26"/>
      <c r="D4" s="93" t="s">
        <v>47</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May</v>
      </c>
      <c r="G9" s="160"/>
      <c r="H9" s="160"/>
      <c r="I9" s="160"/>
      <c r="J9" s="160"/>
      <c r="K9" s="160"/>
      <c r="L9" s="160"/>
      <c r="M9" s="160"/>
      <c r="N9" s="160"/>
      <c r="O9" s="160"/>
      <c r="P9" s="160"/>
      <c r="Q9" s="160"/>
      <c r="R9" s="161"/>
      <c r="S9" s="162" t="str">
        <f xml:space="preserve"> "January to "&amp; F9</f>
        <v>January to May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2">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160</v>
      </c>
      <c r="G13" s="71">
        <v>163</v>
      </c>
      <c r="H13" s="71">
        <v>99</v>
      </c>
      <c r="I13" s="71">
        <v>83</v>
      </c>
      <c r="J13" s="71">
        <v>0</v>
      </c>
      <c r="K13" s="71">
        <v>0</v>
      </c>
      <c r="L13" s="71">
        <v>90</v>
      </c>
      <c r="M13" s="64">
        <f>IFERROR(F13/G13-1,"n/a")</f>
        <v>-1.8404907975460127E-2</v>
      </c>
      <c r="N13" s="64">
        <f>IFERROR(F13/H13-1,"n/a")</f>
        <v>0.61616161616161613</v>
      </c>
      <c r="O13" s="64">
        <f>IFERROR(F13/I13-1,"n/a")</f>
        <v>0.92771084337349397</v>
      </c>
      <c r="P13" s="64" t="str">
        <f>IFERROR(F13/J13-1,"n/a")</f>
        <v>n/a</v>
      </c>
      <c r="Q13" s="64" t="str">
        <f>IFERROR(F13/K13-1,"n/a")</f>
        <v>n/a</v>
      </c>
      <c r="R13" s="60">
        <f>IFERROR(F13/L13-1,"n/a")</f>
        <v>0.77777777777777768</v>
      </c>
      <c r="S13" s="68">
        <f>'Apr-25'!S13+F13</f>
        <v>1483</v>
      </c>
      <c r="T13" s="68">
        <f>'Apr-25'!T13+G13</f>
        <v>1052</v>
      </c>
      <c r="U13" s="68">
        <f>'Apr-25'!U13+H13</f>
        <v>758</v>
      </c>
      <c r="V13" s="68">
        <f>'Apr-25'!V13+I13</f>
        <v>749</v>
      </c>
      <c r="W13" s="68">
        <f>'Apr-25'!W13+J13</f>
        <v>0</v>
      </c>
      <c r="X13" s="68">
        <f>'Apr-25'!X13+K13</f>
        <v>551</v>
      </c>
      <c r="Y13" s="68">
        <f>'Apr-25'!Y13+L13</f>
        <v>735</v>
      </c>
      <c r="Z13" s="64">
        <f>IFERROR(S13/T13-1,"n/a")</f>
        <v>0.40969581749049433</v>
      </c>
      <c r="AA13" s="64">
        <f>IFERROR(S13/U13-1,"n/a")</f>
        <v>0.95646437994722966</v>
      </c>
      <c r="AB13" s="64">
        <f>IFERROR(S13/V13-1,"n/a")</f>
        <v>0.97997329773030706</v>
      </c>
      <c r="AC13" s="64" t="str">
        <f>IFERROR(S13/W13-1,"n/a")</f>
        <v>n/a</v>
      </c>
      <c r="AD13" s="64">
        <f>IFERROR(S13/X13-1,"n/a")</f>
        <v>1.6914700544464609</v>
      </c>
      <c r="AE13" s="60">
        <f>IFERROR(S13/Y13-1,"n/a")</f>
        <v>1.017687074829932</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579486</v>
      </c>
      <c r="G14" s="71">
        <v>584059</v>
      </c>
      <c r="H14" s="71">
        <v>353242</v>
      </c>
      <c r="I14" s="71">
        <v>234968</v>
      </c>
      <c r="J14" s="71">
        <v>0</v>
      </c>
      <c r="K14" s="71">
        <v>0</v>
      </c>
      <c r="L14" s="71">
        <v>303053</v>
      </c>
      <c r="M14" s="64">
        <f>IFERROR(F14/G14-1,"n/a")</f>
        <v>-7.8296884390104404E-3</v>
      </c>
      <c r="N14" s="64">
        <f>IFERROR(F14/H14-1,"n/a")</f>
        <v>0.64047876526573844</v>
      </c>
      <c r="O14" s="64">
        <f>IFERROR(F14/I14-1,"n/a")</f>
        <v>1.4662336999080727</v>
      </c>
      <c r="P14" s="64" t="str">
        <f>IFERROR(F14/J14-1,"n/a")</f>
        <v>n/a</v>
      </c>
      <c r="Q14" s="64" t="str">
        <f>IFERROR(F14/K14-1,"n/a")</f>
        <v>n/a</v>
      </c>
      <c r="R14" s="60">
        <f>IFERROR(F14/L14-1,"n/a")</f>
        <v>0.91216057917261995</v>
      </c>
      <c r="S14" s="68">
        <f>'Apr-25'!S14+F14</f>
        <v>4275657</v>
      </c>
      <c r="T14" s="68">
        <f>'Apr-25'!T14+G14</f>
        <v>3397597</v>
      </c>
      <c r="U14" s="68">
        <f>'Apr-25'!U14+H14</f>
        <v>2341177</v>
      </c>
      <c r="V14" s="68">
        <f>'Apr-25'!V14+I14</f>
        <v>1292414</v>
      </c>
      <c r="W14" s="68">
        <f>'Apr-25'!W14+J14</f>
        <v>0</v>
      </c>
      <c r="X14" s="68">
        <f>'Apr-25'!X14+K14</f>
        <v>1092884</v>
      </c>
      <c r="Y14" s="68">
        <f>'Apr-25'!Y14+L14</f>
        <v>2148202</v>
      </c>
      <c r="Z14" s="64">
        <f>IFERROR(S14/T14-1,"n/a")</f>
        <v>0.258435594333289</v>
      </c>
      <c r="AA14" s="64">
        <f>IFERROR(S14/U14-1,"n/a")</f>
        <v>0.82628524028725714</v>
      </c>
      <c r="AB14" s="64">
        <f>IFERROR(S14/V14-1,"n/a")</f>
        <v>2.3082719623897607</v>
      </c>
      <c r="AC14" s="64" t="str">
        <f>IFERROR(S14/W14-1,"n/a")</f>
        <v>n/a</v>
      </c>
      <c r="AD14" s="64">
        <f>IFERROR(S14/X14-1,"n/a")</f>
        <v>2.9122697376848778</v>
      </c>
      <c r="AE14" s="60">
        <f>IFERROR(S14/Y14-1,"n/a")</f>
        <v>0.99034215590526409</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152</v>
      </c>
      <c r="G16" s="71">
        <v>92</v>
      </c>
      <c r="H16" s="71">
        <v>70</v>
      </c>
      <c r="I16" s="71">
        <v>71</v>
      </c>
      <c r="J16" s="71">
        <v>17</v>
      </c>
      <c r="K16" s="71">
        <v>0</v>
      </c>
      <c r="L16" s="71">
        <v>71</v>
      </c>
      <c r="M16" s="64">
        <f t="shared" ref="M16:M17" si="0">IFERROR(F16/G16-1,"n/a")</f>
        <v>0.65217391304347827</v>
      </c>
      <c r="N16" s="64">
        <f t="shared" ref="N16:N17" si="1">IFERROR(F16/H16-1,"n/a")</f>
        <v>1.1714285714285713</v>
      </c>
      <c r="O16" s="64">
        <f t="shared" ref="O16:O17" si="2">IFERROR(F16/I16-1,"n/a")</f>
        <v>1.140845070422535</v>
      </c>
      <c r="P16" s="64">
        <f t="shared" ref="P16:P17" si="3">IFERROR(F16/J16-1,"n/a")</f>
        <v>7.9411764705882355</v>
      </c>
      <c r="Q16" s="64" t="str">
        <f t="shared" ref="Q16:Q17" si="4">IFERROR(F16/K16-1,"n/a")</f>
        <v>n/a</v>
      </c>
      <c r="R16" s="60">
        <f t="shared" ref="R16:R17" si="5">IFERROR(F16/L16-1,"n/a")</f>
        <v>1.140845070422535</v>
      </c>
      <c r="S16" s="68">
        <f>'Apr-25'!S16+F16</f>
        <v>271</v>
      </c>
      <c r="T16" s="68">
        <f>'Apr-25'!T16+G16</f>
        <v>184</v>
      </c>
      <c r="U16" s="68">
        <f>'Apr-25'!U16+H16</f>
        <v>143</v>
      </c>
      <c r="V16" s="68">
        <f>'Apr-25'!V16+I16</f>
        <v>163</v>
      </c>
      <c r="W16" s="68">
        <f>'Apr-25'!W16+J16</f>
        <v>34</v>
      </c>
      <c r="X16" s="68">
        <f>'Apr-25'!X16+K16</f>
        <v>10</v>
      </c>
      <c r="Y16" s="68">
        <f>'Apr-25'!Y16+L16</f>
        <v>145</v>
      </c>
      <c r="Z16" s="64">
        <f t="shared" ref="Z16:Z17" si="6">IFERROR(S16/T16-1,"n/a")</f>
        <v>0.47282608695652173</v>
      </c>
      <c r="AA16" s="64">
        <f t="shared" ref="AA16:AA17" si="7">IFERROR(S16/U16-1,"n/a")</f>
        <v>0.89510489510489522</v>
      </c>
      <c r="AB16" s="64">
        <f t="shared" ref="AB16:AB17" si="8">IFERROR(S16/V16-1,"n/a")</f>
        <v>0.66257668711656437</v>
      </c>
      <c r="AC16" s="64">
        <f t="shared" ref="AC16:AC17" si="9">IFERROR(S16/W16-1,"n/a")</f>
        <v>6.9705882352941178</v>
      </c>
      <c r="AD16" s="64">
        <f t="shared" ref="AD16:AD17" si="10">IFERROR(S16/X16-1,"n/a")</f>
        <v>26.1</v>
      </c>
      <c r="AE16" s="60">
        <f t="shared" ref="AE16:AE17" si="11">IFERROR(S16/Y16-1,"n/a")</f>
        <v>0.86896551724137927</v>
      </c>
      <c r="AF16" s="68">
        <v>797</v>
      </c>
      <c r="AG16" s="68">
        <v>575</v>
      </c>
      <c r="AH16" s="68">
        <v>572</v>
      </c>
      <c r="AI16" s="68">
        <v>202</v>
      </c>
      <c r="AJ16" s="68">
        <v>54</v>
      </c>
      <c r="AK16" s="134">
        <v>586</v>
      </c>
      <c r="AL16" s="122"/>
      <c r="AM16" s="122"/>
    </row>
    <row r="17" spans="1:39" s="123" customFormat="1" ht="10.5">
      <c r="A17" s="122"/>
      <c r="B17" s="127"/>
      <c r="C17" s="33"/>
      <c r="D17" s="26" t="s">
        <v>11</v>
      </c>
      <c r="E17" s="32"/>
      <c r="F17" s="71">
        <v>310711</v>
      </c>
      <c r="G17" s="71">
        <v>200577</v>
      </c>
      <c r="H17" s="71">
        <v>161083</v>
      </c>
      <c r="I17" s="71">
        <v>82038</v>
      </c>
      <c r="J17" s="71">
        <v>24481</v>
      </c>
      <c r="K17" s="71">
        <v>0</v>
      </c>
      <c r="L17" s="71">
        <v>165399</v>
      </c>
      <c r="M17" s="64">
        <f t="shared" si="0"/>
        <v>0.54908588721538365</v>
      </c>
      <c r="N17" s="64">
        <f t="shared" si="1"/>
        <v>0.92888759211089944</v>
      </c>
      <c r="O17" s="64">
        <f t="shared" si="2"/>
        <v>2.7874033984251199</v>
      </c>
      <c r="P17" s="64">
        <f t="shared" si="3"/>
        <v>11.691924349495528</v>
      </c>
      <c r="Q17" s="64" t="str">
        <f t="shared" si="4"/>
        <v>n/a</v>
      </c>
      <c r="R17" s="60">
        <f t="shared" si="5"/>
        <v>0.87855428388321566</v>
      </c>
      <c r="S17" s="68">
        <f>'Apr-25'!S17+F17</f>
        <v>602665</v>
      </c>
      <c r="T17" s="68">
        <f>'Apr-25'!T17+G17</f>
        <v>460748</v>
      </c>
      <c r="U17" s="68">
        <f>'Apr-25'!U17+H17</f>
        <v>351486</v>
      </c>
      <c r="V17" s="68">
        <f>'Apr-25'!V17+I17</f>
        <v>178913</v>
      </c>
      <c r="W17" s="68">
        <f>'Apr-25'!W17+J17</f>
        <v>40586</v>
      </c>
      <c r="X17" s="68">
        <f>'Apr-25'!X17+K17</f>
        <v>41113</v>
      </c>
      <c r="Y17" s="68">
        <f>'Apr-25'!Y17+L17</f>
        <v>393104</v>
      </c>
      <c r="Z17" s="64">
        <f t="shared" si="6"/>
        <v>0.30801435925929144</v>
      </c>
      <c r="AA17" s="64">
        <f t="shared" si="7"/>
        <v>0.71462021246934437</v>
      </c>
      <c r="AB17" s="64">
        <f t="shared" si="8"/>
        <v>2.3684807699831762</v>
      </c>
      <c r="AC17" s="64">
        <f t="shared" si="9"/>
        <v>13.849085891686789</v>
      </c>
      <c r="AD17" s="64">
        <f t="shared" si="10"/>
        <v>13.658745408994722</v>
      </c>
      <c r="AE17" s="60">
        <f t="shared" si="11"/>
        <v>0.5330930237290894</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95</v>
      </c>
      <c r="G19" s="71">
        <v>91</v>
      </c>
      <c r="H19" s="71">
        <v>99</v>
      </c>
      <c r="I19" s="71">
        <v>91</v>
      </c>
      <c r="J19" s="71">
        <v>1</v>
      </c>
      <c r="K19" s="71">
        <v>0</v>
      </c>
      <c r="L19" s="71">
        <v>37</v>
      </c>
      <c r="M19" s="64">
        <f t="shared" ref="M19:M20" si="12">IFERROR(F19/G19-1,"n/a")</f>
        <v>4.3956043956044022E-2</v>
      </c>
      <c r="N19" s="64">
        <f t="shared" ref="N19:N20" si="13">IFERROR(F19/H19-1,"n/a")</f>
        <v>-4.0404040404040442E-2</v>
      </c>
      <c r="O19" s="64">
        <f t="shared" ref="O19:O20" si="14">IFERROR(F19/I19-1,"n/a")</f>
        <v>4.3956043956044022E-2</v>
      </c>
      <c r="P19" s="64">
        <f t="shared" ref="P19:P20" si="15">IFERROR(F19/J19-1,"n/a")</f>
        <v>94</v>
      </c>
      <c r="Q19" s="64" t="str">
        <f t="shared" ref="Q19:Q20" si="16">IFERROR(F19/K19-1,"n/a")</f>
        <v>n/a</v>
      </c>
      <c r="R19" s="60">
        <f t="shared" ref="R19:R20" si="17">IFERROR(F19/L19-1,"n/a")</f>
        <v>1.5675675675675675</v>
      </c>
      <c r="S19" s="68">
        <f>'Apr-25'!S19+F19</f>
        <v>178</v>
      </c>
      <c r="T19" s="68">
        <f>'Apr-25'!T19+G19</f>
        <v>170</v>
      </c>
      <c r="U19" s="68">
        <f>'Apr-25'!U19+H19</f>
        <v>169</v>
      </c>
      <c r="V19" s="68">
        <f>'Apr-25'!V19+I19</f>
        <v>138</v>
      </c>
      <c r="W19" s="68">
        <f>'Apr-25'!W19+J19</f>
        <v>3</v>
      </c>
      <c r="X19" s="68">
        <f>'Apr-25'!X19+K19</f>
        <v>3</v>
      </c>
      <c r="Y19" s="68">
        <f>'Apr-25'!Y19+L19</f>
        <v>64</v>
      </c>
      <c r="Z19" s="64">
        <f t="shared" ref="Z19:Z20" si="18">IFERROR(S19/T19-1,"n/a")</f>
        <v>4.705882352941182E-2</v>
      </c>
      <c r="AA19" s="64">
        <f t="shared" ref="AA19:AA20" si="19">IFERROR(S19/U19-1,"n/a")</f>
        <v>5.3254437869822535E-2</v>
      </c>
      <c r="AB19" s="64">
        <f t="shared" ref="AB19:AB20" si="20">IFERROR(S19/V19-1,"n/a")</f>
        <v>0.28985507246376807</v>
      </c>
      <c r="AC19" s="64">
        <f t="shared" ref="AC19:AC20" si="21">IFERROR(S19/W19-1,"n/a")</f>
        <v>58.333333333333336</v>
      </c>
      <c r="AD19" s="64">
        <f t="shared" ref="AD19:AD20" si="22">IFERROR(S19/X19-1,"n/a")</f>
        <v>58.333333333333336</v>
      </c>
      <c r="AE19" s="60">
        <f t="shared" ref="AE19:AE20" si="23">IFERROR(S19/Y19-1,"n/a")</f>
        <v>1.78125</v>
      </c>
      <c r="AF19" s="68">
        <v>733</v>
      </c>
      <c r="AG19" s="68">
        <v>708</v>
      </c>
      <c r="AH19" s="68">
        <v>658</v>
      </c>
      <c r="AI19" s="68">
        <v>47</v>
      </c>
      <c r="AJ19" s="68">
        <v>9</v>
      </c>
      <c r="AK19" s="134">
        <v>290</v>
      </c>
      <c r="AL19" s="122"/>
      <c r="AM19" s="122"/>
    </row>
    <row r="20" spans="1:39" s="123" customFormat="1" ht="10.5">
      <c r="A20" s="122"/>
      <c r="B20" s="127"/>
      <c r="C20" s="33"/>
      <c r="D20" s="26" t="s">
        <v>11</v>
      </c>
      <c r="E20" s="32"/>
      <c r="F20" s="71">
        <v>181459</v>
      </c>
      <c r="G20" s="71">
        <v>156985</v>
      </c>
      <c r="H20" s="71">
        <v>137318</v>
      </c>
      <c r="I20" s="71">
        <v>88575</v>
      </c>
      <c r="J20" s="71">
        <v>0</v>
      </c>
      <c r="K20" s="71">
        <v>0</v>
      </c>
      <c r="L20" s="71">
        <v>66376</v>
      </c>
      <c r="M20" s="64">
        <f t="shared" si="12"/>
        <v>0.15590024524636115</v>
      </c>
      <c r="N20" s="64">
        <f t="shared" si="13"/>
        <v>0.321450938697039</v>
      </c>
      <c r="O20" s="64">
        <f t="shared" si="14"/>
        <v>1.048648038385549</v>
      </c>
      <c r="P20" s="64" t="str">
        <f t="shared" si="15"/>
        <v>n/a</v>
      </c>
      <c r="Q20" s="64" t="str">
        <f t="shared" si="16"/>
        <v>n/a</v>
      </c>
      <c r="R20" s="60">
        <f t="shared" si="17"/>
        <v>1.7338043871278774</v>
      </c>
      <c r="S20" s="68">
        <f>'Apr-25'!S20+F20</f>
        <v>290232</v>
      </c>
      <c r="T20" s="68">
        <f>'Apr-25'!T20+G20</f>
        <v>272297.40000000002</v>
      </c>
      <c r="U20" s="68">
        <f>'Apr-25'!U20+H20</f>
        <v>224466</v>
      </c>
      <c r="V20" s="68">
        <f>'Apr-25'!V20+I20</f>
        <v>124236</v>
      </c>
      <c r="W20" s="68">
        <f>'Apr-25'!W20+J20</f>
        <v>0</v>
      </c>
      <c r="X20" s="68">
        <f>'Apr-25'!X20+K20</f>
        <v>1753</v>
      </c>
      <c r="Y20" s="68">
        <f>'Apr-25'!Y20+L20</f>
        <v>108923</v>
      </c>
      <c r="Z20" s="64">
        <f t="shared" si="18"/>
        <v>6.5864014860222531E-2</v>
      </c>
      <c r="AA20" s="64">
        <f t="shared" si="19"/>
        <v>0.29298869316511178</v>
      </c>
      <c r="AB20" s="64">
        <f t="shared" si="20"/>
        <v>1.3361344537815127</v>
      </c>
      <c r="AC20" s="64" t="str">
        <f t="shared" si="21"/>
        <v>n/a</v>
      </c>
      <c r="AD20" s="64">
        <f t="shared" si="22"/>
        <v>164.56303479749002</v>
      </c>
      <c r="AE20" s="60">
        <f t="shared" si="23"/>
        <v>1.6645612037861608</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141</v>
      </c>
      <c r="G22" s="71">
        <v>147</v>
      </c>
      <c r="H22" s="71">
        <v>159</v>
      </c>
      <c r="I22" s="71">
        <v>107</v>
      </c>
      <c r="J22" s="71">
        <v>0</v>
      </c>
      <c r="K22" s="71">
        <v>0</v>
      </c>
      <c r="L22" s="71">
        <v>113</v>
      </c>
      <c r="M22" s="64">
        <f t="shared" ref="M22:M23" si="24">IFERROR(F22/G22-1,"n/a")</f>
        <v>-4.081632653061229E-2</v>
      </c>
      <c r="N22" s="64">
        <f t="shared" ref="N22:N23" si="25">IFERROR(F22/H22-1,"n/a")</f>
        <v>-0.1132075471698113</v>
      </c>
      <c r="O22" s="64">
        <f t="shared" ref="O22:O23" si="26">IFERROR(F22/I22-1,"n/a")</f>
        <v>0.31775700934579443</v>
      </c>
      <c r="P22" s="64" t="str">
        <f t="shared" ref="P22:P23" si="27">IFERROR(F22/J22-1,"n/a")</f>
        <v>n/a</v>
      </c>
      <c r="Q22" s="64" t="str">
        <f t="shared" ref="Q22:Q23" si="28">IFERROR(F22/K22-1,"n/a")</f>
        <v>n/a</v>
      </c>
      <c r="R22" s="60">
        <f t="shared" ref="R22:R23" si="29">IFERROR(F22/L22-1,"n/a")</f>
        <v>0.24778761061946897</v>
      </c>
      <c r="S22" s="68">
        <f>'Apr-25'!S22+F22</f>
        <v>749</v>
      </c>
      <c r="T22" s="68">
        <f>'Apr-25'!T22+G22</f>
        <v>600</v>
      </c>
      <c r="U22" s="68">
        <f>'Apr-25'!U22+H22</f>
        <v>608</v>
      </c>
      <c r="V22" s="68">
        <f>'Apr-25'!V22+I22</f>
        <v>260</v>
      </c>
      <c r="W22" s="68">
        <f>'Apr-25'!W22+J22</f>
        <v>0</v>
      </c>
      <c r="X22" s="68">
        <f>'Apr-25'!X22+K22</f>
        <v>43</v>
      </c>
      <c r="Y22" s="68">
        <f>'Apr-25'!Y22+L22</f>
        <v>292</v>
      </c>
      <c r="Z22" s="64">
        <f t="shared" ref="Z22:Z23" si="30">IFERROR(S22/T22-1,"n/a")</f>
        <v>0.24833333333333329</v>
      </c>
      <c r="AA22" s="64">
        <f t="shared" ref="AA22:AA23" si="31">IFERROR(S22/U22-1,"n/a")</f>
        <v>0.23190789473684204</v>
      </c>
      <c r="AB22" s="64">
        <f t="shared" ref="AB22:AB23" si="32">IFERROR(S22/V22-1,"n/a")</f>
        <v>1.8807692307692307</v>
      </c>
      <c r="AC22" s="64" t="str">
        <f t="shared" ref="AC22:AC23" si="33">IFERROR(S22/W22-1,"n/a")</f>
        <v>n/a</v>
      </c>
      <c r="AD22" s="64">
        <f t="shared" ref="AD22:AD23" si="34">IFERROR(S22/X22-1,"n/a")</f>
        <v>16.418604651162791</v>
      </c>
      <c r="AE22" s="60">
        <f t="shared" ref="AE22:AE23" si="35">IFERROR(S22/Y22-1,"n/a")</f>
        <v>1.5650684931506849</v>
      </c>
      <c r="AF22" s="68">
        <v>1651</v>
      </c>
      <c r="AG22" s="68">
        <v>1500</v>
      </c>
      <c r="AH22" s="68">
        <v>895</v>
      </c>
      <c r="AI22" s="68">
        <v>283</v>
      </c>
      <c r="AJ22" s="68">
        <v>43</v>
      </c>
      <c r="AK22" s="134">
        <v>827</v>
      </c>
      <c r="AL22" s="122"/>
      <c r="AM22" s="122"/>
    </row>
    <row r="23" spans="1:39" s="123" customFormat="1" ht="10.5">
      <c r="A23" s="122"/>
      <c r="B23" s="127"/>
      <c r="C23" s="33"/>
      <c r="D23" s="26" t="s">
        <v>11</v>
      </c>
      <c r="E23" s="32"/>
      <c r="F23" s="71">
        <v>348266</v>
      </c>
      <c r="G23" s="71">
        <v>425839</v>
      </c>
      <c r="H23" s="71">
        <v>390316</v>
      </c>
      <c r="I23" s="71">
        <v>173929</v>
      </c>
      <c r="J23" s="71">
        <v>0</v>
      </c>
      <c r="K23" s="71">
        <v>0</v>
      </c>
      <c r="L23" s="71">
        <v>300445</v>
      </c>
      <c r="M23" s="64">
        <f t="shared" si="24"/>
        <v>-0.1821650905623956</v>
      </c>
      <c r="N23" s="64">
        <f t="shared" si="25"/>
        <v>-0.10773322128736718</v>
      </c>
      <c r="O23" s="64">
        <f t="shared" si="26"/>
        <v>1.002345784774247</v>
      </c>
      <c r="P23" s="64" t="str">
        <f t="shared" si="27"/>
        <v>n/a</v>
      </c>
      <c r="Q23" s="64" t="str">
        <f t="shared" si="28"/>
        <v>n/a</v>
      </c>
      <c r="R23" s="60">
        <f t="shared" si="29"/>
        <v>0.15916723526768628</v>
      </c>
      <c r="S23" s="68">
        <f>'Apr-25'!S23+F23</f>
        <v>1944996</v>
      </c>
      <c r="T23" s="68">
        <f>'Apr-25'!T23+G23</f>
        <v>1772000</v>
      </c>
      <c r="U23" s="68">
        <f>'Apr-25'!U23+H23</f>
        <v>1579293</v>
      </c>
      <c r="V23" s="68">
        <f>'Apr-25'!V23+I23</f>
        <v>358192</v>
      </c>
      <c r="W23" s="68">
        <f>'Apr-25'!W23+J23</f>
        <v>0</v>
      </c>
      <c r="X23" s="68">
        <f>'Apr-25'!X23+K23</f>
        <v>140552</v>
      </c>
      <c r="Y23" s="68">
        <f>'Apr-25'!Y23+L23</f>
        <v>765085</v>
      </c>
      <c r="Z23" s="64">
        <f t="shared" si="30"/>
        <v>9.7627539503386096E-2</v>
      </c>
      <c r="AA23" s="64">
        <f t="shared" si="31"/>
        <v>0.23156121125085716</v>
      </c>
      <c r="AB23" s="64">
        <f t="shared" si="32"/>
        <v>4.4300375217760308</v>
      </c>
      <c r="AC23" s="64" t="str">
        <f t="shared" si="33"/>
        <v>n/a</v>
      </c>
      <c r="AD23" s="64">
        <f t="shared" si="34"/>
        <v>12.838266264443053</v>
      </c>
      <c r="AE23" s="60">
        <f t="shared" si="35"/>
        <v>1.5421959651541988</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v>2</v>
      </c>
      <c r="G25" s="71">
        <v>2</v>
      </c>
      <c r="H25" s="71">
        <v>3</v>
      </c>
      <c r="I25" s="71">
        <v>0</v>
      </c>
      <c r="J25" s="71">
        <v>0</v>
      </c>
      <c r="K25" s="71">
        <v>0</v>
      </c>
      <c r="L25" s="71">
        <v>2</v>
      </c>
      <c r="M25" s="64">
        <f t="shared" ref="M25:M28" si="36">IFERROR(F25/G25-1,"n/a")</f>
        <v>0</v>
      </c>
      <c r="N25" s="64">
        <f t="shared" ref="N25:N28" si="37">IFERROR(F25/H25-1,"n/a")</f>
        <v>-0.33333333333333337</v>
      </c>
      <c r="O25" s="64" t="str">
        <f t="shared" ref="O25:O28" si="38">IFERROR(F25/I25-1,"n/a")</f>
        <v>n/a</v>
      </c>
      <c r="P25" s="64" t="str">
        <f t="shared" ref="P25:P28" si="39">IFERROR(F25/J25-1,"n/a")</f>
        <v>n/a</v>
      </c>
      <c r="Q25" s="64" t="str">
        <f t="shared" ref="Q25:Q28" si="40">IFERROR(F25/K25-1,"n/a")</f>
        <v>n/a</v>
      </c>
      <c r="R25" s="60">
        <f t="shared" ref="R25:R28" si="41">IFERROR(F25/L25-1,"n/a")</f>
        <v>0</v>
      </c>
      <c r="S25" s="68">
        <f>'Apr-25'!S25+F25</f>
        <v>3</v>
      </c>
      <c r="T25" s="68">
        <f>'Apr-25'!T25+G25</f>
        <v>3</v>
      </c>
      <c r="U25" s="68">
        <f>'Apr-25'!U25+H25</f>
        <v>4</v>
      </c>
      <c r="V25" s="68">
        <f>'Apr-25'!V25+I25</f>
        <v>1</v>
      </c>
      <c r="W25" s="68">
        <f>'Apr-25'!W25+J25</f>
        <v>0</v>
      </c>
      <c r="X25" s="68">
        <f>'Apr-25'!X25+K25</f>
        <v>0</v>
      </c>
      <c r="Y25" s="68">
        <f>'Apr-25'!Y25+L25</f>
        <v>3</v>
      </c>
      <c r="Z25" s="64">
        <f t="shared" ref="Z25:Z28" si="42">IFERROR(S25/T25-1,"n/a")</f>
        <v>0</v>
      </c>
      <c r="AA25" s="64">
        <f t="shared" ref="AA25:AA28" si="43">IFERROR(S25/U25-1,"n/a")</f>
        <v>-0.25</v>
      </c>
      <c r="AB25" s="64">
        <f t="shared" ref="AB25:AB28" si="44">IFERROR(S25/V25-1,"n/a")</f>
        <v>2</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0.5">
      <c r="A26" s="122"/>
      <c r="B26" s="127"/>
      <c r="C26" s="33"/>
      <c r="D26" s="26" t="s">
        <v>11</v>
      </c>
      <c r="E26" s="32"/>
      <c r="F26" s="71">
        <v>7502</v>
      </c>
      <c r="G26" s="71">
        <v>8306</v>
      </c>
      <c r="H26" s="71">
        <v>2124</v>
      </c>
      <c r="I26" s="71">
        <v>0</v>
      </c>
      <c r="J26" s="71">
        <v>0</v>
      </c>
      <c r="K26" s="71">
        <v>0</v>
      </c>
      <c r="L26" s="71">
        <v>2351</v>
      </c>
      <c r="M26" s="64">
        <f t="shared" si="36"/>
        <v>-9.6797495786178689E-2</v>
      </c>
      <c r="N26" s="64">
        <f t="shared" si="37"/>
        <v>2.5320150659133711</v>
      </c>
      <c r="O26" s="64" t="str">
        <f t="shared" si="38"/>
        <v>n/a</v>
      </c>
      <c r="P26" s="64" t="str">
        <f t="shared" si="39"/>
        <v>n/a</v>
      </c>
      <c r="Q26" s="64" t="str">
        <f t="shared" si="40"/>
        <v>n/a</v>
      </c>
      <c r="R26" s="60">
        <f t="shared" si="41"/>
        <v>2.1909825606125053</v>
      </c>
      <c r="S26" s="68">
        <f>'Apr-25'!S26+F26</f>
        <v>11889</v>
      </c>
      <c r="T26" s="68">
        <f>'Apr-25'!T26+G26</f>
        <v>12437</v>
      </c>
      <c r="U26" s="68">
        <f>'Apr-25'!U26+H26</f>
        <v>4382</v>
      </c>
      <c r="V26" s="68">
        <f>'Apr-25'!V26+I26</f>
        <v>925</v>
      </c>
      <c r="W26" s="68">
        <f>'Apr-25'!W26+J26</f>
        <v>0</v>
      </c>
      <c r="X26" s="68">
        <f>'Apr-25'!X26+K26</f>
        <v>0</v>
      </c>
      <c r="Y26" s="68">
        <f>'Apr-25'!Y26+L26</f>
        <v>3410</v>
      </c>
      <c r="Z26" s="64">
        <f t="shared" si="42"/>
        <v>-4.406207284714958E-2</v>
      </c>
      <c r="AA26" s="64">
        <f t="shared" si="43"/>
        <v>1.7131446827932453</v>
      </c>
      <c r="AB26" s="64">
        <f t="shared" si="44"/>
        <v>11.852972972972973</v>
      </c>
      <c r="AC26" s="64" t="str">
        <f t="shared" si="45"/>
        <v>n/a</v>
      </c>
      <c r="AD26" s="64" t="str">
        <f t="shared" si="46"/>
        <v>n/a</v>
      </c>
      <c r="AE26" s="60">
        <f t="shared" si="47"/>
        <v>2.4865102639296186</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L28" si="48">F13+F16+F19+F22+F25</f>
        <v>550</v>
      </c>
      <c r="G27" s="75">
        <f t="shared" si="48"/>
        <v>495</v>
      </c>
      <c r="H27" s="75">
        <f t="shared" si="48"/>
        <v>430</v>
      </c>
      <c r="I27" s="75">
        <f t="shared" si="48"/>
        <v>352</v>
      </c>
      <c r="J27" s="75">
        <f t="shared" si="48"/>
        <v>18</v>
      </c>
      <c r="K27" s="75">
        <f t="shared" si="48"/>
        <v>0</v>
      </c>
      <c r="L27" s="75">
        <f t="shared" si="48"/>
        <v>313</v>
      </c>
      <c r="M27" s="66">
        <f t="shared" si="36"/>
        <v>0.11111111111111116</v>
      </c>
      <c r="N27" s="66">
        <f t="shared" si="37"/>
        <v>0.27906976744186052</v>
      </c>
      <c r="O27" s="66">
        <f t="shared" si="38"/>
        <v>0.5625</v>
      </c>
      <c r="P27" s="66">
        <f t="shared" si="39"/>
        <v>29.555555555555557</v>
      </c>
      <c r="Q27" s="66" t="str">
        <f t="shared" si="40"/>
        <v>n/a</v>
      </c>
      <c r="R27" s="62">
        <f t="shared" si="41"/>
        <v>0.75718849840255587</v>
      </c>
      <c r="S27" s="75">
        <f t="shared" ref="S27:Y28" si="49">S13+S16+S19+S22+S25</f>
        <v>2684</v>
      </c>
      <c r="T27" s="75">
        <f t="shared" si="49"/>
        <v>2009</v>
      </c>
      <c r="U27" s="75">
        <f t="shared" si="49"/>
        <v>1682</v>
      </c>
      <c r="V27" s="75">
        <f t="shared" si="49"/>
        <v>1311</v>
      </c>
      <c r="W27" s="75">
        <f t="shared" si="49"/>
        <v>37</v>
      </c>
      <c r="X27" s="75">
        <f t="shared" si="49"/>
        <v>607</v>
      </c>
      <c r="Y27" s="75">
        <f t="shared" si="49"/>
        <v>1239</v>
      </c>
      <c r="Z27" s="66">
        <f t="shared" si="42"/>
        <v>0.3359880537580886</v>
      </c>
      <c r="AA27" s="66">
        <f t="shared" si="43"/>
        <v>0.59571938168846605</v>
      </c>
      <c r="AB27" s="66">
        <f t="shared" si="44"/>
        <v>1.0472921434019833</v>
      </c>
      <c r="AC27" s="66">
        <f t="shared" si="45"/>
        <v>71.540540540540547</v>
      </c>
      <c r="AD27" s="66">
        <f t="shared" si="46"/>
        <v>3.4217462932454694</v>
      </c>
      <c r="AE27" s="62">
        <f t="shared" si="47"/>
        <v>1.1662631154156577</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1.5" thickTop="1" thickBot="1">
      <c r="A28" s="122"/>
      <c r="B28" s="127"/>
      <c r="C28" s="38" t="s">
        <v>13</v>
      </c>
      <c r="D28" s="39"/>
      <c r="E28" s="40"/>
      <c r="F28" s="76">
        <f t="shared" si="48"/>
        <v>1427424</v>
      </c>
      <c r="G28" s="76">
        <f t="shared" si="48"/>
        <v>1375766</v>
      </c>
      <c r="H28" s="76">
        <f t="shared" si="48"/>
        <v>1044083</v>
      </c>
      <c r="I28" s="76">
        <f t="shared" si="48"/>
        <v>579510</v>
      </c>
      <c r="J28" s="76">
        <f t="shared" si="48"/>
        <v>24481</v>
      </c>
      <c r="K28" s="76">
        <f t="shared" si="48"/>
        <v>0</v>
      </c>
      <c r="L28" s="76">
        <f t="shared" si="48"/>
        <v>837624</v>
      </c>
      <c r="M28" s="67">
        <f t="shared" si="36"/>
        <v>3.7548536597066695E-2</v>
      </c>
      <c r="N28" s="67">
        <f t="shared" si="37"/>
        <v>0.36715567632075219</v>
      </c>
      <c r="O28" s="67">
        <f t="shared" si="38"/>
        <v>1.463156804886887</v>
      </c>
      <c r="P28" s="67">
        <f t="shared" si="39"/>
        <v>57.307422082431273</v>
      </c>
      <c r="Q28" s="67" t="str">
        <f t="shared" si="40"/>
        <v>n/a</v>
      </c>
      <c r="R28" s="63">
        <f t="shared" si="41"/>
        <v>0.70413455201856689</v>
      </c>
      <c r="S28" s="76">
        <f t="shared" si="49"/>
        <v>7125439</v>
      </c>
      <c r="T28" s="76">
        <f t="shared" si="49"/>
        <v>5915079.4000000004</v>
      </c>
      <c r="U28" s="76">
        <f t="shared" si="49"/>
        <v>4500804</v>
      </c>
      <c r="V28" s="76">
        <f t="shared" si="49"/>
        <v>1954680</v>
      </c>
      <c r="W28" s="76">
        <f t="shared" si="49"/>
        <v>40586</v>
      </c>
      <c r="X28" s="76">
        <f t="shared" si="49"/>
        <v>1276302</v>
      </c>
      <c r="Y28" s="76">
        <f t="shared" si="49"/>
        <v>3418724</v>
      </c>
      <c r="Z28" s="67">
        <f t="shared" si="42"/>
        <v>0.20462271394023879</v>
      </c>
      <c r="AA28" s="67">
        <f t="shared" si="43"/>
        <v>0.58314803310697383</v>
      </c>
      <c r="AB28" s="67">
        <f t="shared" si="44"/>
        <v>2.6453225080320051</v>
      </c>
      <c r="AC28" s="67">
        <f t="shared" si="45"/>
        <v>174.56396294288672</v>
      </c>
      <c r="AD28" s="67">
        <f t="shared" si="46"/>
        <v>4.582878503677029</v>
      </c>
      <c r="AE28" s="63">
        <f t="shared" si="47"/>
        <v>1.0842393243795052</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1"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8">
        <f>'Apr-25'!S27+'Apr-25'!S28+'May-25'!F27+'May-25'!F28-'May-25'!S27-'May-25'!S28</f>
        <v>0</v>
      </c>
      <c r="T30" s="128">
        <f>'Apr-25'!T27+'Apr-25'!T28+'May-25'!G27+'May-25'!G28-'May-25'!T27-'May-25'!T28</f>
        <v>0</v>
      </c>
      <c r="U30" s="128">
        <f>'Apr-25'!U27+'Apr-25'!U28+'May-25'!H27+'May-25'!H28-'May-25'!U27-'May-25'!U28</f>
        <v>0</v>
      </c>
      <c r="V30" s="128">
        <f>'Apr-25'!V27+'Apr-25'!V28+'May-25'!I27+'May-25'!I28-'May-25'!V27-'May-25'!V28</f>
        <v>0</v>
      </c>
      <c r="W30" s="128">
        <f>'Apr-25'!W27+'Apr-25'!W28+'May-25'!J27+'May-25'!J28-'May-25'!W27-'May-25'!W28</f>
        <v>0</v>
      </c>
      <c r="X30" s="128">
        <f>'Apr-25'!X27+'Apr-25'!X28+'May-25'!K27+'May-25'!K28-'May-25'!X27-'May-25'!X28</f>
        <v>0</v>
      </c>
      <c r="Y30" s="128">
        <f>'Apr-25'!Y27+'Apr-25'!Y28+'May-25'!L27+'May-25'!L28-'May-25'!Y27-'May-25'!Y28</f>
        <v>0</v>
      </c>
      <c r="Z30" s="128"/>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May</v>
      </c>
      <c r="G33" s="163"/>
      <c r="H33" s="163"/>
      <c r="I33" s="163"/>
      <c r="J33" s="163"/>
      <c r="K33" s="163"/>
      <c r="L33" s="163"/>
      <c r="M33" s="163"/>
      <c r="N33" s="163"/>
      <c r="O33" s="163"/>
      <c r="P33" s="163"/>
      <c r="Q33" s="163"/>
      <c r="R33" s="164"/>
      <c r="S33" s="166" t="str">
        <f>"April to "&amp;D4&amp;" (YTD)"</f>
        <v>April to May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2"/>
      <c r="AA35" s="53" t="s">
        <v>130</v>
      </c>
      <c r="AB35" s="53" t="s">
        <v>141</v>
      </c>
      <c r="AC35" s="53" t="s">
        <v>142</v>
      </c>
      <c r="AD35" s="53" t="s">
        <v>143</v>
      </c>
      <c r="AE35" s="57" t="s">
        <v>144</v>
      </c>
      <c r="AF35" s="53" t="s">
        <v>129</v>
      </c>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160</v>
      </c>
      <c r="G37" s="74">
        <f t="shared" ref="G37:L38" si="51">G13</f>
        <v>163</v>
      </c>
      <c r="H37" s="74">
        <f t="shared" si="51"/>
        <v>99</v>
      </c>
      <c r="I37" s="74">
        <f t="shared" si="51"/>
        <v>83</v>
      </c>
      <c r="J37" s="74">
        <f t="shared" si="51"/>
        <v>0</v>
      </c>
      <c r="K37" s="74">
        <f t="shared" si="51"/>
        <v>0</v>
      </c>
      <c r="L37" s="74">
        <f t="shared" si="51"/>
        <v>90</v>
      </c>
      <c r="M37" s="64">
        <f t="shared" ref="M37:M38" si="52">IFERROR(F37/G37-1,"n/a")</f>
        <v>-1.8404907975460127E-2</v>
      </c>
      <c r="N37" s="64">
        <f t="shared" ref="N37:N38" si="53">IFERROR(F37/H37-1,"n/a")</f>
        <v>0.61616161616161613</v>
      </c>
      <c r="O37" s="64">
        <f t="shared" ref="O37:O38" si="54">IFERROR(F37/I37-1,"n/a")</f>
        <v>0.92771084337349397</v>
      </c>
      <c r="P37" s="64" t="str">
        <f t="shared" ref="P37:P38" si="55">IFERROR(F37/J37-1,"n/a")</f>
        <v>n/a</v>
      </c>
      <c r="Q37" s="64" t="str">
        <f t="shared" ref="Q37:Q38" si="56">IFERROR(F37/K37-1,"n/a")</f>
        <v>n/a</v>
      </c>
      <c r="R37" s="60">
        <f t="shared" ref="R37:R38" si="57">IFERROR(F37/L37-1,"n/a")</f>
        <v>0.77777777777777768</v>
      </c>
      <c r="S37" s="74">
        <f>'Apr-25'!S37+F37</f>
        <v>390</v>
      </c>
      <c r="T37" s="74">
        <f>'Apr-25'!T37+G37</f>
        <v>350</v>
      </c>
      <c r="U37" s="74">
        <f>'Apr-25'!U37+H37</f>
        <v>228</v>
      </c>
      <c r="V37" s="74">
        <f>'Apr-25'!V37+I37</f>
        <v>219</v>
      </c>
      <c r="W37" s="74">
        <f>'Apr-25'!W37+J37</f>
        <v>0</v>
      </c>
      <c r="X37" s="74">
        <f>'Apr-25'!X37+K37</f>
        <v>42</v>
      </c>
      <c r="Y37" s="74">
        <f>'Apr-25'!Y37+L37</f>
        <v>219</v>
      </c>
      <c r="Z37" s="74"/>
      <c r="AA37" s="119">
        <f>IFERROR(T37/U37-1,"n/a")</f>
        <v>0.53508771929824572</v>
      </c>
      <c r="AB37" s="119">
        <f>IFERROR(T37/V37-1,"n/a")</f>
        <v>0.59817351598173518</v>
      </c>
      <c r="AC37" s="119" t="str">
        <f>IFERROR(T37/W37-1,"n/a")</f>
        <v>n/a</v>
      </c>
      <c r="AD37" s="119">
        <f>IFERROR(T37/X37-1,"n/a")</f>
        <v>7.3333333333333339</v>
      </c>
      <c r="AE37" s="120">
        <f>IFERROR(T37/Y37-1,"n/a")</f>
        <v>0.59817351598173518</v>
      </c>
      <c r="AF37" s="154">
        <v>2874</v>
      </c>
      <c r="AG37" s="89">
        <v>1802</v>
      </c>
      <c r="AH37" s="89">
        <v>1486</v>
      </c>
      <c r="AI37" s="89">
        <v>1052</v>
      </c>
      <c r="AJ37" s="70">
        <v>551</v>
      </c>
      <c r="AK37" s="78">
        <v>1584</v>
      </c>
      <c r="AM37" s="122"/>
    </row>
    <row r="38" spans="1:39" s="123" customFormat="1" ht="10.5">
      <c r="A38" s="122"/>
      <c r="B38" s="122"/>
      <c r="C38" s="33"/>
      <c r="D38" s="26" t="s">
        <v>11</v>
      </c>
      <c r="E38" s="32"/>
      <c r="F38" s="74">
        <f>F14</f>
        <v>579486</v>
      </c>
      <c r="G38" s="74">
        <f t="shared" si="51"/>
        <v>584059</v>
      </c>
      <c r="H38" s="74">
        <f t="shared" si="51"/>
        <v>353242</v>
      </c>
      <c r="I38" s="74">
        <f t="shared" si="51"/>
        <v>234968</v>
      </c>
      <c r="J38" s="74">
        <f t="shared" si="51"/>
        <v>0</v>
      </c>
      <c r="K38" s="74">
        <f t="shared" si="51"/>
        <v>0</v>
      </c>
      <c r="L38" s="74">
        <f t="shared" si="51"/>
        <v>303053</v>
      </c>
      <c r="M38" s="64">
        <f t="shared" si="52"/>
        <v>-7.8296884390104404E-3</v>
      </c>
      <c r="N38" s="64">
        <f t="shared" si="53"/>
        <v>0.64047876526573844</v>
      </c>
      <c r="O38" s="64">
        <f t="shared" si="54"/>
        <v>1.4662336999080727</v>
      </c>
      <c r="P38" s="64" t="str">
        <f t="shared" si="55"/>
        <v>n/a</v>
      </c>
      <c r="Q38" s="64" t="str">
        <f t="shared" si="56"/>
        <v>n/a</v>
      </c>
      <c r="R38" s="60">
        <f t="shared" si="57"/>
        <v>0.91216057917261995</v>
      </c>
      <c r="S38" s="74">
        <f>'Apr-25'!S38+F38</f>
        <v>1350076</v>
      </c>
      <c r="T38" s="74">
        <f>'Apr-25'!T38+G38</f>
        <v>1243773</v>
      </c>
      <c r="U38" s="74">
        <f>'Apr-25'!U38+H38</f>
        <v>802993</v>
      </c>
      <c r="V38" s="74">
        <f>'Apr-25'!V38+I38</f>
        <v>532756</v>
      </c>
      <c r="W38" s="74">
        <f>'Apr-25'!W38+J38</f>
        <v>0</v>
      </c>
      <c r="X38" s="74">
        <f>'Apr-25'!X38+K38</f>
        <v>0</v>
      </c>
      <c r="Y38" s="74">
        <f>'Apr-25'!Y38+L38</f>
        <v>697098</v>
      </c>
      <c r="Z38" s="74"/>
      <c r="AA38" s="119">
        <f>IFERROR(T38/U38-1,"n/a")</f>
        <v>0.54892134800676962</v>
      </c>
      <c r="AB38" s="119">
        <f>IFERROR(T38/V38-1,"n/a")</f>
        <v>1.3346015812116616</v>
      </c>
      <c r="AC38" s="119" t="str">
        <f>IFERROR(T38/W38-1,"n/a")</f>
        <v>n/a</v>
      </c>
      <c r="AD38" s="119" t="str">
        <f>IFERROR(T38/X38-1,"n/a")</f>
        <v>n/a</v>
      </c>
      <c r="AE38" s="120">
        <f>IFERROR(T38/Y38-1,"n/a")</f>
        <v>0.78421541877899514</v>
      </c>
      <c r="AF38" s="154">
        <v>8791246</v>
      </c>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0.5">
      <c r="A40" s="122"/>
      <c r="B40" s="122"/>
      <c r="C40" s="33"/>
      <c r="D40" s="26" t="s">
        <v>5</v>
      </c>
      <c r="E40" s="32"/>
      <c r="F40" s="74">
        <f t="shared" ref="F40:L41" si="58">F16</f>
        <v>152</v>
      </c>
      <c r="G40" s="74">
        <f t="shared" si="58"/>
        <v>92</v>
      </c>
      <c r="H40" s="74">
        <f t="shared" si="58"/>
        <v>70</v>
      </c>
      <c r="I40" s="74">
        <f t="shared" si="58"/>
        <v>71</v>
      </c>
      <c r="J40" s="74">
        <f t="shared" si="58"/>
        <v>17</v>
      </c>
      <c r="K40" s="74">
        <f t="shared" si="58"/>
        <v>0</v>
      </c>
      <c r="L40" s="74">
        <f t="shared" si="58"/>
        <v>71</v>
      </c>
      <c r="M40" s="64">
        <f t="shared" ref="M40:M41" si="59">IFERROR(F40/G40-1,"n/a")</f>
        <v>0.65217391304347827</v>
      </c>
      <c r="N40" s="64">
        <f t="shared" ref="N40:N41" si="60">IFERROR(F40/H40-1,"n/a")</f>
        <v>1.1714285714285713</v>
      </c>
      <c r="O40" s="64">
        <f t="shared" ref="O40:O41" si="61">IFERROR(F40/I40-1,"n/a")</f>
        <v>1.140845070422535</v>
      </c>
      <c r="P40" s="64">
        <f t="shared" ref="P40:P41" si="62">IFERROR(F40/J40-1,"n/a")</f>
        <v>7.9411764705882355</v>
      </c>
      <c r="Q40" s="64" t="str">
        <f t="shared" ref="Q40:Q41" si="63">IFERROR(F40/K40-1,"n/a")</f>
        <v>n/a</v>
      </c>
      <c r="R40" s="60">
        <f t="shared" ref="R40:R41" si="64">IFERROR(F40/L40-1,"n/a")</f>
        <v>1.140845070422535</v>
      </c>
      <c r="S40" s="74">
        <f>'Apr-25'!S40+F40</f>
        <v>214</v>
      </c>
      <c r="T40" s="74">
        <f>'Apr-25'!T40+G40</f>
        <v>147</v>
      </c>
      <c r="U40" s="74">
        <f>'Apr-25'!U40+H40</f>
        <v>116</v>
      </c>
      <c r="V40" s="74">
        <f>'Apr-25'!V40+I40</f>
        <v>127</v>
      </c>
      <c r="W40" s="74">
        <f>'Apr-25'!W40+J40</f>
        <v>22</v>
      </c>
      <c r="X40" s="74">
        <f>'Apr-25'!X40+K40</f>
        <v>0</v>
      </c>
      <c r="Y40" s="74">
        <f>'Apr-25'!Y40+L40</f>
        <v>122</v>
      </c>
      <c r="Z40" s="74"/>
      <c r="AA40" s="119">
        <f t="shared" ref="AA40:AA41" si="65">IFERROR(T40/U40-1,"n/a")</f>
        <v>0.26724137931034475</v>
      </c>
      <c r="AB40" s="119">
        <f t="shared" ref="AB40:AB41" si="66">IFERROR(T40/V40-1,"n/a")</f>
        <v>0.15748031496062986</v>
      </c>
      <c r="AC40" s="119">
        <f t="shared" ref="AC40:AC41" si="67">IFERROR(T40/W40-1,"n/a")</f>
        <v>5.6818181818181817</v>
      </c>
      <c r="AD40" s="119" t="str">
        <f t="shared" ref="AD40:AD41" si="68">IFERROR(T40/X40-1,"n/a")</f>
        <v>n/a</v>
      </c>
      <c r="AE40" s="120">
        <f t="shared" ref="AE40:AE41" si="69">IFERROR(T40/Y40-1,"n/a")</f>
        <v>0.20491803278688514</v>
      </c>
      <c r="AF40" s="154">
        <v>817</v>
      </c>
      <c r="AG40" s="89">
        <v>583</v>
      </c>
      <c r="AH40" s="89">
        <v>563</v>
      </c>
      <c r="AI40" s="89">
        <v>226</v>
      </c>
      <c r="AJ40" s="70">
        <v>66</v>
      </c>
      <c r="AK40" s="78">
        <v>573</v>
      </c>
      <c r="AM40" s="122"/>
    </row>
    <row r="41" spans="1:39" s="123" customFormat="1" ht="10.5">
      <c r="A41" s="122"/>
      <c r="B41" s="122"/>
      <c r="C41" s="33"/>
      <c r="D41" s="26" t="s">
        <v>11</v>
      </c>
      <c r="E41" s="32"/>
      <c r="F41" s="74">
        <f t="shared" si="58"/>
        <v>310711</v>
      </c>
      <c r="G41" s="74">
        <f t="shared" si="58"/>
        <v>200577</v>
      </c>
      <c r="H41" s="74">
        <f t="shared" si="58"/>
        <v>161083</v>
      </c>
      <c r="I41" s="74">
        <f t="shared" si="58"/>
        <v>82038</v>
      </c>
      <c r="J41" s="74">
        <f t="shared" si="58"/>
        <v>24481</v>
      </c>
      <c r="K41" s="74">
        <f t="shared" si="58"/>
        <v>0</v>
      </c>
      <c r="L41" s="74">
        <f t="shared" si="58"/>
        <v>165399</v>
      </c>
      <c r="M41" s="64">
        <f t="shared" si="59"/>
        <v>0.54908588721538365</v>
      </c>
      <c r="N41" s="64">
        <f t="shared" si="60"/>
        <v>0.92888759211089944</v>
      </c>
      <c r="O41" s="64">
        <f t="shared" si="61"/>
        <v>2.7874033984251199</v>
      </c>
      <c r="P41" s="64">
        <f t="shared" si="62"/>
        <v>11.691924349495528</v>
      </c>
      <c r="Q41" s="64" t="str">
        <f t="shared" si="63"/>
        <v>n/a</v>
      </c>
      <c r="R41" s="60">
        <f t="shared" si="64"/>
        <v>0.87855428388321566</v>
      </c>
      <c r="S41" s="74">
        <f>'Apr-25'!S41+F41</f>
        <v>453084</v>
      </c>
      <c r="T41" s="74">
        <f>'Apr-25'!T41+G41</f>
        <v>330174</v>
      </c>
      <c r="U41" s="74">
        <f>'Apr-25'!U41+H41</f>
        <v>268431</v>
      </c>
      <c r="V41" s="74">
        <f>'Apr-25'!V41+I41</f>
        <v>142405</v>
      </c>
      <c r="W41" s="74">
        <f>'Apr-25'!W41+J41</f>
        <v>30483</v>
      </c>
      <c r="X41" s="74">
        <f>'Apr-25'!X41+K41</f>
        <v>0</v>
      </c>
      <c r="Y41" s="74">
        <f>'Apr-25'!Y41+L41</f>
        <v>312730</v>
      </c>
      <c r="Z41" s="74"/>
      <c r="AA41" s="119">
        <f t="shared" si="65"/>
        <v>0.23001441711277759</v>
      </c>
      <c r="AB41" s="119">
        <f t="shared" si="66"/>
        <v>1.3185562304694356</v>
      </c>
      <c r="AC41" s="119">
        <f t="shared" si="67"/>
        <v>9.8314142308827872</v>
      </c>
      <c r="AD41" s="119" t="str">
        <f t="shared" si="68"/>
        <v>n/a</v>
      </c>
      <c r="AE41" s="120">
        <f t="shared" si="69"/>
        <v>5.5779746106865424E-2</v>
      </c>
      <c r="AF41" s="154">
        <v>2079983</v>
      </c>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0.5">
      <c r="A43" s="122"/>
      <c r="B43" s="122"/>
      <c r="C43" s="33"/>
      <c r="D43" s="26" t="s">
        <v>5</v>
      </c>
      <c r="E43" s="32"/>
      <c r="F43" s="74">
        <f>F19</f>
        <v>95</v>
      </c>
      <c r="G43" s="74">
        <f t="shared" ref="G43:L44" si="70">G19</f>
        <v>91</v>
      </c>
      <c r="H43" s="74">
        <f t="shared" si="70"/>
        <v>99</v>
      </c>
      <c r="I43" s="74">
        <f t="shared" si="70"/>
        <v>91</v>
      </c>
      <c r="J43" s="74">
        <f t="shared" si="70"/>
        <v>1</v>
      </c>
      <c r="K43" s="74">
        <f t="shared" si="70"/>
        <v>0</v>
      </c>
      <c r="L43" s="74">
        <f t="shared" si="70"/>
        <v>37</v>
      </c>
      <c r="M43" s="64">
        <f t="shared" ref="M43:M44" si="71">IFERROR(F43/G43-1,"n/a")</f>
        <v>4.3956043956044022E-2</v>
      </c>
      <c r="N43" s="64">
        <f t="shared" ref="N43:N44" si="72">IFERROR(F43/H43-1,"n/a")</f>
        <v>-4.0404040404040442E-2</v>
      </c>
      <c r="O43" s="64">
        <f t="shared" ref="O43:O44" si="73">IFERROR(F43/I43-1,"n/a")</f>
        <v>4.3956043956044022E-2</v>
      </c>
      <c r="P43" s="64">
        <f t="shared" ref="P43:P44" si="74">IFERROR(F43/J43-1,"n/a")</f>
        <v>94</v>
      </c>
      <c r="Q43" s="64" t="str">
        <f t="shared" ref="Q43:Q44" si="75">IFERROR(F43/K43-1,"n/a")</f>
        <v>n/a</v>
      </c>
      <c r="R43" s="60">
        <f t="shared" ref="R43:R44" si="76">IFERROR(F43/L43-1,"n/a")</f>
        <v>1.5675675675675675</v>
      </c>
      <c r="S43" s="74">
        <f>'Apr-25'!S43+F43</f>
        <v>156</v>
      </c>
      <c r="T43" s="74">
        <f>'Apr-25'!T43+G43</f>
        <v>143</v>
      </c>
      <c r="U43" s="74">
        <f>'Apr-25'!U43+H43</f>
        <v>146</v>
      </c>
      <c r="V43" s="74">
        <f>'Apr-25'!V43+I43</f>
        <v>126</v>
      </c>
      <c r="W43" s="74">
        <f>'Apr-25'!W43+J43</f>
        <v>3</v>
      </c>
      <c r="X43" s="74">
        <f>'Apr-25'!X43+K43</f>
        <v>0</v>
      </c>
      <c r="Y43" s="74">
        <f>'Apr-25'!Y43+L43</f>
        <v>58</v>
      </c>
      <c r="Z43" s="74"/>
      <c r="AA43" s="119">
        <f t="shared" ref="AA43:AA44" si="77">IFERROR(T43/U43-1,"n/a")</f>
        <v>-2.0547945205479423E-2</v>
      </c>
      <c r="AB43" s="119">
        <f t="shared" ref="AB43:AB44" si="78">IFERROR(T43/V43-1,"n/a")</f>
        <v>0.13492063492063489</v>
      </c>
      <c r="AC43" s="119">
        <f t="shared" ref="AC43:AC44" si="79">IFERROR(T43/W43-1,"n/a")</f>
        <v>46.666666666666664</v>
      </c>
      <c r="AD43" s="119" t="str">
        <f t="shared" ref="AD43:AD44" si="80">IFERROR(T43/X43-1,"n/a")</f>
        <v>n/a</v>
      </c>
      <c r="AE43" s="120">
        <f t="shared" ref="AE43:AE44" si="81">IFERROR(T43/Y43-1,"n/a")</f>
        <v>1.4655172413793105</v>
      </c>
      <c r="AF43" s="154">
        <v>728</v>
      </c>
      <c r="AG43" s="89">
        <v>712</v>
      </c>
      <c r="AH43" s="89">
        <v>669</v>
      </c>
      <c r="AI43" s="89">
        <v>59</v>
      </c>
      <c r="AJ43" s="70">
        <v>9</v>
      </c>
      <c r="AK43" s="78">
        <v>287</v>
      </c>
      <c r="AM43" s="122"/>
    </row>
    <row r="44" spans="1:39" s="123" customFormat="1" ht="10.5">
      <c r="A44" s="122"/>
      <c r="B44" s="122"/>
      <c r="C44" s="33"/>
      <c r="D44" s="26" t="s">
        <v>11</v>
      </c>
      <c r="E44" s="32"/>
      <c r="F44" s="74">
        <f>F20</f>
        <v>181459</v>
      </c>
      <c r="G44" s="74">
        <f t="shared" si="70"/>
        <v>156985</v>
      </c>
      <c r="H44" s="74">
        <f t="shared" si="70"/>
        <v>137318</v>
      </c>
      <c r="I44" s="74">
        <f t="shared" si="70"/>
        <v>88575</v>
      </c>
      <c r="J44" s="74">
        <f t="shared" si="70"/>
        <v>0</v>
      </c>
      <c r="K44" s="74">
        <f t="shared" si="70"/>
        <v>0</v>
      </c>
      <c r="L44" s="74">
        <f t="shared" si="70"/>
        <v>66376</v>
      </c>
      <c r="M44" s="64">
        <f t="shared" si="71"/>
        <v>0.15590024524636115</v>
      </c>
      <c r="N44" s="64">
        <f t="shared" si="72"/>
        <v>0.321450938697039</v>
      </c>
      <c r="O44" s="64">
        <f t="shared" si="73"/>
        <v>1.048648038385549</v>
      </c>
      <c r="P44" s="64" t="str">
        <f t="shared" si="74"/>
        <v>n/a</v>
      </c>
      <c r="Q44" s="64" t="str">
        <f t="shared" si="75"/>
        <v>n/a</v>
      </c>
      <c r="R44" s="60">
        <f t="shared" si="76"/>
        <v>1.7338043871278774</v>
      </c>
      <c r="S44" s="74">
        <f>'Apr-25'!S44+F44</f>
        <v>262250</v>
      </c>
      <c r="T44" s="74">
        <f>'Apr-25'!T44+G44</f>
        <v>232556.4</v>
      </c>
      <c r="U44" s="74">
        <f>'Apr-25'!U44+H44</f>
        <v>203620</v>
      </c>
      <c r="V44" s="74">
        <f>'Apr-25'!V44+I44</f>
        <v>121151</v>
      </c>
      <c r="W44" s="74">
        <f>'Apr-25'!W44+J44</f>
        <v>0</v>
      </c>
      <c r="X44" s="74">
        <f>'Apr-25'!X44+K44</f>
        <v>0</v>
      </c>
      <c r="Y44" s="74">
        <f>'Apr-25'!Y44+L44</f>
        <v>102439</v>
      </c>
      <c r="Z44" s="74"/>
      <c r="AA44" s="119">
        <f t="shared" si="77"/>
        <v>0.1421098123956388</v>
      </c>
      <c r="AB44" s="119">
        <f t="shared" si="78"/>
        <v>0.91955823724112884</v>
      </c>
      <c r="AC44" s="119" t="str">
        <f t="shared" si="79"/>
        <v>n/a</v>
      </c>
      <c r="AD44" s="119" t="str">
        <f t="shared" si="80"/>
        <v>n/a</v>
      </c>
      <c r="AE44" s="120">
        <f t="shared" si="81"/>
        <v>1.270193969093802</v>
      </c>
      <c r="AF44" s="154">
        <v>1484512.4</v>
      </c>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0.5">
      <c r="A46" s="122"/>
      <c r="B46" s="122"/>
      <c r="C46" s="33"/>
      <c r="D46" s="26" t="s">
        <v>5</v>
      </c>
      <c r="E46" s="34"/>
      <c r="F46" s="74">
        <f>F22</f>
        <v>141</v>
      </c>
      <c r="G46" s="74">
        <f t="shared" ref="G46:L47" si="82">G22</f>
        <v>147</v>
      </c>
      <c r="H46" s="74">
        <f t="shared" si="82"/>
        <v>159</v>
      </c>
      <c r="I46" s="74">
        <f t="shared" si="82"/>
        <v>107</v>
      </c>
      <c r="J46" s="74">
        <f t="shared" si="82"/>
        <v>0</v>
      </c>
      <c r="K46" s="74">
        <f t="shared" si="82"/>
        <v>0</v>
      </c>
      <c r="L46" s="74">
        <f t="shared" si="82"/>
        <v>113</v>
      </c>
      <c r="M46" s="64">
        <f t="shared" ref="M46:M47" si="83">IFERROR(F46/G46-1,"n/a")</f>
        <v>-4.081632653061229E-2</v>
      </c>
      <c r="N46" s="64">
        <f t="shared" ref="N46:N47" si="84">IFERROR(F46/H46-1,"n/a")</f>
        <v>-0.1132075471698113</v>
      </c>
      <c r="O46" s="64">
        <f t="shared" ref="O46:O47" si="85">IFERROR(F46/I46-1,"n/a")</f>
        <v>0.31775700934579443</v>
      </c>
      <c r="P46" s="64" t="str">
        <f t="shared" ref="P46:P47" si="86">IFERROR(F46/J46-1,"n/a")</f>
        <v>n/a</v>
      </c>
      <c r="Q46" s="64" t="str">
        <f t="shared" ref="Q46:Q47" si="87">IFERROR(F46/K46-1,"n/a")</f>
        <v>n/a</v>
      </c>
      <c r="R46" s="60">
        <f t="shared" ref="R46:R47" si="88">IFERROR(F46/L46-1,"n/a")</f>
        <v>0.24778761061946897</v>
      </c>
      <c r="S46" s="74">
        <f>'Apr-25'!S46+F46</f>
        <v>353</v>
      </c>
      <c r="T46" s="74">
        <f>'Apr-25'!T46+G46</f>
        <v>341</v>
      </c>
      <c r="U46" s="74">
        <f>'Apr-25'!U46+H46</f>
        <v>321</v>
      </c>
      <c r="V46" s="74">
        <f>'Apr-25'!V46+I46</f>
        <v>207</v>
      </c>
      <c r="W46" s="74">
        <f>'Apr-25'!W46+J46</f>
        <v>0</v>
      </c>
      <c r="X46" s="74">
        <f>'Apr-25'!X46+K46</f>
        <v>0</v>
      </c>
      <c r="Y46" s="74">
        <f>'Apr-25'!Y46+L46</f>
        <v>203</v>
      </c>
      <c r="Z46" s="74"/>
      <c r="AA46" s="119">
        <f t="shared" ref="AA46:AA47" si="89">IFERROR(T46/U46-1,"n/a")</f>
        <v>6.230529595015577E-2</v>
      </c>
      <c r="AB46" s="119">
        <f t="shared" ref="AB46:AB47" si="90">IFERROR(T46/V46-1,"n/a")</f>
        <v>0.64734299516908211</v>
      </c>
      <c r="AC46" s="119" t="str">
        <f t="shared" ref="AC46:AC47" si="91">IFERROR(T46/W46-1,"n/a")</f>
        <v>n/a</v>
      </c>
      <c r="AD46" s="119" t="str">
        <f t="shared" ref="AD46:AD47" si="92">IFERROR(T46/X46-1,"n/a")</f>
        <v>n/a</v>
      </c>
      <c r="AE46" s="120">
        <f t="shared" ref="AE46:AE47" si="93">IFERROR(T46/Y46-1,"n/a")</f>
        <v>0.67980295566502469</v>
      </c>
      <c r="AF46" s="154">
        <v>1788</v>
      </c>
      <c r="AG46" s="89">
        <v>1471</v>
      </c>
      <c r="AH46" s="89">
        <v>1129</v>
      </c>
      <c r="AI46" s="89">
        <v>336</v>
      </c>
      <c r="AJ46" s="84">
        <v>43</v>
      </c>
      <c r="AK46" s="78">
        <v>781</v>
      </c>
      <c r="AM46" s="122"/>
    </row>
    <row r="47" spans="1:39" s="123" customFormat="1" ht="10.5">
      <c r="A47" s="122"/>
      <c r="B47" s="122"/>
      <c r="C47" s="33"/>
      <c r="D47" s="26" t="s">
        <v>11</v>
      </c>
      <c r="E47" s="32"/>
      <c r="F47" s="74">
        <f>F23</f>
        <v>348266</v>
      </c>
      <c r="G47" s="74">
        <f t="shared" si="82"/>
        <v>425839</v>
      </c>
      <c r="H47" s="74">
        <f t="shared" si="82"/>
        <v>390316</v>
      </c>
      <c r="I47" s="74">
        <f t="shared" si="82"/>
        <v>173929</v>
      </c>
      <c r="J47" s="74">
        <f t="shared" si="82"/>
        <v>0</v>
      </c>
      <c r="K47" s="74">
        <f t="shared" si="82"/>
        <v>0</v>
      </c>
      <c r="L47" s="74">
        <f t="shared" si="82"/>
        <v>300445</v>
      </c>
      <c r="M47" s="64">
        <f t="shared" si="83"/>
        <v>-0.1821650905623956</v>
      </c>
      <c r="N47" s="64">
        <f t="shared" si="84"/>
        <v>-0.10773322128736718</v>
      </c>
      <c r="O47" s="64">
        <f t="shared" si="85"/>
        <v>1.002345784774247</v>
      </c>
      <c r="P47" s="64" t="str">
        <f t="shared" si="86"/>
        <v>n/a</v>
      </c>
      <c r="Q47" s="64" t="str">
        <f t="shared" si="87"/>
        <v>n/a</v>
      </c>
      <c r="R47" s="60">
        <f t="shared" si="88"/>
        <v>0.15916723526768628</v>
      </c>
      <c r="S47" s="74">
        <f>'Apr-25'!S47+F47</f>
        <v>831005</v>
      </c>
      <c r="T47" s="74">
        <f>'Apr-25'!T47+G47</f>
        <v>858945</v>
      </c>
      <c r="U47" s="74">
        <f>'Apr-25'!U47+H47</f>
        <v>743019</v>
      </c>
      <c r="V47" s="74">
        <f>'Apr-25'!V47+I47</f>
        <v>289738</v>
      </c>
      <c r="W47" s="74">
        <f>'Apr-25'!W47+J47</f>
        <v>0</v>
      </c>
      <c r="X47" s="74">
        <f>'Apr-25'!X47+K47</f>
        <v>0</v>
      </c>
      <c r="Y47" s="74">
        <f>'Apr-25'!Y47+L47</f>
        <v>513185</v>
      </c>
      <c r="Z47" s="74"/>
      <c r="AA47" s="119">
        <f t="shared" si="89"/>
        <v>0.15602023636003914</v>
      </c>
      <c r="AB47" s="119">
        <f t="shared" si="90"/>
        <v>1.9645576348287075</v>
      </c>
      <c r="AC47" s="119" t="str">
        <f t="shared" si="91"/>
        <v>n/a</v>
      </c>
      <c r="AD47" s="119" t="str">
        <f t="shared" si="92"/>
        <v>n/a</v>
      </c>
      <c r="AE47" s="120">
        <f t="shared" si="93"/>
        <v>0.67375312996287895</v>
      </c>
      <c r="AF47" s="154">
        <v>5247410</v>
      </c>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0.5">
      <c r="C49" s="33"/>
      <c r="D49" s="26" t="s">
        <v>5</v>
      </c>
      <c r="E49" s="32"/>
      <c r="F49" s="74">
        <f>F25</f>
        <v>2</v>
      </c>
      <c r="G49" s="74">
        <f t="shared" ref="G49:L50" si="94">G25</f>
        <v>2</v>
      </c>
      <c r="H49" s="74">
        <f t="shared" si="94"/>
        <v>3</v>
      </c>
      <c r="I49" s="74">
        <f t="shared" si="94"/>
        <v>0</v>
      </c>
      <c r="J49" s="74">
        <f t="shared" si="94"/>
        <v>0</v>
      </c>
      <c r="K49" s="74">
        <f t="shared" si="94"/>
        <v>0</v>
      </c>
      <c r="L49" s="74">
        <f t="shared" si="94"/>
        <v>2</v>
      </c>
      <c r="M49" s="64">
        <f t="shared" ref="M49:M52" si="95">IFERROR(F49/G49-1,"n/a")</f>
        <v>0</v>
      </c>
      <c r="N49" s="64">
        <f t="shared" ref="N49:N52" si="96">IFERROR(F49/H49-1,"n/a")</f>
        <v>-0.33333333333333337</v>
      </c>
      <c r="O49" s="64" t="str">
        <f t="shared" ref="O49:O52" si="97">IFERROR(F49/I49-1,"n/a")</f>
        <v>n/a</v>
      </c>
      <c r="P49" s="64" t="str">
        <f t="shared" ref="P49:P52" si="98">IFERROR(F49/J49-1,"n/a")</f>
        <v>n/a</v>
      </c>
      <c r="Q49" s="64" t="str">
        <f t="shared" ref="Q49:Q52" si="99">IFERROR(F49/K49-1,"n/a")</f>
        <v>n/a</v>
      </c>
      <c r="R49" s="60">
        <f t="shared" ref="R49:R52" si="100">IFERROR(F49/L49-1,"n/a")</f>
        <v>0</v>
      </c>
      <c r="S49" s="74">
        <f>'Apr-25'!S49+F49</f>
        <v>3</v>
      </c>
      <c r="T49" s="74">
        <f>'Apr-25'!T49+G49</f>
        <v>3</v>
      </c>
      <c r="U49" s="74">
        <f>'Apr-25'!U49+H49</f>
        <v>4</v>
      </c>
      <c r="V49" s="74">
        <f>'Apr-25'!V49+I49</f>
        <v>1</v>
      </c>
      <c r="W49" s="74">
        <f>'Apr-25'!W49+J49</f>
        <v>0</v>
      </c>
      <c r="X49" s="74">
        <f>'Apr-25'!X49+K49</f>
        <v>0</v>
      </c>
      <c r="Y49" s="74">
        <f>'Apr-25'!Y49+L49</f>
        <v>3</v>
      </c>
      <c r="Z49" s="74"/>
      <c r="AA49" s="119">
        <f t="shared" ref="AA49:AA52" si="101">IFERROR(T49/U49-1,"n/a")</f>
        <v>-0.25</v>
      </c>
      <c r="AB49" s="119">
        <f t="shared" ref="AB49:AB52" si="102">IFERROR(T49/V49-1,"n/a")</f>
        <v>2</v>
      </c>
      <c r="AC49" s="119" t="str">
        <f t="shared" ref="AC49:AC52" si="103">IFERROR(T49/W49-1,"n/a")</f>
        <v>n/a</v>
      </c>
      <c r="AD49" s="119" t="str">
        <f t="shared" ref="AD49:AD52" si="104">IFERROR(T49/X49-1,"n/a")</f>
        <v>n/a</v>
      </c>
      <c r="AE49" s="120">
        <f t="shared" ref="AE49:AE52" si="105">IFERROR(T49/Y49-1,"n/a")</f>
        <v>0</v>
      </c>
      <c r="AF49" s="154">
        <v>14</v>
      </c>
      <c r="AG49" s="89">
        <v>21</v>
      </c>
      <c r="AH49" s="89">
        <v>9</v>
      </c>
      <c r="AI49" s="68">
        <v>0</v>
      </c>
      <c r="AJ49" s="68">
        <v>0</v>
      </c>
      <c r="AK49" s="78">
        <v>16</v>
      </c>
      <c r="AM49" s="122"/>
    </row>
    <row r="50" spans="3:39" s="123" customFormat="1" ht="10.5">
      <c r="C50" s="33"/>
      <c r="D50" s="26" t="s">
        <v>11</v>
      </c>
      <c r="E50" s="32"/>
      <c r="F50" s="74">
        <f>F26</f>
        <v>7502</v>
      </c>
      <c r="G50" s="74">
        <f t="shared" si="94"/>
        <v>8306</v>
      </c>
      <c r="H50" s="74">
        <f t="shared" si="94"/>
        <v>2124</v>
      </c>
      <c r="I50" s="74">
        <f t="shared" si="94"/>
        <v>0</v>
      </c>
      <c r="J50" s="74">
        <f t="shared" si="94"/>
        <v>0</v>
      </c>
      <c r="K50" s="74">
        <f t="shared" si="94"/>
        <v>0</v>
      </c>
      <c r="L50" s="74">
        <f t="shared" si="94"/>
        <v>2351</v>
      </c>
      <c r="M50" s="64">
        <f t="shared" si="95"/>
        <v>-9.6797495786178689E-2</v>
      </c>
      <c r="N50" s="64">
        <f t="shared" si="96"/>
        <v>2.5320150659133711</v>
      </c>
      <c r="O50" s="64" t="str">
        <f t="shared" si="97"/>
        <v>n/a</v>
      </c>
      <c r="P50" s="64" t="str">
        <f t="shared" si="98"/>
        <v>n/a</v>
      </c>
      <c r="Q50" s="64" t="str">
        <f t="shared" si="99"/>
        <v>n/a</v>
      </c>
      <c r="R50" s="60">
        <f t="shared" si="100"/>
        <v>2.1909825606125053</v>
      </c>
      <c r="S50" s="74">
        <f>'Apr-25'!S50+F50</f>
        <v>11889</v>
      </c>
      <c r="T50" s="74">
        <f>'Apr-25'!T50+G50</f>
        <v>12437</v>
      </c>
      <c r="U50" s="74">
        <f>'Apr-25'!U50+H50</f>
        <v>4382</v>
      </c>
      <c r="V50" s="74">
        <f>'Apr-25'!V50+I50</f>
        <v>925</v>
      </c>
      <c r="W50" s="74">
        <f>'Apr-25'!W50+J50</f>
        <v>0</v>
      </c>
      <c r="X50" s="74">
        <f>'Apr-25'!X50+K50</f>
        <v>0</v>
      </c>
      <c r="Y50" s="74">
        <f>'Apr-25'!Y50+L50</f>
        <v>3410</v>
      </c>
      <c r="Z50" s="74"/>
      <c r="AA50" s="119">
        <f t="shared" si="101"/>
        <v>1.8382017343678685</v>
      </c>
      <c r="AB50" s="119">
        <f t="shared" si="102"/>
        <v>12.445405405405406</v>
      </c>
      <c r="AC50" s="119" t="str">
        <f t="shared" si="103"/>
        <v>n/a</v>
      </c>
      <c r="AD50" s="119" t="str">
        <f t="shared" si="104"/>
        <v>n/a</v>
      </c>
      <c r="AE50" s="120">
        <f t="shared" si="105"/>
        <v>2.6472140762463341</v>
      </c>
      <c r="AF50" s="154">
        <v>47798</v>
      </c>
      <c r="AG50" s="82">
        <v>38626</v>
      </c>
      <c r="AH50" s="82">
        <v>15637</v>
      </c>
      <c r="AI50" s="68">
        <v>0</v>
      </c>
      <c r="AJ50" s="68">
        <v>0</v>
      </c>
      <c r="AK50" s="78">
        <v>20248</v>
      </c>
      <c r="AM50" s="122"/>
    </row>
    <row r="51" spans="3:39" s="123" customFormat="1" ht="11" thickBot="1">
      <c r="C51" s="35" t="s">
        <v>12</v>
      </c>
      <c r="D51" s="36"/>
      <c r="E51" s="37"/>
      <c r="F51" s="75">
        <f t="shared" ref="F51:L52" si="106">F37+F40+F43+F46+F49</f>
        <v>550</v>
      </c>
      <c r="G51" s="75">
        <f t="shared" si="106"/>
        <v>495</v>
      </c>
      <c r="H51" s="75">
        <f t="shared" si="106"/>
        <v>430</v>
      </c>
      <c r="I51" s="75">
        <f t="shared" si="106"/>
        <v>352</v>
      </c>
      <c r="J51" s="75">
        <f t="shared" si="106"/>
        <v>18</v>
      </c>
      <c r="K51" s="75">
        <f t="shared" si="106"/>
        <v>0</v>
      </c>
      <c r="L51" s="75">
        <f t="shared" si="106"/>
        <v>313</v>
      </c>
      <c r="M51" s="66">
        <f t="shared" si="95"/>
        <v>0.11111111111111116</v>
      </c>
      <c r="N51" s="66">
        <f t="shared" si="96"/>
        <v>0.27906976744186052</v>
      </c>
      <c r="O51" s="66">
        <f t="shared" si="97"/>
        <v>0.5625</v>
      </c>
      <c r="P51" s="66">
        <f t="shared" si="98"/>
        <v>29.555555555555557</v>
      </c>
      <c r="Q51" s="66" t="str">
        <f t="shared" si="99"/>
        <v>n/a</v>
      </c>
      <c r="R51" s="66">
        <f t="shared" si="100"/>
        <v>0.75718849840255587</v>
      </c>
      <c r="S51" s="75">
        <f>S37+S40+S43+S46+S49</f>
        <v>1116</v>
      </c>
      <c r="T51" s="75">
        <f>T37+T40+T43+T46+T49</f>
        <v>984</v>
      </c>
      <c r="U51" s="75">
        <f>U37+U40+U43+U46+U49</f>
        <v>815</v>
      </c>
      <c r="V51" s="75">
        <f t="shared" ref="U51:Y52" si="107">V37+V40+V43+V46+V49</f>
        <v>680</v>
      </c>
      <c r="W51" s="75">
        <f t="shared" si="107"/>
        <v>25</v>
      </c>
      <c r="X51" s="75">
        <f t="shared" si="107"/>
        <v>42</v>
      </c>
      <c r="Y51" s="75">
        <f t="shared" si="107"/>
        <v>605</v>
      </c>
      <c r="Z51" s="75"/>
      <c r="AA51" s="66">
        <f t="shared" si="101"/>
        <v>0.20736196319018396</v>
      </c>
      <c r="AB51" s="66">
        <f t="shared" si="102"/>
        <v>0.44705882352941173</v>
      </c>
      <c r="AC51" s="66">
        <f t="shared" si="103"/>
        <v>38.36</v>
      </c>
      <c r="AD51" s="66">
        <f t="shared" si="104"/>
        <v>22.428571428571427</v>
      </c>
      <c r="AE51" s="66">
        <f t="shared" si="105"/>
        <v>0.62644628099173549</v>
      </c>
      <c r="AF51" s="46">
        <f t="shared" ref="AF51:AJ52" si="108">AF37+AF40+AF43+AF46+AF49</f>
        <v>6221</v>
      </c>
      <c r="AG51" s="46">
        <f t="shared" si="108"/>
        <v>4589</v>
      </c>
      <c r="AH51" s="46">
        <f t="shared" si="108"/>
        <v>3856</v>
      </c>
      <c r="AI51" s="46">
        <f t="shared" si="108"/>
        <v>1673</v>
      </c>
      <c r="AJ51" s="46">
        <f t="shared" si="108"/>
        <v>669</v>
      </c>
      <c r="AK51" s="80">
        <f>AK37+AK40+AK43+AK46+AK49</f>
        <v>3241</v>
      </c>
      <c r="AM51" s="122"/>
    </row>
    <row r="52" spans="3:39" s="123" customFormat="1" ht="11.5" thickTop="1" thickBot="1">
      <c r="C52" s="38" t="s">
        <v>13</v>
      </c>
      <c r="D52" s="39"/>
      <c r="E52" s="40"/>
      <c r="F52" s="76">
        <f t="shared" si="106"/>
        <v>1427424</v>
      </c>
      <c r="G52" s="76">
        <f t="shared" si="106"/>
        <v>1375766</v>
      </c>
      <c r="H52" s="76">
        <f t="shared" si="106"/>
        <v>1044083</v>
      </c>
      <c r="I52" s="76">
        <f t="shared" si="106"/>
        <v>579510</v>
      </c>
      <c r="J52" s="76">
        <f t="shared" si="106"/>
        <v>24481</v>
      </c>
      <c r="K52" s="76">
        <f t="shared" si="106"/>
        <v>0</v>
      </c>
      <c r="L52" s="76">
        <f t="shared" si="106"/>
        <v>837624</v>
      </c>
      <c r="M52" s="67">
        <f t="shared" si="95"/>
        <v>3.7548536597066695E-2</v>
      </c>
      <c r="N52" s="67">
        <f t="shared" si="96"/>
        <v>0.36715567632075219</v>
      </c>
      <c r="O52" s="67">
        <f t="shared" si="97"/>
        <v>1.463156804886887</v>
      </c>
      <c r="P52" s="67">
        <f t="shared" si="98"/>
        <v>57.307422082431273</v>
      </c>
      <c r="Q52" s="67" t="str">
        <f t="shared" si="99"/>
        <v>n/a</v>
      </c>
      <c r="R52" s="67">
        <f t="shared" si="100"/>
        <v>0.70413455201856689</v>
      </c>
      <c r="S52" s="76">
        <f t="shared" ref="S52:T52" si="109">S38+S41+S44+S47+S50</f>
        <v>2908304</v>
      </c>
      <c r="T52" s="76">
        <f t="shared" si="109"/>
        <v>2677885.4</v>
      </c>
      <c r="U52" s="76">
        <f t="shared" si="107"/>
        <v>2022445</v>
      </c>
      <c r="V52" s="76">
        <f t="shared" si="107"/>
        <v>1086975</v>
      </c>
      <c r="W52" s="76">
        <f t="shared" si="107"/>
        <v>30483</v>
      </c>
      <c r="X52" s="76">
        <f t="shared" si="107"/>
        <v>0</v>
      </c>
      <c r="Y52" s="76">
        <f t="shared" si="107"/>
        <v>1628862</v>
      </c>
      <c r="Z52" s="76"/>
      <c r="AA52" s="67">
        <f t="shared" si="101"/>
        <v>0.32408317655115471</v>
      </c>
      <c r="AB52" s="67">
        <f t="shared" si="102"/>
        <v>1.463612686584328</v>
      </c>
      <c r="AC52" s="67">
        <f t="shared" si="103"/>
        <v>86.848486041400122</v>
      </c>
      <c r="AD52" s="67" t="str">
        <f t="shared" si="104"/>
        <v>n/a</v>
      </c>
      <c r="AE52" s="67">
        <f t="shared" si="105"/>
        <v>0.64402226830756693</v>
      </c>
      <c r="AF52" s="47">
        <f t="shared" si="108"/>
        <v>17650949.399999999</v>
      </c>
      <c r="AG52" s="47">
        <f t="shared" si="108"/>
        <v>13408675</v>
      </c>
      <c r="AH52" s="47">
        <f t="shared" si="108"/>
        <v>9237323</v>
      </c>
      <c r="AI52" s="47">
        <f t="shared" si="108"/>
        <v>2410085</v>
      </c>
      <c r="AJ52" s="47">
        <f t="shared" si="108"/>
        <v>1324261</v>
      </c>
      <c r="AK52" s="81">
        <f>AK38+AK41+AK44+AK47+AK50</f>
        <v>8638971</v>
      </c>
      <c r="AM52" s="122"/>
    </row>
    <row r="53" spans="3:39" s="123" customFormat="1" ht="11" thickTop="1">
      <c r="T53" s="131"/>
      <c r="U53" s="131"/>
      <c r="V53" s="131"/>
      <c r="W53" s="131"/>
      <c r="X53" s="131"/>
      <c r="Y53" s="131"/>
      <c r="AM53" s="122"/>
    </row>
    <row r="54" spans="3:39" s="123" customFormat="1" ht="10.5">
      <c r="F54" s="131"/>
      <c r="S54" s="131">
        <f>'Apr-25'!S51+'May-25'!F51+'May-25'!F52-'May-25'!S51-'May-25'!S52+'Apr-25'!S52</f>
        <v>0</v>
      </c>
      <c r="T54" s="131">
        <f>'Apr-25'!T51+'May-25'!G51+'May-25'!G52-'May-25'!T51-'May-25'!T52+'Apr-25'!T52</f>
        <v>0</v>
      </c>
      <c r="U54" s="131">
        <f>'Apr-25'!U51+'May-25'!H51+'May-25'!H52-'May-25'!U51-'May-25'!U52+'Apr-25'!U52</f>
        <v>0</v>
      </c>
      <c r="V54" s="131">
        <f>'Apr-25'!V51+'May-25'!I51+'May-25'!I52-'May-25'!V51-'May-25'!V52+'Apr-25'!V52</f>
        <v>0</v>
      </c>
      <c r="W54" s="131">
        <f>'Apr-25'!W51+'May-25'!J51+'May-25'!J52-'May-25'!W51-'May-25'!W52+'Apr-25'!W52</f>
        <v>0</v>
      </c>
      <c r="X54" s="131">
        <f>'Apr-25'!X51+'May-25'!K51+'May-25'!K52-'May-25'!X51-'May-25'!X52+'Apr-25'!X52</f>
        <v>0</v>
      </c>
      <c r="Y54" s="131">
        <f>'Apr-25'!Y51+'May-25'!L51+'May-25'!L52-'May-25'!Y51-'May-25'!Y52+'Apr-25'!Y52</f>
        <v>0</v>
      </c>
      <c r="Z54" s="131"/>
      <c r="AM54" s="122"/>
    </row>
    <row r="55" spans="3:39" ht="14.5">
      <c r="F55" s="131"/>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5381-09D3-44CB-BC63-C35ECA04A777}">
  <dimension ref="A1:AM66"/>
  <sheetViews>
    <sheetView showGridLines="0" topLeftCell="L19" zoomScale="85" zoomScaleNormal="85" workbookViewId="0">
      <selection activeCell="Z37" sqref="Z37"/>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10" bestFit="1" customWidth="1"/>
    <col min="20" max="21" width="12.54296875" bestFit="1" customWidth="1"/>
    <col min="22" max="24" width="11.54296875" bestFit="1" customWidth="1"/>
    <col min="25" max="25" width="11.8164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12.81640625" bestFit="1" customWidth="1"/>
    <col min="33" max="33" width="10.9062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45397</v>
      </c>
      <c r="AL3" s="25"/>
      <c r="AM3" s="9"/>
    </row>
    <row r="4" spans="1:39" ht="16">
      <c r="A4" s="9"/>
      <c r="B4" s="11" t="s">
        <v>7</v>
      </c>
      <c r="C4" s="26"/>
      <c r="D4" s="93" t="s">
        <v>45</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April</v>
      </c>
      <c r="G9" s="160"/>
      <c r="H9" s="160"/>
      <c r="I9" s="160"/>
      <c r="J9" s="160"/>
      <c r="K9" s="160"/>
      <c r="L9" s="160"/>
      <c r="M9" s="160"/>
      <c r="N9" s="160"/>
      <c r="O9" s="160"/>
      <c r="P9" s="160"/>
      <c r="Q9" s="160"/>
      <c r="R9" s="161"/>
      <c r="S9" s="162" t="str">
        <f xml:space="preserve"> "January to "&amp; F9</f>
        <v>January to April</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230</v>
      </c>
      <c r="G13" s="71">
        <v>187</v>
      </c>
      <c r="H13" s="71">
        <v>129</v>
      </c>
      <c r="I13" s="71">
        <v>136</v>
      </c>
      <c r="J13" s="71">
        <v>0</v>
      </c>
      <c r="K13" s="71">
        <v>42</v>
      </c>
      <c r="L13" s="71">
        <v>129</v>
      </c>
      <c r="M13" s="64">
        <f>IFERROR(F13/G13-1,"n/a")</f>
        <v>0.22994652406417115</v>
      </c>
      <c r="N13" s="64">
        <f>IFERROR(F13/H13-1,"n/a")</f>
        <v>0.78294573643410859</v>
      </c>
      <c r="O13" s="64">
        <f>IFERROR(F13/I13-1,"n/a")</f>
        <v>0.69117647058823528</v>
      </c>
      <c r="P13" s="64" t="str">
        <f>IFERROR(F13/J13-1,"n/a")</f>
        <v>n/a</v>
      </c>
      <c r="Q13" s="64">
        <f>IFERROR(F13/K13-1,"n/a")</f>
        <v>4.4761904761904763</v>
      </c>
      <c r="R13" s="60">
        <f>IFERROR(F13/L13-1,"n/a")</f>
        <v>0.78294573643410859</v>
      </c>
      <c r="S13" s="68">
        <f>'Mar-25'!S13+F13</f>
        <v>1323</v>
      </c>
      <c r="T13" s="68">
        <f>'Mar-25'!T13+G13</f>
        <v>889</v>
      </c>
      <c r="U13" s="68">
        <f>'Mar-25'!U13+H13</f>
        <v>659</v>
      </c>
      <c r="V13" s="68">
        <f>'Mar-25'!V13+I13</f>
        <v>666</v>
      </c>
      <c r="W13" s="68">
        <f>'Mar-25'!W13+J13</f>
        <v>0</v>
      </c>
      <c r="X13" s="68">
        <f>'Mar-25'!X13+K13</f>
        <v>551</v>
      </c>
      <c r="Y13" s="68">
        <f>'Mar-25'!Y13+L13</f>
        <v>645</v>
      </c>
      <c r="Z13" s="64">
        <f>IFERROR(S13/T13-1,"n/a")</f>
        <v>0.48818897637795278</v>
      </c>
      <c r="AA13" s="64">
        <f>IFERROR(S13/U13-1,"n/a")</f>
        <v>1.0075872534142643</v>
      </c>
      <c r="AB13" s="64">
        <f>IFERROR(S13/V13-1,"n/a")</f>
        <v>0.9864864864864864</v>
      </c>
      <c r="AC13" s="64" t="str">
        <f>IFERROR(S13/W13-1,"n/a")</f>
        <v>n/a</v>
      </c>
      <c r="AD13" s="64">
        <f>IFERROR(S13/X13-1,"n/a")</f>
        <v>1.4010889292196009</v>
      </c>
      <c r="AE13" s="60">
        <f>IFERROR(S13/Y13-1,"n/a")</f>
        <v>1.0511627906976746</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770590</v>
      </c>
      <c r="G14" s="71">
        <v>659714</v>
      </c>
      <c r="H14" s="71">
        <v>449751</v>
      </c>
      <c r="I14" s="71">
        <v>297788</v>
      </c>
      <c r="J14" s="71">
        <v>0</v>
      </c>
      <c r="K14" s="71">
        <v>0</v>
      </c>
      <c r="L14" s="71">
        <v>394045</v>
      </c>
      <c r="M14" s="64">
        <f>IFERROR(F14/G14-1,"n/a")</f>
        <v>0.16806676832688106</v>
      </c>
      <c r="N14" s="64">
        <f>IFERROR(F14/H14-1,"n/a")</f>
        <v>0.71337028711442563</v>
      </c>
      <c r="O14" s="64">
        <f>IFERROR(F14/I14-1,"n/a")</f>
        <v>1.5877134068531977</v>
      </c>
      <c r="P14" s="64" t="str">
        <f>IFERROR(F14/J14-1,"n/a")</f>
        <v>n/a</v>
      </c>
      <c r="Q14" s="64" t="str">
        <f>IFERROR(F14/K14-1,"n/a")</f>
        <v>n/a</v>
      </c>
      <c r="R14" s="60">
        <f>IFERROR(F14/L14-1,"n/a")</f>
        <v>0.95558882868707884</v>
      </c>
      <c r="S14" s="68">
        <f>'Mar-25'!S14+F14</f>
        <v>3696171</v>
      </c>
      <c r="T14" s="68">
        <f>'Mar-25'!T14+G14</f>
        <v>2813538</v>
      </c>
      <c r="U14" s="68">
        <f>'Mar-25'!U14+H14</f>
        <v>1987935</v>
      </c>
      <c r="V14" s="68">
        <f>'Mar-25'!V14+I14</f>
        <v>1057446</v>
      </c>
      <c r="W14" s="68">
        <f>'Mar-25'!W14+J14</f>
        <v>0</v>
      </c>
      <c r="X14" s="68">
        <f>'Mar-25'!X14+K14</f>
        <v>1092884</v>
      </c>
      <c r="Y14" s="68">
        <f>'Mar-25'!Y14+L14</f>
        <v>1845149</v>
      </c>
      <c r="Z14" s="64">
        <f>IFERROR(S14/T14-1,"n/a")</f>
        <v>0.31370928702580159</v>
      </c>
      <c r="AA14" s="64">
        <f>IFERROR(S14/U14-1,"n/a")</f>
        <v>0.85930173773287355</v>
      </c>
      <c r="AB14" s="64">
        <f>IFERROR(S14/V14-1,"n/a")</f>
        <v>2.4953756503878211</v>
      </c>
      <c r="AC14" s="64" t="str">
        <f>IFERROR(S14/W14-1,"n/a")</f>
        <v>n/a</v>
      </c>
      <c r="AD14" s="64">
        <f>IFERROR(S14/X14-1,"n/a")</f>
        <v>2.3820341408603292</v>
      </c>
      <c r="AE14" s="60">
        <f>IFERROR(S14/Y14-1,"n/a")</f>
        <v>1.0031829407814761</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62</v>
      </c>
      <c r="G16" s="71">
        <v>55</v>
      </c>
      <c r="H16" s="71">
        <v>46</v>
      </c>
      <c r="I16" s="71">
        <v>56</v>
      </c>
      <c r="J16" s="71">
        <v>5</v>
      </c>
      <c r="K16" s="71">
        <v>0</v>
      </c>
      <c r="L16" s="71">
        <v>51</v>
      </c>
      <c r="M16" s="64">
        <f t="shared" ref="M16:M17" si="0">IFERROR(F16/G16-1,"n/a")</f>
        <v>0.1272727272727272</v>
      </c>
      <c r="N16" s="64">
        <f t="shared" ref="N16:N17" si="1">IFERROR(F16/H16-1,"n/a")</f>
        <v>0.34782608695652173</v>
      </c>
      <c r="O16" s="64">
        <f t="shared" ref="O16:O17" si="2">IFERROR(F16/I16-1,"n/a")</f>
        <v>0.10714285714285721</v>
      </c>
      <c r="P16" s="64">
        <f t="shared" ref="P16:P17" si="3">IFERROR(F16/J16-1,"n/a")</f>
        <v>11.4</v>
      </c>
      <c r="Q16" s="64" t="str">
        <f t="shared" ref="Q16:Q17" si="4">IFERROR(F16/K16-1,"n/a")</f>
        <v>n/a</v>
      </c>
      <c r="R16" s="60">
        <f t="shared" ref="R16:R17" si="5">IFERROR(F16/L16-1,"n/a")</f>
        <v>0.21568627450980382</v>
      </c>
      <c r="S16" s="68">
        <f>'Mar-25'!S16+F16</f>
        <v>119</v>
      </c>
      <c r="T16" s="68">
        <f>'Mar-25'!T16+G16</f>
        <v>92</v>
      </c>
      <c r="U16" s="68">
        <f>'Mar-25'!U16+H16</f>
        <v>73</v>
      </c>
      <c r="V16" s="68">
        <f>'Mar-25'!V16+I16</f>
        <v>92</v>
      </c>
      <c r="W16" s="68">
        <f>'Mar-25'!W16+J16</f>
        <v>17</v>
      </c>
      <c r="X16" s="68">
        <f>'Mar-25'!X16+K16</f>
        <v>10</v>
      </c>
      <c r="Y16" s="68">
        <f>'Mar-25'!Y16+L16</f>
        <v>74</v>
      </c>
      <c r="Z16" s="64">
        <f t="shared" ref="Z16:Z17" si="6">IFERROR(S16/T16-1,"n/a")</f>
        <v>0.29347826086956519</v>
      </c>
      <c r="AA16" s="64">
        <f t="shared" ref="AA16:AA17" si="7">IFERROR(S16/U16-1,"n/a")</f>
        <v>0.63013698630136994</v>
      </c>
      <c r="AB16" s="64">
        <f t="shared" ref="AB16:AB17" si="8">IFERROR(S16/V16-1,"n/a")</f>
        <v>0.29347826086956519</v>
      </c>
      <c r="AC16" s="64">
        <f t="shared" ref="AC16:AC17" si="9">IFERROR(S16/W16-1,"n/a")</f>
        <v>6</v>
      </c>
      <c r="AD16" s="64">
        <f t="shared" ref="AD16:AD17" si="10">IFERROR(S16/X16-1,"n/a")</f>
        <v>10.9</v>
      </c>
      <c r="AE16" s="60">
        <f t="shared" ref="AE16:AE17" si="11">IFERROR(S16/Y16-1,"n/a")</f>
        <v>0.60810810810810811</v>
      </c>
      <c r="AF16" s="68">
        <v>797</v>
      </c>
      <c r="AG16" s="68">
        <v>575</v>
      </c>
      <c r="AH16" s="68">
        <v>572</v>
      </c>
      <c r="AI16" s="68">
        <v>202</v>
      </c>
      <c r="AJ16" s="68">
        <v>54</v>
      </c>
      <c r="AK16" s="134">
        <v>586</v>
      </c>
      <c r="AL16" s="122"/>
      <c r="AM16" s="122"/>
    </row>
    <row r="17" spans="1:39" s="123" customFormat="1" ht="10.5">
      <c r="A17" s="122"/>
      <c r="B17" s="127"/>
      <c r="C17" s="33"/>
      <c r="D17" s="26" t="s">
        <v>11</v>
      </c>
      <c r="E17" s="32"/>
      <c r="F17" s="71">
        <v>142373</v>
      </c>
      <c r="G17" s="71">
        <v>129597</v>
      </c>
      <c r="H17" s="71">
        <v>107348</v>
      </c>
      <c r="I17" s="71">
        <v>60367</v>
      </c>
      <c r="J17" s="71">
        <v>6002</v>
      </c>
      <c r="K17" s="71">
        <v>0</v>
      </c>
      <c r="L17" s="71">
        <v>147331</v>
      </c>
      <c r="M17" s="64">
        <f t="shared" si="0"/>
        <v>9.8582528916564494E-2</v>
      </c>
      <c r="N17" s="64">
        <f t="shared" si="1"/>
        <v>0.32627529157506419</v>
      </c>
      <c r="O17" s="64">
        <f t="shared" si="2"/>
        <v>1.3584574353537531</v>
      </c>
      <c r="P17" s="64">
        <f t="shared" si="3"/>
        <v>22.720926357880707</v>
      </c>
      <c r="Q17" s="64" t="str">
        <f t="shared" si="4"/>
        <v>n/a</v>
      </c>
      <c r="R17" s="60">
        <f t="shared" si="5"/>
        <v>-3.3652116662481135E-2</v>
      </c>
      <c r="S17" s="68">
        <f>'Mar-25'!S17+F17</f>
        <v>291954</v>
      </c>
      <c r="T17" s="68">
        <f>'Mar-25'!T17+G17</f>
        <v>260171</v>
      </c>
      <c r="U17" s="68">
        <f>'Mar-25'!U17+H17</f>
        <v>190403</v>
      </c>
      <c r="V17" s="68">
        <f>'Mar-25'!V17+I17</f>
        <v>96875</v>
      </c>
      <c r="W17" s="68">
        <f>'Mar-25'!W17+J17</f>
        <v>16105</v>
      </c>
      <c r="X17" s="68">
        <f>'Mar-25'!X17+K17</f>
        <v>41113</v>
      </c>
      <c r="Y17" s="68">
        <f>'Mar-25'!Y17+L17</f>
        <v>227705</v>
      </c>
      <c r="Z17" s="64">
        <f t="shared" si="6"/>
        <v>0.12216196270914126</v>
      </c>
      <c r="AA17" s="64">
        <f t="shared" si="7"/>
        <v>0.53334768884944039</v>
      </c>
      <c r="AB17" s="64">
        <f t="shared" si="8"/>
        <v>2.0137187096774194</v>
      </c>
      <c r="AC17" s="64">
        <f t="shared" si="9"/>
        <v>17.128158956845699</v>
      </c>
      <c r="AD17" s="64">
        <f t="shared" si="10"/>
        <v>6.1012575097900905</v>
      </c>
      <c r="AE17" s="60">
        <f t="shared" si="11"/>
        <v>0.2821589337080872</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61</v>
      </c>
      <c r="G19" s="71">
        <v>52</v>
      </c>
      <c r="H19" s="71">
        <v>47</v>
      </c>
      <c r="I19" s="71">
        <v>35</v>
      </c>
      <c r="J19" s="71">
        <v>2</v>
      </c>
      <c r="K19" s="71">
        <v>0</v>
      </c>
      <c r="L19" s="71">
        <v>21</v>
      </c>
      <c r="M19" s="64">
        <f t="shared" ref="M19:M20" si="12">IFERROR(F19/G19-1,"n/a")</f>
        <v>0.17307692307692313</v>
      </c>
      <c r="N19" s="64">
        <f t="shared" ref="N19:N20" si="13">IFERROR(F19/H19-1,"n/a")</f>
        <v>0.2978723404255319</v>
      </c>
      <c r="O19" s="64">
        <f t="shared" ref="O19:O20" si="14">IFERROR(F19/I19-1,"n/a")</f>
        <v>0.74285714285714288</v>
      </c>
      <c r="P19" s="64">
        <f t="shared" ref="P19:P20" si="15">IFERROR(F19/J19-1,"n/a")</f>
        <v>29.5</v>
      </c>
      <c r="Q19" s="64" t="str">
        <f t="shared" ref="Q19:Q20" si="16">IFERROR(F19/K19-1,"n/a")</f>
        <v>n/a</v>
      </c>
      <c r="R19" s="60">
        <f t="shared" ref="R19:R20" si="17">IFERROR(F19/L19-1,"n/a")</f>
        <v>1.9047619047619047</v>
      </c>
      <c r="S19" s="68">
        <f>'Mar-25'!S19+F19</f>
        <v>83</v>
      </c>
      <c r="T19" s="68">
        <f>'Mar-25'!T19+G19</f>
        <v>79</v>
      </c>
      <c r="U19" s="68">
        <f>'Mar-25'!U19+H19</f>
        <v>70</v>
      </c>
      <c r="V19" s="68">
        <f>'Mar-25'!V19+I19</f>
        <v>47</v>
      </c>
      <c r="W19" s="68">
        <f>'Mar-25'!W19+J19</f>
        <v>2</v>
      </c>
      <c r="X19" s="68">
        <f>'Mar-25'!X19+K19</f>
        <v>3</v>
      </c>
      <c r="Y19" s="68">
        <f>'Mar-25'!Y19+L19</f>
        <v>27</v>
      </c>
      <c r="Z19" s="64">
        <f t="shared" ref="Z19:Z20" si="18">IFERROR(S19/T19-1,"n/a")</f>
        <v>5.0632911392405111E-2</v>
      </c>
      <c r="AA19" s="64">
        <f t="shared" ref="AA19:AA20" si="19">IFERROR(S19/U19-1,"n/a")</f>
        <v>0.18571428571428572</v>
      </c>
      <c r="AB19" s="64">
        <f t="shared" ref="AB19:AB20" si="20">IFERROR(S19/V19-1,"n/a")</f>
        <v>0.76595744680851063</v>
      </c>
      <c r="AC19" s="64">
        <f t="shared" ref="AC19:AC20" si="21">IFERROR(S19/W19-1,"n/a")</f>
        <v>40.5</v>
      </c>
      <c r="AD19" s="64">
        <f t="shared" ref="AD19:AD20" si="22">IFERROR(S19/X19-1,"n/a")</f>
        <v>26.666666666666668</v>
      </c>
      <c r="AE19" s="60">
        <f t="shared" ref="AE19:AE20" si="23">IFERROR(S19/Y19-1,"n/a")</f>
        <v>2.074074074074074</v>
      </c>
      <c r="AF19" s="68">
        <v>733</v>
      </c>
      <c r="AG19" s="68">
        <v>708</v>
      </c>
      <c r="AH19" s="68">
        <v>658</v>
      </c>
      <c r="AI19" s="68">
        <v>47</v>
      </c>
      <c r="AJ19" s="68">
        <v>9</v>
      </c>
      <c r="AK19" s="134">
        <v>290</v>
      </c>
      <c r="AL19" s="122"/>
      <c r="AM19" s="122"/>
    </row>
    <row r="20" spans="1:39" s="123" customFormat="1" ht="10.5">
      <c r="A20" s="122"/>
      <c r="B20" s="127"/>
      <c r="C20" s="33"/>
      <c r="D20" s="26" t="s">
        <v>11</v>
      </c>
      <c r="E20" s="32"/>
      <c r="F20" s="71">
        <v>80791</v>
      </c>
      <c r="G20" s="71">
        <v>75571.399999999994</v>
      </c>
      <c r="H20" s="71">
        <v>66302</v>
      </c>
      <c r="I20" s="71">
        <v>32576</v>
      </c>
      <c r="J20" s="71">
        <v>0</v>
      </c>
      <c r="K20" s="71">
        <v>0</v>
      </c>
      <c r="L20" s="71">
        <v>36063</v>
      </c>
      <c r="M20" s="64">
        <f t="shared" si="12"/>
        <v>6.9068457114728643E-2</v>
      </c>
      <c r="N20" s="64">
        <f t="shared" si="13"/>
        <v>0.21853036107508061</v>
      </c>
      <c r="O20" s="64">
        <f t="shared" si="14"/>
        <v>1.4800773575638506</v>
      </c>
      <c r="P20" s="64" t="str">
        <f t="shared" si="15"/>
        <v>n/a</v>
      </c>
      <c r="Q20" s="64" t="str">
        <f t="shared" si="16"/>
        <v>n/a</v>
      </c>
      <c r="R20" s="60">
        <f t="shared" si="17"/>
        <v>1.2402739650056844</v>
      </c>
      <c r="S20" s="68">
        <f>'Mar-25'!S20+F20</f>
        <v>108773</v>
      </c>
      <c r="T20" s="68">
        <f>'Mar-25'!T20+G20</f>
        <v>115312.4</v>
      </c>
      <c r="U20" s="68">
        <f>'Mar-25'!U20+H20</f>
        <v>87148</v>
      </c>
      <c r="V20" s="68">
        <f>'Mar-25'!V20+I20</f>
        <v>35661</v>
      </c>
      <c r="W20" s="68">
        <f>'Mar-25'!W20+J20</f>
        <v>0</v>
      </c>
      <c r="X20" s="68">
        <f>'Mar-25'!X20+K20</f>
        <v>1753</v>
      </c>
      <c r="Y20" s="68">
        <f>'Mar-25'!Y20+L20</f>
        <v>42547</v>
      </c>
      <c r="Z20" s="64">
        <f t="shared" si="18"/>
        <v>-5.6710293082096963E-2</v>
      </c>
      <c r="AA20" s="64">
        <f t="shared" si="19"/>
        <v>0.24814109331252587</v>
      </c>
      <c r="AB20" s="64">
        <f t="shared" si="20"/>
        <v>2.0501948907770395</v>
      </c>
      <c r="AC20" s="64" t="str">
        <f t="shared" si="21"/>
        <v>n/a</v>
      </c>
      <c r="AD20" s="64">
        <f t="shared" si="22"/>
        <v>61.049629207073586</v>
      </c>
      <c r="AE20" s="60">
        <f t="shared" si="23"/>
        <v>1.5565374762027875</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212</v>
      </c>
      <c r="G22" s="71">
        <v>194</v>
      </c>
      <c r="H22" s="71">
        <v>162</v>
      </c>
      <c r="I22" s="71">
        <v>100</v>
      </c>
      <c r="J22" s="71">
        <v>0</v>
      </c>
      <c r="K22" s="71">
        <v>0</v>
      </c>
      <c r="L22" s="71">
        <v>90</v>
      </c>
      <c r="M22" s="64">
        <f t="shared" ref="M22:M23" si="24">IFERROR(F22/G22-1,"n/a")</f>
        <v>9.2783505154639068E-2</v>
      </c>
      <c r="N22" s="64">
        <f t="shared" ref="N22:N23" si="25">IFERROR(F22/H22-1,"n/a")</f>
        <v>0.30864197530864201</v>
      </c>
      <c r="O22" s="64">
        <f t="shared" ref="O22:O23" si="26">IFERROR(F22/I22-1,"n/a")</f>
        <v>1.1200000000000001</v>
      </c>
      <c r="P22" s="64" t="str">
        <f t="shared" ref="P22:P23" si="27">IFERROR(F22/J22-1,"n/a")</f>
        <v>n/a</v>
      </c>
      <c r="Q22" s="64" t="str">
        <f t="shared" ref="Q22:Q23" si="28">IFERROR(F22/K22-1,"n/a")</f>
        <v>n/a</v>
      </c>
      <c r="R22" s="60">
        <f t="shared" ref="R22:R23" si="29">IFERROR(F22/L22-1,"n/a")</f>
        <v>1.3555555555555556</v>
      </c>
      <c r="S22" s="68">
        <f>'Mar-25'!S22+F22</f>
        <v>608</v>
      </c>
      <c r="T22" s="68">
        <f>'Mar-25'!T22+G22</f>
        <v>453</v>
      </c>
      <c r="U22" s="68">
        <f>'Mar-25'!U22+H22</f>
        <v>449</v>
      </c>
      <c r="V22" s="68">
        <f>'Mar-25'!V22+I22</f>
        <v>153</v>
      </c>
      <c r="W22" s="68">
        <f>'Mar-25'!W22+J22</f>
        <v>0</v>
      </c>
      <c r="X22" s="68">
        <f>'Mar-25'!X22+K22</f>
        <v>43</v>
      </c>
      <c r="Y22" s="68">
        <f>'Mar-25'!Y22+L22</f>
        <v>179</v>
      </c>
      <c r="Z22" s="64">
        <f t="shared" ref="Z22:Z23" si="30">IFERROR(S22/T22-1,"n/a")</f>
        <v>0.34216335540838849</v>
      </c>
      <c r="AA22" s="64">
        <f t="shared" ref="AA22:AA23" si="31">IFERROR(S22/U22-1,"n/a")</f>
        <v>0.35412026726057899</v>
      </c>
      <c r="AB22" s="64">
        <f t="shared" ref="AB22:AB23" si="32">IFERROR(S22/V22-1,"n/a")</f>
        <v>2.9738562091503269</v>
      </c>
      <c r="AC22" s="64" t="str">
        <f t="shared" ref="AC22:AC23" si="33">IFERROR(S22/W22-1,"n/a")</f>
        <v>n/a</v>
      </c>
      <c r="AD22" s="64">
        <f t="shared" ref="AD22:AD23" si="34">IFERROR(S22/X22-1,"n/a")</f>
        <v>13.13953488372093</v>
      </c>
      <c r="AE22" s="60">
        <f t="shared" ref="AE22:AE23" si="35">IFERROR(S22/Y22-1,"n/a")</f>
        <v>2.3966480446927374</v>
      </c>
      <c r="AF22" s="68">
        <v>1651</v>
      </c>
      <c r="AG22" s="68">
        <v>1500</v>
      </c>
      <c r="AH22" s="68">
        <v>895</v>
      </c>
      <c r="AI22" s="68">
        <v>283</v>
      </c>
      <c r="AJ22" s="68">
        <v>43</v>
      </c>
      <c r="AK22" s="134">
        <v>827</v>
      </c>
      <c r="AL22" s="122"/>
      <c r="AM22" s="122"/>
    </row>
    <row r="23" spans="1:39" s="123" customFormat="1" ht="10.5">
      <c r="A23" s="122"/>
      <c r="B23" s="127"/>
      <c r="C23" s="33"/>
      <c r="D23" s="26" t="s">
        <v>11</v>
      </c>
      <c r="E23" s="32"/>
      <c r="F23" s="71">
        <v>482739</v>
      </c>
      <c r="G23" s="71">
        <v>433106</v>
      </c>
      <c r="H23" s="71">
        <v>352703</v>
      </c>
      <c r="I23" s="71">
        <v>115809</v>
      </c>
      <c r="J23" s="71">
        <v>0</v>
      </c>
      <c r="K23" s="71">
        <v>0</v>
      </c>
      <c r="L23" s="71">
        <v>212740</v>
      </c>
      <c r="M23" s="64">
        <f t="shared" si="24"/>
        <v>0.11459781208295428</v>
      </c>
      <c r="N23" s="64">
        <f t="shared" si="25"/>
        <v>0.36868413367620922</v>
      </c>
      <c r="O23" s="64">
        <f t="shared" si="26"/>
        <v>3.1684066005232756</v>
      </c>
      <c r="P23" s="64" t="str">
        <f t="shared" si="27"/>
        <v>n/a</v>
      </c>
      <c r="Q23" s="64" t="str">
        <f t="shared" si="28"/>
        <v>n/a</v>
      </c>
      <c r="R23" s="60">
        <f t="shared" si="29"/>
        <v>1.2691501363166307</v>
      </c>
      <c r="S23" s="68">
        <f>'Mar-25'!S23+F23</f>
        <v>1596730</v>
      </c>
      <c r="T23" s="68">
        <f>'Mar-25'!T23+G23</f>
        <v>1346161</v>
      </c>
      <c r="U23" s="68">
        <f>'Mar-25'!U23+H23</f>
        <v>1188977</v>
      </c>
      <c r="V23" s="68">
        <f>'Mar-25'!V23+I23</f>
        <v>184263</v>
      </c>
      <c r="W23" s="68">
        <f>'Mar-25'!W23+J23</f>
        <v>0</v>
      </c>
      <c r="X23" s="68">
        <f>'Mar-25'!X23+K23</f>
        <v>140552</v>
      </c>
      <c r="Y23" s="68">
        <f>'Mar-25'!Y23+L23</f>
        <v>464640</v>
      </c>
      <c r="Z23" s="64">
        <f t="shared" si="30"/>
        <v>0.18613598224878003</v>
      </c>
      <c r="AA23" s="64">
        <f t="shared" si="31"/>
        <v>0.34294439673769972</v>
      </c>
      <c r="AB23" s="64">
        <f t="shared" si="32"/>
        <v>7.665494429158322</v>
      </c>
      <c r="AC23" s="64" t="str">
        <f t="shared" si="33"/>
        <v>n/a</v>
      </c>
      <c r="AD23" s="64">
        <f t="shared" si="34"/>
        <v>10.360421765609882</v>
      </c>
      <c r="AE23" s="60">
        <f t="shared" si="35"/>
        <v>2.4364884641873279</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v>1</v>
      </c>
      <c r="G25" s="71">
        <v>1</v>
      </c>
      <c r="H25" s="71">
        <v>1</v>
      </c>
      <c r="I25" s="71">
        <v>1</v>
      </c>
      <c r="J25" s="71">
        <v>0</v>
      </c>
      <c r="K25" s="71">
        <v>0</v>
      </c>
      <c r="L25" s="71">
        <v>1</v>
      </c>
      <c r="M25" s="64">
        <f t="shared" ref="M25:M28" si="36">IFERROR(F25/G25-1,"n/a")</f>
        <v>0</v>
      </c>
      <c r="N25" s="64">
        <f t="shared" ref="N25:N28" si="37">IFERROR(F25/H25-1,"n/a")</f>
        <v>0</v>
      </c>
      <c r="O25" s="64">
        <f t="shared" ref="O25:O28" si="38">IFERROR(F25/I25-1,"n/a")</f>
        <v>0</v>
      </c>
      <c r="P25" s="64" t="str">
        <f t="shared" ref="P25:P28" si="39">IFERROR(F25/J25-1,"n/a")</f>
        <v>n/a</v>
      </c>
      <c r="Q25" s="64" t="str">
        <f t="shared" ref="Q25:Q28" si="40">IFERROR(F25/K25-1,"n/a")</f>
        <v>n/a</v>
      </c>
      <c r="R25" s="60">
        <f t="shared" ref="R25:R28" si="41">IFERROR(F25/L25-1,"n/a")</f>
        <v>0</v>
      </c>
      <c r="S25" s="68">
        <f>'Mar-25'!S25+F25</f>
        <v>1</v>
      </c>
      <c r="T25" s="68">
        <f>'Mar-25'!T25+G25</f>
        <v>1</v>
      </c>
      <c r="U25" s="68">
        <f>'Mar-25'!U25+H25</f>
        <v>1</v>
      </c>
      <c r="V25" s="68">
        <f>'Mar-25'!V25+I25</f>
        <v>1</v>
      </c>
      <c r="W25" s="68">
        <f>'Mar-25'!W25+J25</f>
        <v>0</v>
      </c>
      <c r="X25" s="68">
        <f>'Mar-25'!X25+K25</f>
        <v>0</v>
      </c>
      <c r="Y25" s="68">
        <f>'Mar-25'!Y25+L25</f>
        <v>1</v>
      </c>
      <c r="Z25" s="64">
        <f t="shared" ref="Z25:Z28" si="42">IFERROR(S25/T25-1,"n/a")</f>
        <v>0</v>
      </c>
      <c r="AA25" s="64">
        <f t="shared" ref="AA25:AA28" si="43">IFERROR(S25/U25-1,"n/a")</f>
        <v>0</v>
      </c>
      <c r="AB25" s="64">
        <f t="shared" ref="AB25:AB28" si="44">IFERROR(S25/V25-1,"n/a")</f>
        <v>0</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0.5">
      <c r="A26" s="122"/>
      <c r="B26" s="127"/>
      <c r="C26" s="33"/>
      <c r="D26" s="26" t="s">
        <v>11</v>
      </c>
      <c r="E26" s="32"/>
      <c r="F26" s="71">
        <v>4387</v>
      </c>
      <c r="G26" s="71">
        <v>4131</v>
      </c>
      <c r="H26" s="71">
        <v>2258</v>
      </c>
      <c r="I26" s="71">
        <v>925</v>
      </c>
      <c r="J26" s="71">
        <v>0</v>
      </c>
      <c r="K26" s="71">
        <v>0</v>
      </c>
      <c r="L26" s="71">
        <v>1059</v>
      </c>
      <c r="M26" s="64">
        <f t="shared" si="36"/>
        <v>6.1970467199225387E-2</v>
      </c>
      <c r="N26" s="64">
        <f t="shared" si="37"/>
        <v>0.94286979627989376</v>
      </c>
      <c r="O26" s="64">
        <f t="shared" si="38"/>
        <v>3.7427027027027027</v>
      </c>
      <c r="P26" s="64" t="str">
        <f t="shared" si="39"/>
        <v>n/a</v>
      </c>
      <c r="Q26" s="64" t="str">
        <f t="shared" si="40"/>
        <v>n/a</v>
      </c>
      <c r="R26" s="60">
        <f t="shared" si="41"/>
        <v>3.142587346553352</v>
      </c>
      <c r="S26" s="68">
        <f>'Mar-25'!S26+F26</f>
        <v>4387</v>
      </c>
      <c r="T26" s="68">
        <f>'Mar-25'!T26+G26</f>
        <v>4131</v>
      </c>
      <c r="U26" s="68">
        <f>'Mar-25'!U26+H26</f>
        <v>2258</v>
      </c>
      <c r="V26" s="68">
        <f>'Mar-25'!V26+I26</f>
        <v>925</v>
      </c>
      <c r="W26" s="68">
        <f>'Mar-25'!W26+J26</f>
        <v>0</v>
      </c>
      <c r="X26" s="68">
        <f>'Mar-25'!X26+K26</f>
        <v>0</v>
      </c>
      <c r="Y26" s="68">
        <f>'Mar-25'!Y26+L26</f>
        <v>1059</v>
      </c>
      <c r="Z26" s="64">
        <f t="shared" si="42"/>
        <v>6.1970467199225387E-2</v>
      </c>
      <c r="AA26" s="64">
        <f t="shared" si="43"/>
        <v>0.94286979627989376</v>
      </c>
      <c r="AB26" s="64">
        <f t="shared" si="44"/>
        <v>3.7427027027027027</v>
      </c>
      <c r="AC26" s="64" t="str">
        <f t="shared" si="45"/>
        <v>n/a</v>
      </c>
      <c r="AD26" s="64" t="str">
        <f t="shared" si="46"/>
        <v>n/a</v>
      </c>
      <c r="AE26" s="60">
        <f t="shared" si="47"/>
        <v>3.142587346553352</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L28" si="48">F13+F16+F19+F22+F25</f>
        <v>566</v>
      </c>
      <c r="G27" s="75">
        <f t="shared" si="48"/>
        <v>489</v>
      </c>
      <c r="H27" s="75">
        <f t="shared" si="48"/>
        <v>385</v>
      </c>
      <c r="I27" s="75">
        <f t="shared" si="48"/>
        <v>328</v>
      </c>
      <c r="J27" s="75">
        <f t="shared" si="48"/>
        <v>7</v>
      </c>
      <c r="K27" s="75">
        <f t="shared" si="48"/>
        <v>42</v>
      </c>
      <c r="L27" s="75">
        <f t="shared" si="48"/>
        <v>292</v>
      </c>
      <c r="M27" s="66">
        <f t="shared" si="36"/>
        <v>0.15746421267893651</v>
      </c>
      <c r="N27" s="66">
        <f t="shared" si="37"/>
        <v>0.47012987012987018</v>
      </c>
      <c r="O27" s="66">
        <f t="shared" si="38"/>
        <v>0.72560975609756095</v>
      </c>
      <c r="P27" s="66">
        <f t="shared" si="39"/>
        <v>79.857142857142861</v>
      </c>
      <c r="Q27" s="66">
        <f t="shared" si="40"/>
        <v>12.476190476190476</v>
      </c>
      <c r="R27" s="62">
        <f t="shared" si="41"/>
        <v>0.93835616438356162</v>
      </c>
      <c r="S27" s="75">
        <f t="shared" ref="S27:Y28" si="49">S13+S16+S19+S22+S25</f>
        <v>2134</v>
      </c>
      <c r="T27" s="75">
        <f t="shared" si="49"/>
        <v>1514</v>
      </c>
      <c r="U27" s="75">
        <f t="shared" si="49"/>
        <v>1252</v>
      </c>
      <c r="V27" s="75">
        <f t="shared" si="49"/>
        <v>959</v>
      </c>
      <c r="W27" s="75">
        <f t="shared" si="49"/>
        <v>19</v>
      </c>
      <c r="X27" s="75">
        <f t="shared" si="49"/>
        <v>607</v>
      </c>
      <c r="Y27" s="75">
        <f t="shared" si="49"/>
        <v>926</v>
      </c>
      <c r="Z27" s="66">
        <f t="shared" si="42"/>
        <v>0.40951122853368571</v>
      </c>
      <c r="AA27" s="66">
        <f t="shared" si="43"/>
        <v>0.70447284345047922</v>
      </c>
      <c r="AB27" s="66">
        <f t="shared" si="44"/>
        <v>1.2252346193952035</v>
      </c>
      <c r="AC27" s="66">
        <f t="shared" si="45"/>
        <v>111.31578947368421</v>
      </c>
      <c r="AD27" s="66">
        <f t="shared" si="46"/>
        <v>2.5156507413509059</v>
      </c>
      <c r="AE27" s="62">
        <f t="shared" si="47"/>
        <v>1.3045356371490282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1.5" thickTop="1" thickBot="1">
      <c r="A28" s="122"/>
      <c r="B28" s="127"/>
      <c r="C28" s="38" t="s">
        <v>13</v>
      </c>
      <c r="D28" s="39"/>
      <c r="E28" s="40"/>
      <c r="F28" s="76">
        <f t="shared" si="48"/>
        <v>1480880</v>
      </c>
      <c r="G28" s="76">
        <f t="shared" si="48"/>
        <v>1302119.3999999999</v>
      </c>
      <c r="H28" s="76">
        <f t="shared" si="48"/>
        <v>978362</v>
      </c>
      <c r="I28" s="76">
        <f t="shared" si="48"/>
        <v>507465</v>
      </c>
      <c r="J28" s="76">
        <f t="shared" si="48"/>
        <v>6002</v>
      </c>
      <c r="K28" s="76">
        <f t="shared" si="48"/>
        <v>0</v>
      </c>
      <c r="L28" s="76">
        <f t="shared" si="48"/>
        <v>791238</v>
      </c>
      <c r="M28" s="67">
        <f t="shared" si="36"/>
        <v>0.13728433813366125</v>
      </c>
      <c r="N28" s="67">
        <f t="shared" si="37"/>
        <v>0.5136319685351638</v>
      </c>
      <c r="O28" s="67">
        <f t="shared" si="38"/>
        <v>1.9181914023627247</v>
      </c>
      <c r="P28" s="67">
        <f t="shared" si="39"/>
        <v>245.73108963678774</v>
      </c>
      <c r="Q28" s="67" t="str">
        <f t="shared" si="40"/>
        <v>n/a</v>
      </c>
      <c r="R28" s="63">
        <f t="shared" si="41"/>
        <v>0.87159868459300482</v>
      </c>
      <c r="S28" s="76">
        <f t="shared" si="49"/>
        <v>5698015</v>
      </c>
      <c r="T28" s="76">
        <f t="shared" si="49"/>
        <v>4539313.4000000004</v>
      </c>
      <c r="U28" s="76">
        <f t="shared" si="49"/>
        <v>3456721</v>
      </c>
      <c r="V28" s="76">
        <f t="shared" si="49"/>
        <v>1375170</v>
      </c>
      <c r="W28" s="76">
        <f t="shared" si="49"/>
        <v>16105</v>
      </c>
      <c r="X28" s="76">
        <f t="shared" si="49"/>
        <v>1276302</v>
      </c>
      <c r="Y28" s="76">
        <f t="shared" si="49"/>
        <v>2581100</v>
      </c>
      <c r="Z28" s="67">
        <f t="shared" si="42"/>
        <v>0.25525922048034833</v>
      </c>
      <c r="AA28" s="67">
        <f t="shared" si="43"/>
        <v>0.64838730114463972</v>
      </c>
      <c r="AB28" s="67">
        <f t="shared" si="44"/>
        <v>3.1434986219885541</v>
      </c>
      <c r="AC28" s="67">
        <f t="shared" si="45"/>
        <v>352.80409810617823</v>
      </c>
      <c r="AD28" s="67">
        <f t="shared" si="46"/>
        <v>3.4644723584230066</v>
      </c>
      <c r="AE28" s="63">
        <f t="shared" si="47"/>
        <v>1.2075917244585641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1"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8">
        <f>'Mar-25'!S27+'Mar-25'!S28+'Apr-25'!F27+'Apr-25'!F28-'Apr-25'!S27-'Apr-25'!S28</f>
        <v>0</v>
      </c>
      <c r="T30" s="128">
        <f>'Mar-25'!T27+'Mar-25'!T28+'Apr-25'!G27+'Apr-25'!G28-'Apr-25'!T27-'Apr-25'!T28</f>
        <v>0</v>
      </c>
      <c r="U30" s="128">
        <f>'Mar-25'!U27+'Mar-25'!U28+'Apr-25'!H27+'Apr-25'!H28-'Apr-25'!U27-'Apr-25'!U28</f>
        <v>0</v>
      </c>
      <c r="V30" s="128">
        <f>'Mar-25'!V27+'Mar-25'!V28+'Apr-25'!I27+'Apr-25'!I28-'Apr-25'!V27-'Apr-25'!V28</f>
        <v>0</v>
      </c>
      <c r="W30" s="128">
        <f>'Mar-25'!W27+'Mar-25'!W28+'Apr-25'!J27+'Apr-25'!J28-'Apr-25'!W27-'Apr-25'!W28</f>
        <v>0</v>
      </c>
      <c r="X30" s="128">
        <f>'Mar-25'!X27+'Mar-25'!X28+'Apr-25'!K27+'Apr-25'!K28-'Apr-25'!X27-'Apr-25'!X28</f>
        <v>0</v>
      </c>
      <c r="Y30" s="128">
        <f>'Mar-25'!Y27+'Mar-25'!Y28+'Apr-25'!L27+'Apr-25'!L28-'Apr-25'!Y27-'Apr-25'!Y28</f>
        <v>0</v>
      </c>
      <c r="Z30" s="128"/>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April</v>
      </c>
      <c r="G33" s="163"/>
      <c r="H33" s="163"/>
      <c r="I33" s="163"/>
      <c r="J33" s="163"/>
      <c r="K33" s="163"/>
      <c r="L33" s="163"/>
      <c r="M33" s="163"/>
      <c r="N33" s="163"/>
      <c r="O33" s="163"/>
      <c r="P33" s="163"/>
      <c r="Q33" s="163"/>
      <c r="R33" s="164"/>
      <c r="S33" s="166" t="str">
        <f>"April to "&amp;D4&amp;" (YTD)"</f>
        <v>April to April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2"/>
      <c r="AA35" s="53" t="s">
        <v>130</v>
      </c>
      <c r="AB35" s="53" t="s">
        <v>141</v>
      </c>
      <c r="AC35" s="53" t="s">
        <v>142</v>
      </c>
      <c r="AD35" s="53" t="s">
        <v>143</v>
      </c>
      <c r="AE35" s="57" t="s">
        <v>144</v>
      </c>
      <c r="AF35" s="53" t="s">
        <v>129</v>
      </c>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230</v>
      </c>
      <c r="G37" s="74">
        <f t="shared" ref="G37:L38" si="51">G13</f>
        <v>187</v>
      </c>
      <c r="H37" s="74">
        <f t="shared" si="51"/>
        <v>129</v>
      </c>
      <c r="I37" s="74">
        <f t="shared" si="51"/>
        <v>136</v>
      </c>
      <c r="J37" s="74">
        <f t="shared" si="51"/>
        <v>0</v>
      </c>
      <c r="K37" s="74">
        <f t="shared" si="51"/>
        <v>42</v>
      </c>
      <c r="L37" s="74">
        <f t="shared" si="51"/>
        <v>129</v>
      </c>
      <c r="M37" s="64">
        <f t="shared" ref="M37:M38" si="52">IFERROR(F37/G37-1,"n/a")</f>
        <v>0.22994652406417115</v>
      </c>
      <c r="N37" s="64">
        <f t="shared" ref="N37:N38" si="53">IFERROR(F37/H37-1,"n/a")</f>
        <v>0.78294573643410859</v>
      </c>
      <c r="O37" s="64">
        <f t="shared" ref="O37:O38" si="54">IFERROR(F37/I37-1,"n/a")</f>
        <v>0.69117647058823528</v>
      </c>
      <c r="P37" s="64" t="str">
        <f t="shared" ref="P37:P38" si="55">IFERROR(F37/J37-1,"n/a")</f>
        <v>n/a</v>
      </c>
      <c r="Q37" s="64">
        <f t="shared" ref="Q37:Q38" si="56">IFERROR(F37/K37-1,"n/a")</f>
        <v>4.4761904761904763</v>
      </c>
      <c r="R37" s="60">
        <f t="shared" ref="R37:R38" si="57">IFERROR(F37/L37-1,"n/a")</f>
        <v>0.78294573643410859</v>
      </c>
      <c r="S37" s="74">
        <f t="shared" ref="S37:Y38" si="58">F37</f>
        <v>230</v>
      </c>
      <c r="T37" s="74">
        <f t="shared" si="58"/>
        <v>187</v>
      </c>
      <c r="U37" s="74">
        <f t="shared" si="58"/>
        <v>129</v>
      </c>
      <c r="V37" s="74">
        <f t="shared" si="58"/>
        <v>136</v>
      </c>
      <c r="W37" s="74">
        <f t="shared" si="58"/>
        <v>0</v>
      </c>
      <c r="X37" s="74">
        <f t="shared" si="58"/>
        <v>42</v>
      </c>
      <c r="Y37" s="74">
        <f t="shared" si="58"/>
        <v>129</v>
      </c>
      <c r="Z37" s="74"/>
      <c r="AA37" s="119">
        <f>IFERROR(T37/U37-1,"n/a")</f>
        <v>0.4496124031007751</v>
      </c>
      <c r="AB37" s="119">
        <f>IFERROR(T37/V37-1,"n/a")</f>
        <v>0.375</v>
      </c>
      <c r="AC37" s="119" t="str">
        <f>IFERROR(T37/W37-1,"n/a")</f>
        <v>n/a</v>
      </c>
      <c r="AD37" s="119">
        <f>IFERROR(T37/X37-1,"n/a")</f>
        <v>3.4523809523809526</v>
      </c>
      <c r="AE37" s="120">
        <f>IFERROR(T37/Y37-1,"n/a")</f>
        <v>0.4496124031007751</v>
      </c>
      <c r="AF37" s="154">
        <v>2874</v>
      </c>
      <c r="AG37" s="89">
        <v>1802</v>
      </c>
      <c r="AH37" s="89">
        <v>1486</v>
      </c>
      <c r="AI37" s="89">
        <v>1052</v>
      </c>
      <c r="AJ37" s="70">
        <v>551</v>
      </c>
      <c r="AK37" s="78">
        <v>1584</v>
      </c>
      <c r="AM37" s="122"/>
    </row>
    <row r="38" spans="1:39" s="123" customFormat="1" ht="10.5">
      <c r="A38" s="122"/>
      <c r="B38" s="122"/>
      <c r="C38" s="33"/>
      <c r="D38" s="26" t="s">
        <v>11</v>
      </c>
      <c r="E38" s="32"/>
      <c r="F38" s="74">
        <f>F14</f>
        <v>770590</v>
      </c>
      <c r="G38" s="74">
        <f t="shared" si="51"/>
        <v>659714</v>
      </c>
      <c r="H38" s="74">
        <f t="shared" si="51"/>
        <v>449751</v>
      </c>
      <c r="I38" s="74">
        <f t="shared" si="51"/>
        <v>297788</v>
      </c>
      <c r="J38" s="74">
        <f t="shared" si="51"/>
        <v>0</v>
      </c>
      <c r="K38" s="74">
        <f t="shared" si="51"/>
        <v>0</v>
      </c>
      <c r="L38" s="74">
        <f t="shared" si="51"/>
        <v>394045</v>
      </c>
      <c r="M38" s="64">
        <f t="shared" si="52"/>
        <v>0.16806676832688106</v>
      </c>
      <c r="N38" s="64">
        <f t="shared" si="53"/>
        <v>0.71337028711442563</v>
      </c>
      <c r="O38" s="64">
        <f t="shared" si="54"/>
        <v>1.5877134068531977</v>
      </c>
      <c r="P38" s="64" t="str">
        <f t="shared" si="55"/>
        <v>n/a</v>
      </c>
      <c r="Q38" s="64" t="str">
        <f t="shared" si="56"/>
        <v>n/a</v>
      </c>
      <c r="R38" s="60">
        <f t="shared" si="57"/>
        <v>0.95558882868707884</v>
      </c>
      <c r="S38" s="74">
        <f t="shared" si="58"/>
        <v>770590</v>
      </c>
      <c r="T38" s="74">
        <f t="shared" si="58"/>
        <v>659714</v>
      </c>
      <c r="U38" s="74">
        <f t="shared" si="58"/>
        <v>449751</v>
      </c>
      <c r="V38" s="74">
        <f t="shared" si="58"/>
        <v>297788</v>
      </c>
      <c r="W38" s="74">
        <f t="shared" si="58"/>
        <v>0</v>
      </c>
      <c r="X38" s="74">
        <f t="shared" si="58"/>
        <v>0</v>
      </c>
      <c r="Y38" s="74">
        <f t="shared" si="58"/>
        <v>394045</v>
      </c>
      <c r="Z38" s="74"/>
      <c r="AA38" s="119">
        <f>IFERROR(T38/U38-1,"n/a")</f>
        <v>0.46684276410725056</v>
      </c>
      <c r="AB38" s="119">
        <f>IFERROR(T38/V38-1,"n/a")</f>
        <v>1.2153814122798772</v>
      </c>
      <c r="AC38" s="119" t="str">
        <f>IFERROR(T38/W38-1,"n/a")</f>
        <v>n/a</v>
      </c>
      <c r="AD38" s="119" t="str">
        <f>IFERROR(T38/X38-1,"n/a")</f>
        <v>n/a</v>
      </c>
      <c r="AE38" s="120">
        <f>IFERROR(T38/Y38-1,"n/a")</f>
        <v>0.67420979837328221</v>
      </c>
      <c r="AF38" s="154">
        <v>8791246</v>
      </c>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0.5">
      <c r="A40" s="122"/>
      <c r="B40" s="122"/>
      <c r="C40" s="33"/>
      <c r="D40" s="26" t="s">
        <v>5</v>
      </c>
      <c r="E40" s="32"/>
      <c r="F40" s="74">
        <f t="shared" ref="F40:L41" si="59">F16</f>
        <v>62</v>
      </c>
      <c r="G40" s="74">
        <f t="shared" si="59"/>
        <v>55</v>
      </c>
      <c r="H40" s="74">
        <f t="shared" si="59"/>
        <v>46</v>
      </c>
      <c r="I40" s="74">
        <f t="shared" si="59"/>
        <v>56</v>
      </c>
      <c r="J40" s="74">
        <f t="shared" si="59"/>
        <v>5</v>
      </c>
      <c r="K40" s="74">
        <f t="shared" si="59"/>
        <v>0</v>
      </c>
      <c r="L40" s="74">
        <f t="shared" si="59"/>
        <v>51</v>
      </c>
      <c r="M40" s="64">
        <f t="shared" ref="M40:M41" si="60">IFERROR(F40/G40-1,"n/a")</f>
        <v>0.1272727272727272</v>
      </c>
      <c r="N40" s="64">
        <f t="shared" ref="N40:N41" si="61">IFERROR(F40/H40-1,"n/a")</f>
        <v>0.34782608695652173</v>
      </c>
      <c r="O40" s="64">
        <f t="shared" ref="O40:O41" si="62">IFERROR(F40/I40-1,"n/a")</f>
        <v>0.10714285714285721</v>
      </c>
      <c r="P40" s="64">
        <f t="shared" ref="P40:P41" si="63">IFERROR(F40/J40-1,"n/a")</f>
        <v>11.4</v>
      </c>
      <c r="Q40" s="64" t="str">
        <f t="shared" ref="Q40:Q41" si="64">IFERROR(F40/K40-1,"n/a")</f>
        <v>n/a</v>
      </c>
      <c r="R40" s="60">
        <f t="shared" ref="R40:R41" si="65">IFERROR(F40/L40-1,"n/a")</f>
        <v>0.21568627450980382</v>
      </c>
      <c r="S40" s="74">
        <f t="shared" ref="S40:S41" si="66">F40</f>
        <v>62</v>
      </c>
      <c r="T40" s="74">
        <f t="shared" ref="T40:Y41" si="67">G40</f>
        <v>55</v>
      </c>
      <c r="U40" s="74">
        <f t="shared" si="67"/>
        <v>46</v>
      </c>
      <c r="V40" s="74">
        <f t="shared" si="67"/>
        <v>56</v>
      </c>
      <c r="W40" s="74">
        <f t="shared" si="67"/>
        <v>5</v>
      </c>
      <c r="X40" s="74">
        <f t="shared" si="67"/>
        <v>0</v>
      </c>
      <c r="Y40" s="74">
        <f t="shared" si="67"/>
        <v>51</v>
      </c>
      <c r="Z40" s="74"/>
      <c r="AA40" s="119">
        <f t="shared" ref="AA40:AA41" si="68">IFERROR(T40/U40-1,"n/a")</f>
        <v>0.19565217391304346</v>
      </c>
      <c r="AB40" s="119">
        <f t="shared" ref="AB40:AB41" si="69">IFERROR(T40/V40-1,"n/a")</f>
        <v>-1.7857142857142905E-2</v>
      </c>
      <c r="AC40" s="119">
        <f t="shared" ref="AC40:AC41" si="70">IFERROR(T40/W40-1,"n/a")</f>
        <v>10</v>
      </c>
      <c r="AD40" s="119" t="str">
        <f t="shared" ref="AD40:AD41" si="71">IFERROR(T40/X40-1,"n/a")</f>
        <v>n/a</v>
      </c>
      <c r="AE40" s="120">
        <f t="shared" ref="AE40:AE41" si="72">IFERROR(T40/Y40-1,"n/a")</f>
        <v>7.8431372549019551E-2</v>
      </c>
      <c r="AF40" s="154">
        <v>817</v>
      </c>
      <c r="AG40" s="89">
        <v>583</v>
      </c>
      <c r="AH40" s="89">
        <v>563</v>
      </c>
      <c r="AI40" s="89">
        <v>226</v>
      </c>
      <c r="AJ40" s="70">
        <v>66</v>
      </c>
      <c r="AK40" s="78">
        <v>573</v>
      </c>
      <c r="AM40" s="122"/>
    </row>
    <row r="41" spans="1:39" s="123" customFormat="1" ht="10.5">
      <c r="A41" s="122"/>
      <c r="B41" s="122"/>
      <c r="C41" s="33"/>
      <c r="D41" s="26" t="s">
        <v>11</v>
      </c>
      <c r="E41" s="32"/>
      <c r="F41" s="74">
        <f t="shared" si="59"/>
        <v>142373</v>
      </c>
      <c r="G41" s="74">
        <f t="shared" si="59"/>
        <v>129597</v>
      </c>
      <c r="H41" s="74">
        <f t="shared" si="59"/>
        <v>107348</v>
      </c>
      <c r="I41" s="74">
        <f t="shared" si="59"/>
        <v>60367</v>
      </c>
      <c r="J41" s="74">
        <f t="shared" si="59"/>
        <v>6002</v>
      </c>
      <c r="K41" s="74">
        <f t="shared" si="59"/>
        <v>0</v>
      </c>
      <c r="L41" s="74">
        <f t="shared" si="59"/>
        <v>147331</v>
      </c>
      <c r="M41" s="64">
        <f t="shared" si="60"/>
        <v>9.8582528916564494E-2</v>
      </c>
      <c r="N41" s="64">
        <f t="shared" si="61"/>
        <v>0.32627529157506419</v>
      </c>
      <c r="O41" s="64">
        <f t="shared" si="62"/>
        <v>1.3584574353537531</v>
      </c>
      <c r="P41" s="64">
        <f t="shared" si="63"/>
        <v>22.720926357880707</v>
      </c>
      <c r="Q41" s="64" t="str">
        <f t="shared" si="64"/>
        <v>n/a</v>
      </c>
      <c r="R41" s="60">
        <f t="shared" si="65"/>
        <v>-3.3652116662481135E-2</v>
      </c>
      <c r="S41" s="74">
        <f t="shared" si="66"/>
        <v>142373</v>
      </c>
      <c r="T41" s="74">
        <f t="shared" si="67"/>
        <v>129597</v>
      </c>
      <c r="U41" s="74">
        <f t="shared" si="67"/>
        <v>107348</v>
      </c>
      <c r="V41" s="74">
        <f t="shared" si="67"/>
        <v>60367</v>
      </c>
      <c r="W41" s="74">
        <f t="shared" si="67"/>
        <v>6002</v>
      </c>
      <c r="X41" s="74">
        <f t="shared" si="67"/>
        <v>0</v>
      </c>
      <c r="Y41" s="74">
        <f t="shared" si="67"/>
        <v>147331</v>
      </c>
      <c r="Z41" s="74"/>
      <c r="AA41" s="119">
        <f t="shared" si="68"/>
        <v>0.2072604985654134</v>
      </c>
      <c r="AB41" s="119">
        <f t="shared" si="69"/>
        <v>1.1468186260705351</v>
      </c>
      <c r="AC41" s="119">
        <f t="shared" si="70"/>
        <v>20.592302565811398</v>
      </c>
      <c r="AD41" s="119" t="str">
        <f t="shared" si="71"/>
        <v>n/a</v>
      </c>
      <c r="AE41" s="120">
        <f t="shared" si="72"/>
        <v>-0.1203684221243323</v>
      </c>
      <c r="AF41" s="154">
        <v>2079983</v>
      </c>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0.5">
      <c r="A43" s="122"/>
      <c r="B43" s="122"/>
      <c r="C43" s="33"/>
      <c r="D43" s="26" t="s">
        <v>5</v>
      </c>
      <c r="E43" s="32"/>
      <c r="F43" s="74">
        <f>F19</f>
        <v>61</v>
      </c>
      <c r="G43" s="74">
        <f t="shared" ref="G43:L44" si="73">G19</f>
        <v>52</v>
      </c>
      <c r="H43" s="74">
        <f t="shared" si="73"/>
        <v>47</v>
      </c>
      <c r="I43" s="74">
        <f t="shared" si="73"/>
        <v>35</v>
      </c>
      <c r="J43" s="74">
        <f t="shared" si="73"/>
        <v>2</v>
      </c>
      <c r="K43" s="74">
        <f t="shared" si="73"/>
        <v>0</v>
      </c>
      <c r="L43" s="74">
        <f t="shared" si="73"/>
        <v>21</v>
      </c>
      <c r="M43" s="64">
        <f t="shared" ref="M43:M44" si="74">IFERROR(F43/G43-1,"n/a")</f>
        <v>0.17307692307692313</v>
      </c>
      <c r="N43" s="64">
        <f t="shared" ref="N43:N44" si="75">IFERROR(F43/H43-1,"n/a")</f>
        <v>0.2978723404255319</v>
      </c>
      <c r="O43" s="64">
        <f t="shared" ref="O43:O44" si="76">IFERROR(F43/I43-1,"n/a")</f>
        <v>0.74285714285714288</v>
      </c>
      <c r="P43" s="64">
        <f t="shared" ref="P43:P44" si="77">IFERROR(F43/J43-1,"n/a")</f>
        <v>29.5</v>
      </c>
      <c r="Q43" s="64" t="str">
        <f t="shared" ref="Q43:Q44" si="78">IFERROR(F43/K43-1,"n/a")</f>
        <v>n/a</v>
      </c>
      <c r="R43" s="60">
        <f t="shared" ref="R43:R44" si="79">IFERROR(F43/L43-1,"n/a")</f>
        <v>1.9047619047619047</v>
      </c>
      <c r="S43" s="74">
        <f t="shared" ref="S43:S44" si="80">F43</f>
        <v>61</v>
      </c>
      <c r="T43" s="74">
        <f t="shared" ref="T43:Y44" si="81">G43</f>
        <v>52</v>
      </c>
      <c r="U43" s="74">
        <f t="shared" si="81"/>
        <v>47</v>
      </c>
      <c r="V43" s="74">
        <f t="shared" si="81"/>
        <v>35</v>
      </c>
      <c r="W43" s="74">
        <f t="shared" si="81"/>
        <v>2</v>
      </c>
      <c r="X43" s="74">
        <f t="shared" si="81"/>
        <v>0</v>
      </c>
      <c r="Y43" s="74">
        <f t="shared" si="81"/>
        <v>21</v>
      </c>
      <c r="Z43" s="74"/>
      <c r="AA43" s="119">
        <f t="shared" ref="AA43:AA44" si="82">IFERROR(T43/U43-1,"n/a")</f>
        <v>0.1063829787234043</v>
      </c>
      <c r="AB43" s="119">
        <f t="shared" ref="AB43:AB44" si="83">IFERROR(T43/V43-1,"n/a")</f>
        <v>0.48571428571428577</v>
      </c>
      <c r="AC43" s="119">
        <f t="shared" ref="AC43:AC44" si="84">IFERROR(T43/W43-1,"n/a")</f>
        <v>25</v>
      </c>
      <c r="AD43" s="119" t="str">
        <f t="shared" ref="AD43:AD44" si="85">IFERROR(T43/X43-1,"n/a")</f>
        <v>n/a</v>
      </c>
      <c r="AE43" s="120">
        <f t="shared" ref="AE43:AE44" si="86">IFERROR(T43/Y43-1,"n/a")</f>
        <v>1.4761904761904763</v>
      </c>
      <c r="AF43" s="154">
        <v>728</v>
      </c>
      <c r="AG43" s="89">
        <v>712</v>
      </c>
      <c r="AH43" s="89">
        <v>669</v>
      </c>
      <c r="AI43" s="89">
        <v>59</v>
      </c>
      <c r="AJ43" s="70">
        <v>9</v>
      </c>
      <c r="AK43" s="78">
        <v>287</v>
      </c>
      <c r="AM43" s="122"/>
    </row>
    <row r="44" spans="1:39" s="123" customFormat="1" ht="10.5">
      <c r="A44" s="122"/>
      <c r="B44" s="122"/>
      <c r="C44" s="33"/>
      <c r="D44" s="26" t="s">
        <v>11</v>
      </c>
      <c r="E44" s="32"/>
      <c r="F44" s="74">
        <f>F20</f>
        <v>80791</v>
      </c>
      <c r="G44" s="74">
        <f t="shared" si="73"/>
        <v>75571.399999999994</v>
      </c>
      <c r="H44" s="74">
        <f t="shared" si="73"/>
        <v>66302</v>
      </c>
      <c r="I44" s="74">
        <f t="shared" si="73"/>
        <v>32576</v>
      </c>
      <c r="J44" s="74">
        <f t="shared" si="73"/>
        <v>0</v>
      </c>
      <c r="K44" s="74">
        <f t="shared" si="73"/>
        <v>0</v>
      </c>
      <c r="L44" s="74">
        <f t="shared" si="73"/>
        <v>36063</v>
      </c>
      <c r="M44" s="64">
        <f t="shared" si="74"/>
        <v>6.9068457114728643E-2</v>
      </c>
      <c r="N44" s="64">
        <f t="shared" si="75"/>
        <v>0.21853036107508061</v>
      </c>
      <c r="O44" s="64">
        <f t="shared" si="76"/>
        <v>1.4800773575638506</v>
      </c>
      <c r="P44" s="64" t="str">
        <f t="shared" si="77"/>
        <v>n/a</v>
      </c>
      <c r="Q44" s="64" t="str">
        <f t="shared" si="78"/>
        <v>n/a</v>
      </c>
      <c r="R44" s="60">
        <f t="shared" si="79"/>
        <v>1.2402739650056844</v>
      </c>
      <c r="S44" s="74">
        <f t="shared" si="80"/>
        <v>80791</v>
      </c>
      <c r="T44" s="74">
        <f t="shared" si="81"/>
        <v>75571.399999999994</v>
      </c>
      <c r="U44" s="74">
        <f t="shared" si="81"/>
        <v>66302</v>
      </c>
      <c r="V44" s="74">
        <f t="shared" si="81"/>
        <v>32576</v>
      </c>
      <c r="W44" s="74">
        <f t="shared" si="81"/>
        <v>0</v>
      </c>
      <c r="X44" s="74">
        <f t="shared" si="81"/>
        <v>0</v>
      </c>
      <c r="Y44" s="74">
        <f t="shared" si="81"/>
        <v>36063</v>
      </c>
      <c r="Z44" s="74"/>
      <c r="AA44" s="119">
        <f t="shared" si="82"/>
        <v>0.13980573738348756</v>
      </c>
      <c r="AB44" s="119">
        <f t="shared" si="83"/>
        <v>1.319848968565815</v>
      </c>
      <c r="AC44" s="119" t="str">
        <f t="shared" si="84"/>
        <v>n/a</v>
      </c>
      <c r="AD44" s="119" t="str">
        <f t="shared" si="85"/>
        <v>n/a</v>
      </c>
      <c r="AE44" s="120">
        <f t="shared" si="86"/>
        <v>1.0955383634195712</v>
      </c>
      <c r="AF44" s="154">
        <v>1484512.4</v>
      </c>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0.5">
      <c r="A46" s="122"/>
      <c r="B46" s="122"/>
      <c r="C46" s="33"/>
      <c r="D46" s="26" t="s">
        <v>5</v>
      </c>
      <c r="E46" s="34"/>
      <c r="F46" s="74">
        <f>F22</f>
        <v>212</v>
      </c>
      <c r="G46" s="74">
        <f t="shared" ref="G46:L47" si="87">G22</f>
        <v>194</v>
      </c>
      <c r="H46" s="74">
        <f t="shared" si="87"/>
        <v>162</v>
      </c>
      <c r="I46" s="74">
        <f t="shared" si="87"/>
        <v>100</v>
      </c>
      <c r="J46" s="74">
        <f t="shared" si="87"/>
        <v>0</v>
      </c>
      <c r="K46" s="74">
        <f t="shared" si="87"/>
        <v>0</v>
      </c>
      <c r="L46" s="74">
        <f t="shared" si="87"/>
        <v>90</v>
      </c>
      <c r="M46" s="64">
        <f t="shared" ref="M46:M47" si="88">IFERROR(F46/G46-1,"n/a")</f>
        <v>9.2783505154639068E-2</v>
      </c>
      <c r="N46" s="64">
        <f t="shared" ref="N46:N47" si="89">IFERROR(F46/H46-1,"n/a")</f>
        <v>0.30864197530864201</v>
      </c>
      <c r="O46" s="64">
        <f t="shared" ref="O46:O47" si="90">IFERROR(F46/I46-1,"n/a")</f>
        <v>1.1200000000000001</v>
      </c>
      <c r="P46" s="64" t="str">
        <f t="shared" ref="P46:P47" si="91">IFERROR(F46/J46-1,"n/a")</f>
        <v>n/a</v>
      </c>
      <c r="Q46" s="64" t="str">
        <f t="shared" ref="Q46:Q47" si="92">IFERROR(F46/K46-1,"n/a")</f>
        <v>n/a</v>
      </c>
      <c r="R46" s="60">
        <f t="shared" ref="R46:R47" si="93">IFERROR(F46/L46-1,"n/a")</f>
        <v>1.3555555555555556</v>
      </c>
      <c r="S46" s="74">
        <f t="shared" ref="S46:S47" si="94">F46</f>
        <v>212</v>
      </c>
      <c r="T46" s="74">
        <f t="shared" ref="T46:Y47" si="95">G46</f>
        <v>194</v>
      </c>
      <c r="U46" s="74">
        <f t="shared" si="95"/>
        <v>162</v>
      </c>
      <c r="V46" s="74">
        <f t="shared" si="95"/>
        <v>100</v>
      </c>
      <c r="W46" s="74">
        <f t="shared" si="95"/>
        <v>0</v>
      </c>
      <c r="X46" s="74">
        <f t="shared" si="95"/>
        <v>0</v>
      </c>
      <c r="Y46" s="74">
        <f t="shared" si="95"/>
        <v>90</v>
      </c>
      <c r="Z46" s="74"/>
      <c r="AA46" s="119">
        <f t="shared" ref="AA46:AA47" si="96">IFERROR(T46/U46-1,"n/a")</f>
        <v>0.19753086419753085</v>
      </c>
      <c r="AB46" s="119">
        <f t="shared" ref="AB46:AB47" si="97">IFERROR(T46/V46-1,"n/a")</f>
        <v>0.94</v>
      </c>
      <c r="AC46" s="119" t="str">
        <f t="shared" ref="AC46:AC47" si="98">IFERROR(T46/W46-1,"n/a")</f>
        <v>n/a</v>
      </c>
      <c r="AD46" s="119" t="str">
        <f t="shared" ref="AD46:AD47" si="99">IFERROR(T46/X46-1,"n/a")</f>
        <v>n/a</v>
      </c>
      <c r="AE46" s="120">
        <f t="shared" ref="AE46:AE47" si="100">IFERROR(T46/Y46-1,"n/a")</f>
        <v>1.1555555555555554</v>
      </c>
      <c r="AF46" s="154">
        <v>1788</v>
      </c>
      <c r="AG46" s="89">
        <v>1471</v>
      </c>
      <c r="AH46" s="89">
        <v>1129</v>
      </c>
      <c r="AI46" s="89">
        <v>336</v>
      </c>
      <c r="AJ46" s="84">
        <v>43</v>
      </c>
      <c r="AK46" s="78">
        <v>781</v>
      </c>
      <c r="AM46" s="122"/>
    </row>
    <row r="47" spans="1:39" s="123" customFormat="1" ht="10.5">
      <c r="A47" s="122"/>
      <c r="B47" s="122"/>
      <c r="C47" s="33"/>
      <c r="D47" s="26" t="s">
        <v>11</v>
      </c>
      <c r="E47" s="32"/>
      <c r="F47" s="74">
        <f>F23</f>
        <v>482739</v>
      </c>
      <c r="G47" s="74">
        <f t="shared" si="87"/>
        <v>433106</v>
      </c>
      <c r="H47" s="74">
        <f t="shared" si="87"/>
        <v>352703</v>
      </c>
      <c r="I47" s="74">
        <f t="shared" si="87"/>
        <v>115809</v>
      </c>
      <c r="J47" s="74">
        <f t="shared" si="87"/>
        <v>0</v>
      </c>
      <c r="K47" s="74">
        <f t="shared" si="87"/>
        <v>0</v>
      </c>
      <c r="L47" s="74">
        <f t="shared" si="87"/>
        <v>212740</v>
      </c>
      <c r="M47" s="64">
        <f t="shared" si="88"/>
        <v>0.11459781208295428</v>
      </c>
      <c r="N47" s="64">
        <f t="shared" si="89"/>
        <v>0.36868413367620922</v>
      </c>
      <c r="O47" s="64">
        <f t="shared" si="90"/>
        <v>3.1684066005232756</v>
      </c>
      <c r="P47" s="64" t="str">
        <f t="shared" si="91"/>
        <v>n/a</v>
      </c>
      <c r="Q47" s="64" t="str">
        <f t="shared" si="92"/>
        <v>n/a</v>
      </c>
      <c r="R47" s="60">
        <f t="shared" si="93"/>
        <v>1.2691501363166307</v>
      </c>
      <c r="S47" s="74">
        <f t="shared" si="94"/>
        <v>482739</v>
      </c>
      <c r="T47" s="74">
        <f t="shared" si="95"/>
        <v>433106</v>
      </c>
      <c r="U47" s="74">
        <f t="shared" si="95"/>
        <v>352703</v>
      </c>
      <c r="V47" s="74">
        <f t="shared" si="95"/>
        <v>115809</v>
      </c>
      <c r="W47" s="74">
        <f t="shared" si="95"/>
        <v>0</v>
      </c>
      <c r="X47" s="74">
        <f t="shared" si="95"/>
        <v>0</v>
      </c>
      <c r="Y47" s="74">
        <f t="shared" si="95"/>
        <v>212740</v>
      </c>
      <c r="Z47" s="74"/>
      <c r="AA47" s="119">
        <f t="shared" si="96"/>
        <v>0.22796233658347109</v>
      </c>
      <c r="AB47" s="119">
        <f t="shared" si="97"/>
        <v>2.7398302377190027</v>
      </c>
      <c r="AC47" s="119" t="str">
        <f t="shared" si="98"/>
        <v>n/a</v>
      </c>
      <c r="AD47" s="119" t="str">
        <f t="shared" si="99"/>
        <v>n/a</v>
      </c>
      <c r="AE47" s="120">
        <f t="shared" si="100"/>
        <v>1.0358465732819404</v>
      </c>
      <c r="AF47" s="154">
        <v>5247410</v>
      </c>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0.5">
      <c r="C49" s="33"/>
      <c r="D49" s="26" t="s">
        <v>5</v>
      </c>
      <c r="E49" s="32"/>
      <c r="F49" s="74">
        <f>F25</f>
        <v>1</v>
      </c>
      <c r="G49" s="74">
        <f t="shared" ref="G49:L50" si="101">G25</f>
        <v>1</v>
      </c>
      <c r="H49" s="74">
        <f t="shared" si="101"/>
        <v>1</v>
      </c>
      <c r="I49" s="74">
        <f t="shared" si="101"/>
        <v>1</v>
      </c>
      <c r="J49" s="74">
        <f t="shared" si="101"/>
        <v>0</v>
      </c>
      <c r="K49" s="74">
        <f t="shared" si="101"/>
        <v>0</v>
      </c>
      <c r="L49" s="74">
        <f t="shared" si="101"/>
        <v>1</v>
      </c>
      <c r="M49" s="64">
        <f t="shared" ref="M49:M52" si="102">IFERROR(F49/G49-1,"n/a")</f>
        <v>0</v>
      </c>
      <c r="N49" s="64">
        <f t="shared" ref="N49:N52" si="103">IFERROR(F49/H49-1,"n/a")</f>
        <v>0</v>
      </c>
      <c r="O49" s="64">
        <f t="shared" ref="O49:O52" si="104">IFERROR(F49/I49-1,"n/a")</f>
        <v>0</v>
      </c>
      <c r="P49" s="64" t="str">
        <f t="shared" ref="P49:P52" si="105">IFERROR(F49/J49-1,"n/a")</f>
        <v>n/a</v>
      </c>
      <c r="Q49" s="64" t="str">
        <f t="shared" ref="Q49:Q52" si="106">IFERROR(F49/K49-1,"n/a")</f>
        <v>n/a</v>
      </c>
      <c r="R49" s="60">
        <f t="shared" ref="R49:R52" si="107">IFERROR(F49/L49-1,"n/a")</f>
        <v>0</v>
      </c>
      <c r="S49" s="74">
        <f t="shared" ref="S49:S50" si="108">F49</f>
        <v>1</v>
      </c>
      <c r="T49" s="74">
        <f t="shared" ref="T49:Y50" si="109">G49</f>
        <v>1</v>
      </c>
      <c r="U49" s="74">
        <f t="shared" si="109"/>
        <v>1</v>
      </c>
      <c r="V49" s="74">
        <f t="shared" si="109"/>
        <v>1</v>
      </c>
      <c r="W49" s="74">
        <f t="shared" si="109"/>
        <v>0</v>
      </c>
      <c r="X49" s="74">
        <f t="shared" si="109"/>
        <v>0</v>
      </c>
      <c r="Y49" s="74">
        <f t="shared" si="109"/>
        <v>1</v>
      </c>
      <c r="Z49" s="74"/>
      <c r="AA49" s="119">
        <f t="shared" ref="AA49:AA52" si="110">IFERROR(T49/U49-1,"n/a")</f>
        <v>0</v>
      </c>
      <c r="AB49" s="119">
        <f t="shared" ref="AB49:AB52" si="111">IFERROR(T49/V49-1,"n/a")</f>
        <v>0</v>
      </c>
      <c r="AC49" s="119" t="str">
        <f t="shared" ref="AC49:AC52" si="112">IFERROR(T49/W49-1,"n/a")</f>
        <v>n/a</v>
      </c>
      <c r="AD49" s="119" t="str">
        <f t="shared" ref="AD49:AD52" si="113">IFERROR(T49/X49-1,"n/a")</f>
        <v>n/a</v>
      </c>
      <c r="AE49" s="120">
        <f t="shared" ref="AE49:AE52" si="114">IFERROR(T49/Y49-1,"n/a")</f>
        <v>0</v>
      </c>
      <c r="AF49" s="154">
        <v>14</v>
      </c>
      <c r="AG49" s="89">
        <v>21</v>
      </c>
      <c r="AH49" s="89">
        <v>9</v>
      </c>
      <c r="AI49" s="68">
        <v>0</v>
      </c>
      <c r="AJ49" s="68">
        <v>0</v>
      </c>
      <c r="AK49" s="78">
        <v>16</v>
      </c>
      <c r="AM49" s="122"/>
    </row>
    <row r="50" spans="3:39" s="123" customFormat="1" ht="10.5">
      <c r="C50" s="33"/>
      <c r="D50" s="26" t="s">
        <v>11</v>
      </c>
      <c r="E50" s="32"/>
      <c r="F50" s="74">
        <f>F26</f>
        <v>4387</v>
      </c>
      <c r="G50" s="74">
        <f t="shared" si="101"/>
        <v>4131</v>
      </c>
      <c r="H50" s="74">
        <f t="shared" si="101"/>
        <v>2258</v>
      </c>
      <c r="I50" s="74">
        <f t="shared" si="101"/>
        <v>925</v>
      </c>
      <c r="J50" s="74">
        <f t="shared" si="101"/>
        <v>0</v>
      </c>
      <c r="K50" s="74">
        <f t="shared" si="101"/>
        <v>0</v>
      </c>
      <c r="L50" s="74">
        <f t="shared" si="101"/>
        <v>1059</v>
      </c>
      <c r="M50" s="64">
        <f t="shared" si="102"/>
        <v>6.1970467199225387E-2</v>
      </c>
      <c r="N50" s="64">
        <f t="shared" si="103"/>
        <v>0.94286979627989376</v>
      </c>
      <c r="O50" s="64">
        <f t="shared" si="104"/>
        <v>3.7427027027027027</v>
      </c>
      <c r="P50" s="64" t="str">
        <f t="shared" si="105"/>
        <v>n/a</v>
      </c>
      <c r="Q50" s="64" t="str">
        <f t="shared" si="106"/>
        <v>n/a</v>
      </c>
      <c r="R50" s="60">
        <f t="shared" si="107"/>
        <v>3.142587346553352</v>
      </c>
      <c r="S50" s="74">
        <f t="shared" si="108"/>
        <v>4387</v>
      </c>
      <c r="T50" s="74">
        <f t="shared" si="109"/>
        <v>4131</v>
      </c>
      <c r="U50" s="74">
        <f t="shared" si="109"/>
        <v>2258</v>
      </c>
      <c r="V50" s="74">
        <f t="shared" si="109"/>
        <v>925</v>
      </c>
      <c r="W50" s="74">
        <f t="shared" si="109"/>
        <v>0</v>
      </c>
      <c r="X50" s="74">
        <f t="shared" si="109"/>
        <v>0</v>
      </c>
      <c r="Y50" s="74">
        <f t="shared" si="109"/>
        <v>1059</v>
      </c>
      <c r="Z50" s="74"/>
      <c r="AA50" s="119">
        <f t="shared" si="110"/>
        <v>0.82949512843224094</v>
      </c>
      <c r="AB50" s="119">
        <f t="shared" si="111"/>
        <v>3.4659459459459461</v>
      </c>
      <c r="AC50" s="119" t="str">
        <f t="shared" si="112"/>
        <v>n/a</v>
      </c>
      <c r="AD50" s="119" t="str">
        <f t="shared" si="113"/>
        <v>n/a</v>
      </c>
      <c r="AE50" s="120">
        <f t="shared" si="114"/>
        <v>2.9008498583569406</v>
      </c>
      <c r="AF50" s="154">
        <v>47798</v>
      </c>
      <c r="AG50" s="82">
        <v>38626</v>
      </c>
      <c r="AH50" s="82">
        <v>15637</v>
      </c>
      <c r="AI50" s="68">
        <v>0</v>
      </c>
      <c r="AJ50" s="68">
        <v>0</v>
      </c>
      <c r="AK50" s="78">
        <v>20248</v>
      </c>
      <c r="AM50" s="122"/>
    </row>
    <row r="51" spans="3:39" s="123" customFormat="1" ht="11" thickBot="1">
      <c r="C51" s="35" t="s">
        <v>12</v>
      </c>
      <c r="D51" s="36"/>
      <c r="E51" s="37"/>
      <c r="F51" s="75">
        <f t="shared" ref="F51:L52" si="115">F37+F40+F43+F46+F49</f>
        <v>566</v>
      </c>
      <c r="G51" s="75">
        <f t="shared" si="115"/>
        <v>489</v>
      </c>
      <c r="H51" s="75">
        <f t="shared" si="115"/>
        <v>385</v>
      </c>
      <c r="I51" s="75">
        <f t="shared" si="115"/>
        <v>328</v>
      </c>
      <c r="J51" s="75">
        <f t="shared" si="115"/>
        <v>7</v>
      </c>
      <c r="K51" s="75">
        <f t="shared" si="115"/>
        <v>42</v>
      </c>
      <c r="L51" s="75">
        <f t="shared" si="115"/>
        <v>292</v>
      </c>
      <c r="M51" s="66">
        <f t="shared" si="102"/>
        <v>0.15746421267893651</v>
      </c>
      <c r="N51" s="66">
        <f t="shared" si="103"/>
        <v>0.47012987012987018</v>
      </c>
      <c r="O51" s="66">
        <f t="shared" si="104"/>
        <v>0.72560975609756095</v>
      </c>
      <c r="P51" s="66">
        <f t="shared" si="105"/>
        <v>79.857142857142861</v>
      </c>
      <c r="Q51" s="66">
        <f t="shared" si="106"/>
        <v>12.476190476190476</v>
      </c>
      <c r="R51" s="66">
        <f t="shared" si="107"/>
        <v>0.93835616438356162</v>
      </c>
      <c r="S51" s="75">
        <f>S37+S40+S43+S46+S49</f>
        <v>566</v>
      </c>
      <c r="T51" s="75">
        <f>T37+T40+T43+T46+T49</f>
        <v>489</v>
      </c>
      <c r="U51" s="75">
        <f>U37+U40+U43+U46+U49</f>
        <v>385</v>
      </c>
      <c r="V51" s="75">
        <f t="shared" ref="U51:Y52" si="116">V37+V40+V43+V46+V49</f>
        <v>328</v>
      </c>
      <c r="W51" s="75">
        <f t="shared" si="116"/>
        <v>7</v>
      </c>
      <c r="X51" s="75">
        <f t="shared" si="116"/>
        <v>42</v>
      </c>
      <c r="Y51" s="75">
        <f t="shared" si="116"/>
        <v>292</v>
      </c>
      <c r="Z51" s="75"/>
      <c r="AA51" s="66">
        <f t="shared" si="110"/>
        <v>0.27012987012987022</v>
      </c>
      <c r="AB51" s="66">
        <f t="shared" si="111"/>
        <v>0.49085365853658547</v>
      </c>
      <c r="AC51" s="66">
        <f t="shared" si="112"/>
        <v>68.857142857142861</v>
      </c>
      <c r="AD51" s="66">
        <f t="shared" si="113"/>
        <v>10.642857142857142</v>
      </c>
      <c r="AE51" s="66">
        <f t="shared" si="114"/>
        <v>0.67465753424657526</v>
      </c>
      <c r="AF51" s="46">
        <f t="shared" ref="AF51" si="117">AF37+AF40+AF43+AF46+AF49</f>
        <v>6221</v>
      </c>
      <c r="AG51" s="46">
        <f t="shared" ref="AG51:AJ52" si="118">AG37+AG40+AG43+AG46+AG49</f>
        <v>4589</v>
      </c>
      <c r="AH51" s="46">
        <f t="shared" si="118"/>
        <v>3856</v>
      </c>
      <c r="AI51" s="46">
        <f t="shared" si="118"/>
        <v>1673</v>
      </c>
      <c r="AJ51" s="46">
        <f t="shared" si="118"/>
        <v>669</v>
      </c>
      <c r="AK51" s="80">
        <f>AK37+AK40+AK43+AK46+AK49</f>
        <v>3241</v>
      </c>
      <c r="AM51" s="122"/>
    </row>
    <row r="52" spans="3:39" s="123" customFormat="1" ht="11.5" thickTop="1" thickBot="1">
      <c r="C52" s="38" t="s">
        <v>13</v>
      </c>
      <c r="D52" s="39"/>
      <c r="E52" s="40"/>
      <c r="F52" s="76">
        <f t="shared" si="115"/>
        <v>1480880</v>
      </c>
      <c r="G52" s="76">
        <f t="shared" si="115"/>
        <v>1302119.3999999999</v>
      </c>
      <c r="H52" s="76">
        <f t="shared" si="115"/>
        <v>978362</v>
      </c>
      <c r="I52" s="76">
        <f t="shared" si="115"/>
        <v>507465</v>
      </c>
      <c r="J52" s="76">
        <f t="shared" si="115"/>
        <v>6002</v>
      </c>
      <c r="K52" s="76">
        <f t="shared" si="115"/>
        <v>0</v>
      </c>
      <c r="L52" s="76">
        <f t="shared" si="115"/>
        <v>791238</v>
      </c>
      <c r="M52" s="67">
        <f t="shared" si="102"/>
        <v>0.13728433813366125</v>
      </c>
      <c r="N52" s="67">
        <f t="shared" si="103"/>
        <v>0.5136319685351638</v>
      </c>
      <c r="O52" s="67">
        <f t="shared" si="104"/>
        <v>1.9181914023627247</v>
      </c>
      <c r="P52" s="67">
        <f t="shared" si="105"/>
        <v>245.73108963678774</v>
      </c>
      <c r="Q52" s="67" t="str">
        <f t="shared" si="106"/>
        <v>n/a</v>
      </c>
      <c r="R52" s="67">
        <f t="shared" si="107"/>
        <v>0.87159868459300482</v>
      </c>
      <c r="S52" s="76">
        <f t="shared" ref="S52:T52" si="119">S38+S41+S44+S47+S50</f>
        <v>1480880</v>
      </c>
      <c r="T52" s="76">
        <f t="shared" si="119"/>
        <v>1302119.3999999999</v>
      </c>
      <c r="U52" s="76">
        <f t="shared" si="116"/>
        <v>978362</v>
      </c>
      <c r="V52" s="76">
        <f t="shared" si="116"/>
        <v>507465</v>
      </c>
      <c r="W52" s="76">
        <f t="shared" si="116"/>
        <v>6002</v>
      </c>
      <c r="X52" s="76">
        <f t="shared" si="116"/>
        <v>0</v>
      </c>
      <c r="Y52" s="76">
        <f t="shared" si="116"/>
        <v>791238</v>
      </c>
      <c r="Z52" s="76"/>
      <c r="AA52" s="67">
        <f t="shared" si="110"/>
        <v>0.3309177993421657</v>
      </c>
      <c r="AB52" s="67">
        <f t="shared" si="111"/>
        <v>1.5659294729685791</v>
      </c>
      <c r="AC52" s="67">
        <f t="shared" si="112"/>
        <v>215.94758413862044</v>
      </c>
      <c r="AD52" s="67" t="str">
        <f t="shared" si="113"/>
        <v>n/a</v>
      </c>
      <c r="AE52" s="67">
        <f t="shared" si="114"/>
        <v>0.64567348888703524</v>
      </c>
      <c r="AF52" s="47">
        <f t="shared" ref="AF52" si="120">AF38+AF41+AF44+AF47+AF50</f>
        <v>17650949.399999999</v>
      </c>
      <c r="AG52" s="47">
        <f t="shared" si="118"/>
        <v>13408675</v>
      </c>
      <c r="AH52" s="47">
        <f t="shared" si="118"/>
        <v>9237323</v>
      </c>
      <c r="AI52" s="47">
        <f t="shared" si="118"/>
        <v>2410085</v>
      </c>
      <c r="AJ52" s="47">
        <f t="shared" si="118"/>
        <v>1324261</v>
      </c>
      <c r="AK52" s="81">
        <f>AK38+AK41+AK44+AK47+AK50</f>
        <v>8638971</v>
      </c>
      <c r="AM52" s="122"/>
    </row>
    <row r="53" spans="3:39" s="123" customFormat="1" ht="11" thickTop="1">
      <c r="T53" s="131"/>
      <c r="U53" s="131"/>
      <c r="V53" s="131"/>
      <c r="W53" s="131"/>
      <c r="X53" s="131"/>
      <c r="Y53" s="131"/>
      <c r="AM53" s="122"/>
    </row>
    <row r="54" spans="3:39" s="123" customFormat="1" ht="10.5">
      <c r="F54" s="131"/>
      <c r="T54" s="131"/>
      <c r="U54" s="131"/>
      <c r="V54" s="131"/>
      <c r="W54" s="131"/>
      <c r="X54" s="131"/>
      <c r="Y54" s="131"/>
      <c r="Z54" s="131"/>
      <c r="AM54" s="122"/>
    </row>
    <row r="55" spans="3:39" ht="14.5">
      <c r="F55" s="131"/>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556-530A-4054-9522-5E08AC55220E}">
  <dimension ref="A1:AM66"/>
  <sheetViews>
    <sheetView showGridLines="0" topLeftCell="Q21" zoomScale="90" zoomScaleNormal="90" workbookViewId="0">
      <selection activeCell="Q35" sqref="Q35"/>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9.54296875" bestFit="1" customWidth="1"/>
    <col min="20" max="21" width="12.54296875" bestFit="1" customWidth="1"/>
    <col min="22" max="24" width="11.54296875" bestFit="1" customWidth="1"/>
    <col min="25" max="25" width="11.8164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9.54296875" bestFit="1" customWidth="1"/>
    <col min="33" max="33" width="10.179687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45366</v>
      </c>
      <c r="AL3" s="25"/>
      <c r="AM3" s="9"/>
    </row>
    <row r="4" spans="1:39" ht="16">
      <c r="A4" s="9"/>
      <c r="B4" s="11" t="s">
        <v>7</v>
      </c>
      <c r="C4" s="26"/>
      <c r="D4" s="151" t="s">
        <v>41</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March</v>
      </c>
      <c r="G9" s="160"/>
      <c r="H9" s="160"/>
      <c r="I9" s="160"/>
      <c r="J9" s="160"/>
      <c r="K9" s="160"/>
      <c r="L9" s="160"/>
      <c r="M9" s="160"/>
      <c r="N9" s="160"/>
      <c r="O9" s="160"/>
      <c r="P9" s="160"/>
      <c r="Q9" s="160"/>
      <c r="R9" s="161"/>
      <c r="S9" s="162" t="str">
        <f>" January to "&amp; F9</f>
        <v xml:space="preserve"> January to March</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349</v>
      </c>
      <c r="G13" s="71">
        <v>281</v>
      </c>
      <c r="H13" s="71">
        <v>181</v>
      </c>
      <c r="I13" s="71">
        <v>204</v>
      </c>
      <c r="J13" s="71">
        <v>0</v>
      </c>
      <c r="K13" s="71">
        <v>147</v>
      </c>
      <c r="L13" s="71">
        <v>170</v>
      </c>
      <c r="M13" s="64">
        <f>IFERROR(F13/G13-1,"n/a")</f>
        <v>0.24199288256227769</v>
      </c>
      <c r="N13" s="64">
        <f>IFERROR(F13/H13-1,"n/a")</f>
        <v>0.92817679558011057</v>
      </c>
      <c r="O13" s="64">
        <f>IFERROR(F13/I13-1,"n/a")</f>
        <v>0.71078431372549011</v>
      </c>
      <c r="P13" s="64" t="str">
        <f>IFERROR(F13/J13-1,"n/a")</f>
        <v>n/a</v>
      </c>
      <c r="Q13" s="64">
        <f>IFERROR(F13/K13-1,"n/a")</f>
        <v>1.3741496598639458</v>
      </c>
      <c r="R13" s="60">
        <f>IFERROR(F13/L13-1,"n/a")</f>
        <v>1.052941176470588</v>
      </c>
      <c r="S13" s="68">
        <f>'Feb-25'!S13+F13</f>
        <v>1093</v>
      </c>
      <c r="T13" s="68">
        <f>'Feb-25'!T13+G13</f>
        <v>702</v>
      </c>
      <c r="U13" s="68">
        <f>'Feb-25'!U13+H13</f>
        <v>530</v>
      </c>
      <c r="V13" s="68">
        <f>'Feb-25'!V13+I13</f>
        <v>530</v>
      </c>
      <c r="W13" s="68">
        <f>'Feb-25'!W13+J13</f>
        <v>0</v>
      </c>
      <c r="X13" s="68">
        <f>'Feb-25'!X13+K13</f>
        <v>509</v>
      </c>
      <c r="Y13" s="68">
        <f>'Feb-25'!Y13+L13</f>
        <v>516</v>
      </c>
      <c r="Z13" s="64">
        <f>IFERROR(S13/T13-1,"n/a")</f>
        <v>0.55698005698005693</v>
      </c>
      <c r="AA13" s="64">
        <f>IFERROR(S13/U13-1,"n/a")</f>
        <v>1.0622641509433963</v>
      </c>
      <c r="AB13" s="64">
        <f>IFERROR(S13/V13-1,"n/a")</f>
        <v>1.0622641509433963</v>
      </c>
      <c r="AC13" s="64" t="str">
        <f>IFERROR(S13/W13-1,"n/a")</f>
        <v>n/a</v>
      </c>
      <c r="AD13" s="64">
        <f>IFERROR(S13/X13-1,"n/a")</f>
        <v>1.1473477406679766</v>
      </c>
      <c r="AE13" s="60">
        <f>IFERROR(S13/Y13-1,"n/a")</f>
        <v>1.1182170542635661</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996380</v>
      </c>
      <c r="G14" s="71">
        <v>857821</v>
      </c>
      <c r="H14" s="71">
        <v>565574</v>
      </c>
      <c r="I14" s="71">
        <v>344501</v>
      </c>
      <c r="J14" s="71">
        <v>0</v>
      </c>
      <c r="K14" s="71">
        <v>196286</v>
      </c>
      <c r="L14" s="71">
        <v>500596</v>
      </c>
      <c r="M14" s="64">
        <f>IFERROR(F14/G14-1,"n/a")</f>
        <v>0.16152437396613051</v>
      </c>
      <c r="N14" s="64">
        <f>IFERROR(F14/H14-1,"n/a")</f>
        <v>0.76171464742014305</v>
      </c>
      <c r="O14" s="64">
        <f>IFERROR(F14/I14-1,"n/a")</f>
        <v>1.892241241679995</v>
      </c>
      <c r="P14" s="64" t="str">
        <f>IFERROR(F14/J14-1,"n/a")</f>
        <v>n/a</v>
      </c>
      <c r="Q14" s="64">
        <f>IFERROR(F14/K14-1,"n/a")</f>
        <v>4.0761643723953824</v>
      </c>
      <c r="R14" s="60">
        <f>IFERROR(F14/L14-1,"n/a")</f>
        <v>0.99038745814988527</v>
      </c>
      <c r="S14" s="68">
        <f>'Feb-25'!S14+F14</f>
        <v>2925581</v>
      </c>
      <c r="T14" s="68">
        <f>'Feb-25'!T14+G14</f>
        <v>2153824</v>
      </c>
      <c r="U14" s="68">
        <f>'Feb-25'!U14+H14</f>
        <v>1538184</v>
      </c>
      <c r="V14" s="68">
        <f>'Feb-25'!V14+I14</f>
        <v>759658</v>
      </c>
      <c r="W14" s="68">
        <f>'Feb-25'!W14+J14</f>
        <v>0</v>
      </c>
      <c r="X14" s="68">
        <f>'Feb-25'!X14+K14</f>
        <v>1092884</v>
      </c>
      <c r="Y14" s="68">
        <f>'Feb-25'!Y14+L14</f>
        <v>1451104</v>
      </c>
      <c r="Z14" s="64">
        <f>IFERROR(S14/T14-1,"n/a")</f>
        <v>0.35831943557133727</v>
      </c>
      <c r="AA14" s="64">
        <f>IFERROR(S14/U14-1,"n/a")</f>
        <v>0.90197076552610089</v>
      </c>
      <c r="AB14" s="64">
        <f>IFERROR(S14/V14-1,"n/a")</f>
        <v>2.8511817159827184</v>
      </c>
      <c r="AC14" s="64" t="str">
        <f>IFERROR(S14/W14-1,"n/a")</f>
        <v>n/a</v>
      </c>
      <c r="AD14" s="64">
        <f>IFERROR(S14/X14-1,"n/a")</f>
        <v>1.6769364360718977</v>
      </c>
      <c r="AE14" s="60">
        <f>IFERROR(S14/Y14-1,"n/a")</f>
        <v>1.0161070467726643</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30</v>
      </c>
      <c r="G16" s="71">
        <v>17</v>
      </c>
      <c r="H16" s="71">
        <v>16</v>
      </c>
      <c r="I16" s="71">
        <v>26</v>
      </c>
      <c r="J16" s="71">
        <v>5</v>
      </c>
      <c r="K16" s="71">
        <v>1</v>
      </c>
      <c r="L16" s="71">
        <v>10</v>
      </c>
      <c r="M16" s="64">
        <f t="shared" ref="M16:M17" si="0">IFERROR(F16/G16-1,"n/a")</f>
        <v>0.76470588235294112</v>
      </c>
      <c r="N16" s="64">
        <f t="shared" ref="N16:N17" si="1">IFERROR(F16/H16-1,"n/a")</f>
        <v>0.875</v>
      </c>
      <c r="O16" s="64">
        <f t="shared" ref="O16:O17" si="2">IFERROR(F16/I16-1,"n/a")</f>
        <v>0.15384615384615374</v>
      </c>
      <c r="P16" s="64">
        <f t="shared" ref="P16:P17" si="3">IFERROR(F16/J16-1,"n/a")</f>
        <v>5</v>
      </c>
      <c r="Q16" s="64">
        <f t="shared" ref="Q16:Q17" si="4">IFERROR(F16/K16-1,"n/a")</f>
        <v>29</v>
      </c>
      <c r="R16" s="60">
        <f t="shared" ref="R16:R17" si="5">IFERROR(F16/L16-1,"n/a")</f>
        <v>2</v>
      </c>
      <c r="S16" s="68">
        <f>'Feb-25'!S16+F16</f>
        <v>57</v>
      </c>
      <c r="T16" s="68">
        <f>'Feb-25'!T16+G16</f>
        <v>37</v>
      </c>
      <c r="U16" s="68">
        <f>'Feb-25'!U16+H16</f>
        <v>27</v>
      </c>
      <c r="V16" s="68">
        <f>'Feb-25'!V16+I16</f>
        <v>36</v>
      </c>
      <c r="W16" s="68">
        <f>'Feb-25'!W16+J16</f>
        <v>12</v>
      </c>
      <c r="X16" s="68">
        <f>'Feb-25'!X16+K16</f>
        <v>10</v>
      </c>
      <c r="Y16" s="68">
        <f>'Feb-25'!Y16+L16</f>
        <v>23</v>
      </c>
      <c r="Z16" s="64">
        <f t="shared" ref="Z16:Z17" si="6">IFERROR(S16/T16-1,"n/a")</f>
        <v>0.54054054054054057</v>
      </c>
      <c r="AA16" s="64">
        <f t="shared" ref="AA16:AA17" si="7">IFERROR(S16/U16-1,"n/a")</f>
        <v>1.1111111111111112</v>
      </c>
      <c r="AB16" s="64">
        <f t="shared" ref="AB16:AB17" si="8">IFERROR(S16/V16-1,"n/a")</f>
        <v>0.58333333333333326</v>
      </c>
      <c r="AC16" s="64">
        <f t="shared" ref="AC16:AC17" si="9">IFERROR(S16/W16-1,"n/a")</f>
        <v>3.75</v>
      </c>
      <c r="AD16" s="64">
        <f t="shared" ref="AD16:AD17" si="10">IFERROR(S16/X16-1,"n/a")</f>
        <v>4.7</v>
      </c>
      <c r="AE16" s="60">
        <f t="shared" ref="AE16:AE17" si="11">IFERROR(S16/Y16-1,"n/a")</f>
        <v>1.4782608695652173</v>
      </c>
      <c r="AF16" s="68">
        <v>797</v>
      </c>
      <c r="AG16" s="68">
        <v>575</v>
      </c>
      <c r="AH16" s="68">
        <v>572</v>
      </c>
      <c r="AI16" s="68">
        <v>202</v>
      </c>
      <c r="AJ16" s="68">
        <v>54</v>
      </c>
      <c r="AK16" s="134">
        <v>586</v>
      </c>
      <c r="AL16" s="122"/>
      <c r="AM16" s="122"/>
    </row>
    <row r="17" spans="1:39" s="123" customFormat="1" ht="10.5">
      <c r="A17" s="122"/>
      <c r="B17" s="127"/>
      <c r="C17" s="33"/>
      <c r="D17" s="26" t="s">
        <v>11</v>
      </c>
      <c r="E17" s="32"/>
      <c r="F17" s="71">
        <v>61961</v>
      </c>
      <c r="G17" s="71">
        <v>54338</v>
      </c>
      <c r="H17" s="71">
        <v>43135</v>
      </c>
      <c r="I17" s="71">
        <v>28377</v>
      </c>
      <c r="J17" s="71">
        <v>4146</v>
      </c>
      <c r="K17" s="71">
        <v>565</v>
      </c>
      <c r="L17" s="71">
        <v>32801</v>
      </c>
      <c r="M17" s="64">
        <f t="shared" si="0"/>
        <v>0.14028856417240232</v>
      </c>
      <c r="N17" s="64">
        <f t="shared" si="1"/>
        <v>0.43644372319462144</v>
      </c>
      <c r="O17" s="64">
        <f t="shared" si="2"/>
        <v>1.183493674454664</v>
      </c>
      <c r="P17" s="64">
        <f t="shared" si="3"/>
        <v>13.944766039556198</v>
      </c>
      <c r="Q17" s="64">
        <f t="shared" si="4"/>
        <v>108.66548672566371</v>
      </c>
      <c r="R17" s="60">
        <f t="shared" si="5"/>
        <v>0.8889972866680893</v>
      </c>
      <c r="S17" s="68">
        <f>'Feb-25'!S17+F17</f>
        <v>149581</v>
      </c>
      <c r="T17" s="68">
        <f>'Feb-25'!T17+G17</f>
        <v>130574</v>
      </c>
      <c r="U17" s="68">
        <f>'Feb-25'!U17+H17</f>
        <v>83055</v>
      </c>
      <c r="V17" s="68">
        <f>'Feb-25'!V17+I17</f>
        <v>36508</v>
      </c>
      <c r="W17" s="68">
        <f>'Feb-25'!W17+J17</f>
        <v>10103</v>
      </c>
      <c r="X17" s="68">
        <f>'Feb-25'!X17+K17</f>
        <v>41113</v>
      </c>
      <c r="Y17" s="68">
        <f>'Feb-25'!Y17+L17</f>
        <v>80374</v>
      </c>
      <c r="Z17" s="64">
        <f t="shared" si="6"/>
        <v>0.14556496699189725</v>
      </c>
      <c r="AA17" s="64">
        <f t="shared" si="7"/>
        <v>0.80098729757389675</v>
      </c>
      <c r="AB17" s="64">
        <f t="shared" si="8"/>
        <v>3.0972115700668343</v>
      </c>
      <c r="AC17" s="64">
        <f t="shared" si="9"/>
        <v>13.805602296347619</v>
      </c>
      <c r="AD17" s="64">
        <f t="shared" si="10"/>
        <v>2.6382895920998224</v>
      </c>
      <c r="AE17" s="60">
        <f t="shared" si="11"/>
        <v>0.86106203498643841</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14</v>
      </c>
      <c r="G19" s="71">
        <v>21</v>
      </c>
      <c r="H19" s="71">
        <v>17</v>
      </c>
      <c r="I19" s="71">
        <v>6</v>
      </c>
      <c r="J19" s="71">
        <v>0</v>
      </c>
      <c r="K19" s="71">
        <v>2</v>
      </c>
      <c r="L19" s="71">
        <v>5</v>
      </c>
      <c r="M19" s="64">
        <f t="shared" ref="M19:M20" si="12">IFERROR(F19/G19-1,"n/a")</f>
        <v>-0.33333333333333337</v>
      </c>
      <c r="N19" s="64">
        <f t="shared" ref="N19:N20" si="13">IFERROR(F19/H19-1,"n/a")</f>
        <v>-0.17647058823529416</v>
      </c>
      <c r="O19" s="64">
        <f t="shared" ref="O19:O20" si="14">IFERROR(F19/I19-1,"n/a")</f>
        <v>1.3333333333333335</v>
      </c>
      <c r="P19" s="64" t="str">
        <f t="shared" ref="P19:P20" si="15">IFERROR(F19/J19-1,"n/a")</f>
        <v>n/a</v>
      </c>
      <c r="Q19" s="64">
        <f t="shared" ref="Q19:Q20" si="16">IFERROR(F19/K19-1,"n/a")</f>
        <v>6</v>
      </c>
      <c r="R19" s="60">
        <f t="shared" ref="R19:R20" si="17">IFERROR(F19/L19-1,"n/a")</f>
        <v>1.7999999999999998</v>
      </c>
      <c r="S19" s="68">
        <f>'Feb-25'!S19+F19</f>
        <v>22</v>
      </c>
      <c r="T19" s="68">
        <f>'Feb-25'!T19+G19</f>
        <v>27</v>
      </c>
      <c r="U19" s="68">
        <f>'Feb-25'!U19+H19</f>
        <v>23</v>
      </c>
      <c r="V19" s="68">
        <f>'Feb-25'!V19+I19</f>
        <v>12</v>
      </c>
      <c r="W19" s="68">
        <f>'Feb-25'!W19+J19</f>
        <v>0</v>
      </c>
      <c r="X19" s="68">
        <f>'Feb-25'!X19+K19</f>
        <v>3</v>
      </c>
      <c r="Y19" s="68">
        <f>'Feb-25'!Y19+L19</f>
        <v>6</v>
      </c>
      <c r="Z19" s="64">
        <f t="shared" ref="Z19:Z20" si="18">IFERROR(S19/T19-1,"n/a")</f>
        <v>-0.18518518518518523</v>
      </c>
      <c r="AA19" s="64">
        <f t="shared" ref="AA19:AA20" si="19">IFERROR(S19/U19-1,"n/a")</f>
        <v>-4.3478260869565188E-2</v>
      </c>
      <c r="AB19" s="64">
        <f t="shared" ref="AB19:AB20" si="20">IFERROR(S19/V19-1,"n/a")</f>
        <v>0.83333333333333326</v>
      </c>
      <c r="AC19" s="64" t="str">
        <f t="shared" ref="AC19:AC20" si="21">IFERROR(S19/W19-1,"n/a")</f>
        <v>n/a</v>
      </c>
      <c r="AD19" s="64">
        <f t="shared" ref="AD19:AD20" si="22">IFERROR(S19/X19-1,"n/a")</f>
        <v>6.333333333333333</v>
      </c>
      <c r="AE19" s="60">
        <f t="shared" ref="AE19:AE20" si="23">IFERROR(S19/Y19-1,"n/a")</f>
        <v>2.6666666666666665</v>
      </c>
      <c r="AF19" s="68">
        <v>733</v>
      </c>
      <c r="AG19" s="68">
        <v>708</v>
      </c>
      <c r="AH19" s="68">
        <v>658</v>
      </c>
      <c r="AI19" s="68">
        <v>47</v>
      </c>
      <c r="AJ19" s="68">
        <v>9</v>
      </c>
      <c r="AK19" s="134">
        <v>290</v>
      </c>
      <c r="AL19" s="122"/>
      <c r="AM19" s="122"/>
    </row>
    <row r="20" spans="1:39" s="123" customFormat="1" ht="10.5">
      <c r="A20" s="122"/>
      <c r="B20" s="127"/>
      <c r="C20" s="33"/>
      <c r="D20" s="26" t="s">
        <v>11</v>
      </c>
      <c r="E20" s="32"/>
      <c r="F20" s="71">
        <v>15053</v>
      </c>
      <c r="G20" s="71">
        <v>31321</v>
      </c>
      <c r="H20" s="71">
        <v>14734</v>
      </c>
      <c r="I20" s="71">
        <v>1346</v>
      </c>
      <c r="J20" s="71">
        <v>0</v>
      </c>
      <c r="K20" s="71">
        <v>887</v>
      </c>
      <c r="L20" s="71">
        <v>4876</v>
      </c>
      <c r="M20" s="64">
        <f t="shared" si="12"/>
        <v>-0.51939593244149296</v>
      </c>
      <c r="N20" s="64">
        <f t="shared" si="13"/>
        <v>2.1650604045065913E-2</v>
      </c>
      <c r="O20" s="64">
        <f t="shared" si="14"/>
        <v>10.183506686478454</v>
      </c>
      <c r="P20" s="64" t="str">
        <f t="shared" si="15"/>
        <v>n/a</v>
      </c>
      <c r="Q20" s="64">
        <f t="shared" si="16"/>
        <v>15.970687711386695</v>
      </c>
      <c r="R20" s="60">
        <f t="shared" si="17"/>
        <v>2.0871616078753075</v>
      </c>
      <c r="S20" s="68">
        <f>'Feb-25'!S20+F20</f>
        <v>27982</v>
      </c>
      <c r="T20" s="68">
        <f>'Feb-25'!T20+G20</f>
        <v>39741</v>
      </c>
      <c r="U20" s="68">
        <f>'Feb-25'!U20+H20</f>
        <v>20846</v>
      </c>
      <c r="V20" s="68">
        <f>'Feb-25'!V20+I20</f>
        <v>3085</v>
      </c>
      <c r="W20" s="68">
        <f>'Feb-25'!W20+J20</f>
        <v>0</v>
      </c>
      <c r="X20" s="68">
        <f>'Feb-25'!X20+K20</f>
        <v>1753</v>
      </c>
      <c r="Y20" s="68">
        <f>'Feb-25'!Y20+L20</f>
        <v>6484</v>
      </c>
      <c r="Z20" s="64">
        <f t="shared" si="18"/>
        <v>-0.29589089353564324</v>
      </c>
      <c r="AA20" s="64">
        <f t="shared" si="19"/>
        <v>0.34231986951933235</v>
      </c>
      <c r="AB20" s="64">
        <f t="shared" si="20"/>
        <v>8.070340356564019</v>
      </c>
      <c r="AC20" s="64" t="str">
        <f t="shared" si="21"/>
        <v>n/a</v>
      </c>
      <c r="AD20" s="64">
        <f t="shared" si="22"/>
        <v>14.962350256702795</v>
      </c>
      <c r="AE20" s="60">
        <f t="shared" si="23"/>
        <v>3.3155459592843926</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149</v>
      </c>
      <c r="G22" s="71">
        <v>87</v>
      </c>
      <c r="H22" s="71">
        <v>108</v>
      </c>
      <c r="I22" s="71">
        <v>24</v>
      </c>
      <c r="J22" s="71">
        <v>0</v>
      </c>
      <c r="K22" s="71">
        <v>10</v>
      </c>
      <c r="L22" s="71">
        <v>44</v>
      </c>
      <c r="M22" s="64">
        <f t="shared" ref="M22:M23" si="24">IFERROR(F22/G22-1,"n/a")</f>
        <v>0.71264367816091956</v>
      </c>
      <c r="N22" s="64">
        <f t="shared" ref="N22:N23" si="25">IFERROR(F22/H22-1,"n/a")</f>
        <v>0.37962962962962954</v>
      </c>
      <c r="O22" s="64">
        <f t="shared" ref="O22:O23" si="26">IFERROR(F22/I22-1,"n/a")</f>
        <v>5.208333333333333</v>
      </c>
      <c r="P22" s="64" t="str">
        <f t="shared" ref="P22:P23" si="27">IFERROR(F22/J22-1,"n/a")</f>
        <v>n/a</v>
      </c>
      <c r="Q22" s="64">
        <f t="shared" ref="Q22:Q23" si="28">IFERROR(F22/K22-1,"n/a")</f>
        <v>13.9</v>
      </c>
      <c r="R22" s="60">
        <f t="shared" ref="R22:R23" si="29">IFERROR(F22/L22-1,"n/a")</f>
        <v>2.3863636363636362</v>
      </c>
      <c r="S22" s="68">
        <f>'Feb-25'!S22+F22</f>
        <v>396</v>
      </c>
      <c r="T22" s="68">
        <f>'Feb-25'!T22+G22</f>
        <v>259</v>
      </c>
      <c r="U22" s="68">
        <f>'Feb-25'!U22+H22</f>
        <v>287</v>
      </c>
      <c r="V22" s="68">
        <f>'Feb-25'!V22+I22</f>
        <v>53</v>
      </c>
      <c r="W22" s="68">
        <f>'Feb-25'!W22+J22</f>
        <v>0</v>
      </c>
      <c r="X22" s="68">
        <f>'Feb-25'!X22+K22</f>
        <v>43</v>
      </c>
      <c r="Y22" s="68">
        <f>'Feb-25'!Y22+L22</f>
        <v>89</v>
      </c>
      <c r="Z22" s="64">
        <f t="shared" ref="Z22:Z23" si="30">IFERROR(S22/T22-1,"n/a")</f>
        <v>0.52895752895752901</v>
      </c>
      <c r="AA22" s="64">
        <f t="shared" ref="AA22:AA23" si="31">IFERROR(S22/U22-1,"n/a")</f>
        <v>0.37979094076655051</v>
      </c>
      <c r="AB22" s="64">
        <f t="shared" ref="AB22:AB23" si="32">IFERROR(S22/V22-1,"n/a")</f>
        <v>6.4716981132075473</v>
      </c>
      <c r="AC22" s="64" t="str">
        <f t="shared" ref="AC22:AC23" si="33">IFERROR(S22/W22-1,"n/a")</f>
        <v>n/a</v>
      </c>
      <c r="AD22" s="64">
        <f t="shared" ref="AD22:AD23" si="34">IFERROR(S22/X22-1,"n/a")</f>
        <v>8.2093023255813957</v>
      </c>
      <c r="AE22" s="60">
        <f t="shared" ref="AE22:AE23" si="35">IFERROR(S22/Y22-1,"n/a")</f>
        <v>3.4494382022471912</v>
      </c>
      <c r="AF22" s="68">
        <v>1651</v>
      </c>
      <c r="AG22" s="68">
        <v>1500</v>
      </c>
      <c r="AH22" s="68">
        <v>895</v>
      </c>
      <c r="AI22" s="68">
        <v>283</v>
      </c>
      <c r="AJ22" s="68">
        <v>43</v>
      </c>
      <c r="AK22" s="134">
        <v>827</v>
      </c>
      <c r="AL22" s="122"/>
      <c r="AM22" s="122"/>
    </row>
    <row r="23" spans="1:39" s="123" customFormat="1" ht="10.5">
      <c r="A23" s="122"/>
      <c r="B23" s="127"/>
      <c r="C23" s="33"/>
      <c r="D23" s="26" t="s">
        <v>11</v>
      </c>
      <c r="E23" s="32"/>
      <c r="F23" s="71">
        <v>376742</v>
      </c>
      <c r="G23" s="71">
        <v>316617</v>
      </c>
      <c r="H23" s="71">
        <v>297870</v>
      </c>
      <c r="I23" s="71">
        <v>32594</v>
      </c>
      <c r="J23" s="71">
        <v>0</v>
      </c>
      <c r="K23" s="71">
        <v>28535</v>
      </c>
      <c r="L23" s="71">
        <v>117674</v>
      </c>
      <c r="M23" s="64">
        <f t="shared" si="24"/>
        <v>0.18989820508690314</v>
      </c>
      <c r="N23" s="64">
        <f t="shared" si="25"/>
        <v>0.26478665189512207</v>
      </c>
      <c r="O23" s="64">
        <f t="shared" si="26"/>
        <v>10.558630422777199</v>
      </c>
      <c r="P23" s="64" t="str">
        <f t="shared" si="27"/>
        <v>n/a</v>
      </c>
      <c r="Q23" s="64">
        <f t="shared" si="28"/>
        <v>12.20280357455756</v>
      </c>
      <c r="R23" s="60">
        <f t="shared" si="29"/>
        <v>2.2015738395907336</v>
      </c>
      <c r="S23" s="68">
        <f>'Feb-25'!S23+F23</f>
        <v>1113991</v>
      </c>
      <c r="T23" s="68">
        <f>'Feb-25'!T23+G23</f>
        <v>913055</v>
      </c>
      <c r="U23" s="68">
        <f>'Feb-25'!U23+H23</f>
        <v>836274</v>
      </c>
      <c r="V23" s="68">
        <f>'Feb-25'!V23+I23</f>
        <v>68454</v>
      </c>
      <c r="W23" s="68">
        <f>'Feb-25'!W23+J23</f>
        <v>0</v>
      </c>
      <c r="X23" s="68">
        <f>'Feb-25'!X23+K23</f>
        <v>140552</v>
      </c>
      <c r="Y23" s="68">
        <f>'Feb-25'!Y23+L23</f>
        <v>251900</v>
      </c>
      <c r="Z23" s="64">
        <f t="shared" si="30"/>
        <v>0.22006998483114382</v>
      </c>
      <c r="AA23" s="64">
        <f t="shared" si="31"/>
        <v>0.33208852600941796</v>
      </c>
      <c r="AB23" s="64">
        <f t="shared" si="32"/>
        <v>15.273570572939491</v>
      </c>
      <c r="AC23" s="64" t="str">
        <f t="shared" si="33"/>
        <v>n/a</v>
      </c>
      <c r="AD23" s="64">
        <f t="shared" si="34"/>
        <v>6.9258281632420742</v>
      </c>
      <c r="AE23" s="60">
        <f t="shared" si="35"/>
        <v>3.4223541087733231</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'Feb-25'!S25+F25</f>
        <v>0</v>
      </c>
      <c r="T25" s="68">
        <f>'Feb-25'!T25+G25</f>
        <v>0</v>
      </c>
      <c r="U25" s="68">
        <f>'Feb-25'!U25+H25</f>
        <v>0</v>
      </c>
      <c r="V25" s="68">
        <f>'Feb-25'!V25+I25</f>
        <v>0</v>
      </c>
      <c r="W25" s="68">
        <f>'Feb-25'!W25+J25</f>
        <v>0</v>
      </c>
      <c r="X25" s="68">
        <f>'Feb-25'!X25+K25</f>
        <v>0</v>
      </c>
      <c r="Y25" s="68">
        <f>'Feb-25'!Y25+L25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0.5">
      <c r="A26" s="122"/>
      <c r="B26" s="127"/>
      <c r="C26" s="33"/>
      <c r="D26" s="26" t="s">
        <v>11</v>
      </c>
      <c r="E26" s="32"/>
      <c r="F26" s="71"/>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'Feb-25'!S26+F26</f>
        <v>0</v>
      </c>
      <c r="T26" s="68">
        <f>'Feb-25'!T26+G26</f>
        <v>0</v>
      </c>
      <c r="U26" s="68">
        <f>'Feb-25'!U26+H26</f>
        <v>0</v>
      </c>
      <c r="V26" s="68">
        <f>'Feb-25'!V26+I26</f>
        <v>0</v>
      </c>
      <c r="W26" s="68">
        <f>'Feb-25'!W26+J26</f>
        <v>0</v>
      </c>
      <c r="X26" s="68">
        <f>'Feb-25'!X26+K26</f>
        <v>0</v>
      </c>
      <c r="Y26" s="68">
        <f>'Feb-25'!Y26+L26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L28" si="48">F13+F16+F19+F22+F25</f>
        <v>542</v>
      </c>
      <c r="G27" s="75">
        <f t="shared" si="48"/>
        <v>406</v>
      </c>
      <c r="H27" s="75">
        <f t="shared" si="48"/>
        <v>322</v>
      </c>
      <c r="I27" s="75">
        <f t="shared" si="48"/>
        <v>260</v>
      </c>
      <c r="J27" s="75">
        <f t="shared" si="48"/>
        <v>5</v>
      </c>
      <c r="K27" s="75">
        <f t="shared" si="48"/>
        <v>160</v>
      </c>
      <c r="L27" s="75">
        <f t="shared" si="48"/>
        <v>229</v>
      </c>
      <c r="M27" s="66">
        <f t="shared" si="36"/>
        <v>0.33497536945812811</v>
      </c>
      <c r="N27" s="66">
        <f t="shared" si="37"/>
        <v>0.68322981366459623</v>
      </c>
      <c r="O27" s="66">
        <f t="shared" si="38"/>
        <v>1.0846153846153848</v>
      </c>
      <c r="P27" s="66">
        <f t="shared" si="39"/>
        <v>107.4</v>
      </c>
      <c r="Q27" s="66">
        <f t="shared" si="40"/>
        <v>2.3875000000000002</v>
      </c>
      <c r="R27" s="62">
        <f t="shared" si="41"/>
        <v>1.3668122270742358</v>
      </c>
      <c r="S27" s="75">
        <f t="shared" ref="S27:Y28" si="49">S13+S16+S19+S22+S25</f>
        <v>1568</v>
      </c>
      <c r="T27" s="75">
        <f t="shared" si="49"/>
        <v>1025</v>
      </c>
      <c r="U27" s="75">
        <f t="shared" si="49"/>
        <v>867</v>
      </c>
      <c r="V27" s="75">
        <f t="shared" si="49"/>
        <v>631</v>
      </c>
      <c r="W27" s="75">
        <f t="shared" si="49"/>
        <v>12</v>
      </c>
      <c r="X27" s="75">
        <f t="shared" si="49"/>
        <v>565</v>
      </c>
      <c r="Y27" s="75">
        <f t="shared" si="49"/>
        <v>634</v>
      </c>
      <c r="Z27" s="66">
        <f t="shared" si="42"/>
        <v>0.52975609756097564</v>
      </c>
      <c r="AA27" s="66">
        <f t="shared" si="43"/>
        <v>0.80853517877739334</v>
      </c>
      <c r="AB27" s="66">
        <f t="shared" si="44"/>
        <v>1.4849445324881141</v>
      </c>
      <c r="AC27" s="66">
        <f t="shared" si="45"/>
        <v>129.66666666666666</v>
      </c>
      <c r="AD27" s="66">
        <f t="shared" si="46"/>
        <v>1.7752212389380531</v>
      </c>
      <c r="AE27" s="62">
        <f t="shared" si="47"/>
        <v>1.4731861198738172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1.5" thickTop="1" thickBot="1">
      <c r="A28" s="122"/>
      <c r="B28" s="127"/>
      <c r="C28" s="38" t="s">
        <v>13</v>
      </c>
      <c r="D28" s="39"/>
      <c r="E28" s="40"/>
      <c r="F28" s="76">
        <f t="shared" si="48"/>
        <v>1450136</v>
      </c>
      <c r="G28" s="76">
        <f t="shared" si="48"/>
        <v>1260097</v>
      </c>
      <c r="H28" s="76">
        <f t="shared" si="48"/>
        <v>921313</v>
      </c>
      <c r="I28" s="76">
        <f t="shared" si="48"/>
        <v>406818</v>
      </c>
      <c r="J28" s="76">
        <f t="shared" si="48"/>
        <v>4146</v>
      </c>
      <c r="K28" s="76">
        <f t="shared" si="48"/>
        <v>226273</v>
      </c>
      <c r="L28" s="76">
        <f t="shared" si="48"/>
        <v>655947</v>
      </c>
      <c r="M28" s="67">
        <f t="shared" si="36"/>
        <v>0.15081299296800177</v>
      </c>
      <c r="N28" s="67">
        <f t="shared" si="37"/>
        <v>0.57398842738569855</v>
      </c>
      <c r="O28" s="67">
        <f t="shared" si="38"/>
        <v>2.5645817048409856</v>
      </c>
      <c r="P28" s="67">
        <f t="shared" si="39"/>
        <v>348.76748673420167</v>
      </c>
      <c r="Q28" s="67">
        <f t="shared" si="40"/>
        <v>5.4087893827367823</v>
      </c>
      <c r="R28" s="63">
        <f t="shared" si="41"/>
        <v>1.2107517832995653</v>
      </c>
      <c r="S28" s="76">
        <f t="shared" si="49"/>
        <v>4217135</v>
      </c>
      <c r="T28" s="76">
        <f t="shared" si="49"/>
        <v>3237194</v>
      </c>
      <c r="U28" s="76">
        <f t="shared" si="49"/>
        <v>2478359</v>
      </c>
      <c r="V28" s="76">
        <f t="shared" si="49"/>
        <v>867705</v>
      </c>
      <c r="W28" s="76">
        <f t="shared" si="49"/>
        <v>10103</v>
      </c>
      <c r="X28" s="76">
        <f t="shared" si="49"/>
        <v>1276302</v>
      </c>
      <c r="Y28" s="76">
        <f t="shared" si="49"/>
        <v>1789862</v>
      </c>
      <c r="Z28" s="67">
        <f t="shared" si="42"/>
        <v>0.30271309041101646</v>
      </c>
      <c r="AA28" s="67">
        <f t="shared" si="43"/>
        <v>0.70158358817265776</v>
      </c>
      <c r="AB28" s="67">
        <f t="shared" si="44"/>
        <v>3.8601022236820119</v>
      </c>
      <c r="AC28" s="67">
        <f t="shared" si="45"/>
        <v>416.41413441552015</v>
      </c>
      <c r="AD28" s="67">
        <f t="shared" si="46"/>
        <v>2.3041827091080322</v>
      </c>
      <c r="AE28" s="63">
        <f t="shared" si="47"/>
        <v>1.3561229860179163</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1"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March</v>
      </c>
      <c r="G33" s="163"/>
      <c r="H33" s="163"/>
      <c r="I33" s="163"/>
      <c r="J33" s="163"/>
      <c r="K33" s="163"/>
      <c r="L33" s="163"/>
      <c r="M33" s="163"/>
      <c r="N33" s="163"/>
      <c r="O33" s="163"/>
      <c r="P33" s="163"/>
      <c r="Q33" s="163"/>
      <c r="R33" s="164"/>
      <c r="S33" s="166" t="str">
        <f>"April to "&amp;D4&amp;" (YTD)"</f>
        <v>April to March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349</v>
      </c>
      <c r="G37" s="74">
        <f t="shared" ref="G37:L38" si="51">G13</f>
        <v>281</v>
      </c>
      <c r="H37" s="74">
        <f t="shared" si="51"/>
        <v>181</v>
      </c>
      <c r="I37" s="74">
        <f t="shared" si="51"/>
        <v>204</v>
      </c>
      <c r="J37" s="74">
        <f t="shared" si="51"/>
        <v>0</v>
      </c>
      <c r="K37" s="74">
        <f t="shared" si="51"/>
        <v>147</v>
      </c>
      <c r="L37" s="74">
        <f t="shared" si="51"/>
        <v>170</v>
      </c>
      <c r="M37" s="64">
        <f t="shared" ref="M37:M38" si="52">IFERROR(F37/G37-1,"n/a")</f>
        <v>0.24199288256227769</v>
      </c>
      <c r="N37" s="64">
        <f t="shared" ref="N37:N38" si="53">IFERROR(F37/H37-1,"n/a")</f>
        <v>0.92817679558011057</v>
      </c>
      <c r="O37" s="64">
        <f t="shared" ref="O37:O38" si="54">IFERROR(F37/I37-1,"n/a")</f>
        <v>0.71078431372549011</v>
      </c>
      <c r="P37" s="64" t="str">
        <f t="shared" ref="P37:P38" si="55">IFERROR(F37/J37-1,"n/a")</f>
        <v>n/a</v>
      </c>
      <c r="Q37" s="64">
        <f t="shared" ref="Q37:Q38" si="56">IFERROR(F37/K37-1,"n/a")</f>
        <v>1.3741496598639458</v>
      </c>
      <c r="R37" s="60">
        <f t="shared" ref="R37:R38" si="57">IFERROR(F37/L37-1,"n/a")</f>
        <v>1.052941176470588</v>
      </c>
      <c r="S37" s="64"/>
      <c r="T37" s="74">
        <f>'Feb-25'!T37+'Mar-25'!F37</f>
        <v>2874</v>
      </c>
      <c r="U37" s="74">
        <f>'Feb-25'!U37+'Mar-25'!G37</f>
        <v>1802</v>
      </c>
      <c r="V37" s="74">
        <f>'Feb-25'!V37+'Mar-25'!H37</f>
        <v>1486</v>
      </c>
      <c r="W37" s="74">
        <f>'Feb-25'!W37+'Mar-25'!I37</f>
        <v>1045</v>
      </c>
      <c r="X37" s="74">
        <f>'Feb-25'!X37+'Mar-25'!J37</f>
        <v>42</v>
      </c>
      <c r="Y37" s="74">
        <f>'Feb-25'!Y37+'Mar-25'!K37</f>
        <v>1577</v>
      </c>
      <c r="Z37" s="74"/>
      <c r="AA37" s="119">
        <f>IFERROR(T37/U37-1,"n/a")</f>
        <v>0.59489456159822418</v>
      </c>
      <c r="AB37" s="119">
        <f>IFERROR(T37/V37-1,"n/a")</f>
        <v>0.93405114401076705</v>
      </c>
      <c r="AC37" s="119">
        <f>IFERROR(T37/W37-1,"n/a")</f>
        <v>1.7502392344497606</v>
      </c>
      <c r="AD37" s="119">
        <f>IFERROR(T37/X37-1,"n/a")</f>
        <v>67.428571428571431</v>
      </c>
      <c r="AE37" s="120">
        <f>IFERROR(T37/Y37-1,"n/a")</f>
        <v>0.82244768547875724</v>
      </c>
      <c r="AF37" s="119"/>
      <c r="AG37" s="89">
        <v>1802</v>
      </c>
      <c r="AH37" s="89">
        <v>1486</v>
      </c>
      <c r="AI37" s="89">
        <v>1052</v>
      </c>
      <c r="AJ37" s="70">
        <v>551</v>
      </c>
      <c r="AK37" s="78">
        <v>1584</v>
      </c>
      <c r="AM37" s="122"/>
    </row>
    <row r="38" spans="1:39" s="123" customFormat="1" ht="10.5">
      <c r="A38" s="122"/>
      <c r="B38" s="122"/>
      <c r="C38" s="33"/>
      <c r="D38" s="26" t="s">
        <v>11</v>
      </c>
      <c r="E38" s="32"/>
      <c r="F38" s="74">
        <f>F14</f>
        <v>996380</v>
      </c>
      <c r="G38" s="74">
        <f t="shared" si="51"/>
        <v>857821</v>
      </c>
      <c r="H38" s="74">
        <f t="shared" si="51"/>
        <v>565574</v>
      </c>
      <c r="I38" s="74">
        <f t="shared" si="51"/>
        <v>344501</v>
      </c>
      <c r="J38" s="74">
        <f t="shared" si="51"/>
        <v>0</v>
      </c>
      <c r="K38" s="74">
        <f t="shared" si="51"/>
        <v>196286</v>
      </c>
      <c r="L38" s="74">
        <f t="shared" si="51"/>
        <v>500596</v>
      </c>
      <c r="M38" s="64">
        <f t="shared" si="52"/>
        <v>0.16152437396613051</v>
      </c>
      <c r="N38" s="64">
        <f t="shared" si="53"/>
        <v>0.76171464742014305</v>
      </c>
      <c r="O38" s="64">
        <f t="shared" si="54"/>
        <v>1.892241241679995</v>
      </c>
      <c r="P38" s="64" t="str">
        <f t="shared" si="55"/>
        <v>n/a</v>
      </c>
      <c r="Q38" s="64">
        <f t="shared" si="56"/>
        <v>4.0761643723953824</v>
      </c>
      <c r="R38" s="60">
        <f t="shared" si="57"/>
        <v>0.99038745814988527</v>
      </c>
      <c r="S38" s="64"/>
      <c r="T38" s="74">
        <f>'Feb-25'!T38+'Mar-25'!F38</f>
        <v>8791246</v>
      </c>
      <c r="U38" s="74">
        <f>'Feb-25'!U38+'Mar-25'!G38</f>
        <v>5848177</v>
      </c>
      <c r="V38" s="74">
        <f>'Feb-25'!V38+'Mar-25'!H38</f>
        <v>4370939</v>
      </c>
      <c r="W38" s="74">
        <f>'Feb-25'!W38+'Mar-25'!I38</f>
        <v>1522859</v>
      </c>
      <c r="X38" s="74">
        <f>'Feb-25'!X38+'Mar-25'!J38</f>
        <v>0</v>
      </c>
      <c r="Y38" s="74">
        <f>'Feb-25'!Y38+'Mar-25'!K38</f>
        <v>4212856</v>
      </c>
      <c r="Z38" s="74"/>
      <c r="AA38" s="119">
        <f>IFERROR(T38/U38-1,"n/a")</f>
        <v>0.50324554130287091</v>
      </c>
      <c r="AB38" s="119">
        <f>IFERROR(T38/V38-1,"n/a")</f>
        <v>1.011294598254517</v>
      </c>
      <c r="AC38" s="119">
        <f>IFERROR(T38/W38-1,"n/a")</f>
        <v>4.7728561869483652</v>
      </c>
      <c r="AD38" s="119" t="str">
        <f>IFERROR(T38/X38-1,"n/a")</f>
        <v>n/a</v>
      </c>
      <c r="AE38" s="120">
        <f>IFERROR(T38/Y38-1,"n/a")</f>
        <v>1.086766317196695</v>
      </c>
      <c r="AF38" s="119"/>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0.5">
      <c r="A40" s="122"/>
      <c r="B40" s="122"/>
      <c r="C40" s="33"/>
      <c r="D40" s="26" t="s">
        <v>5</v>
      </c>
      <c r="E40" s="32"/>
      <c r="F40" s="74">
        <f t="shared" ref="F40:L41" si="58">F16</f>
        <v>30</v>
      </c>
      <c r="G40" s="74">
        <f t="shared" si="58"/>
        <v>17</v>
      </c>
      <c r="H40" s="74">
        <f t="shared" si="58"/>
        <v>16</v>
      </c>
      <c r="I40" s="74">
        <f t="shared" si="58"/>
        <v>26</v>
      </c>
      <c r="J40" s="74">
        <f t="shared" si="58"/>
        <v>5</v>
      </c>
      <c r="K40" s="74">
        <f t="shared" si="58"/>
        <v>1</v>
      </c>
      <c r="L40" s="74">
        <f t="shared" si="58"/>
        <v>10</v>
      </c>
      <c r="M40" s="64">
        <f t="shared" ref="M40:M41" si="59">IFERROR(F40/G40-1,"n/a")</f>
        <v>0.76470588235294112</v>
      </c>
      <c r="N40" s="64">
        <f t="shared" ref="N40:N41" si="60">IFERROR(F40/H40-1,"n/a")</f>
        <v>0.875</v>
      </c>
      <c r="O40" s="64">
        <f t="shared" ref="O40:O41" si="61">IFERROR(F40/I40-1,"n/a")</f>
        <v>0.15384615384615374</v>
      </c>
      <c r="P40" s="64">
        <f t="shared" ref="P40:P41" si="62">IFERROR(F40/J40-1,"n/a")</f>
        <v>5</v>
      </c>
      <c r="Q40" s="64">
        <f t="shared" ref="Q40:Q41" si="63">IFERROR(F40/K40-1,"n/a")</f>
        <v>29</v>
      </c>
      <c r="R40" s="60">
        <f t="shared" ref="R40:R41" si="64">IFERROR(F40/L40-1,"n/a")</f>
        <v>2</v>
      </c>
      <c r="S40" s="64"/>
      <c r="T40" s="74">
        <f>'Feb-25'!T40+'Mar-25'!F40</f>
        <v>817</v>
      </c>
      <c r="U40" s="74">
        <f>'Feb-25'!U40+'Mar-25'!G40</f>
        <v>584</v>
      </c>
      <c r="V40" s="74">
        <f>'Feb-25'!V40+'Mar-25'!H40</f>
        <v>564</v>
      </c>
      <c r="W40" s="74">
        <f>'Feb-25'!W40+'Mar-25'!I40</f>
        <v>228</v>
      </c>
      <c r="X40" s="74">
        <f>'Feb-25'!X40+'Mar-25'!J40</f>
        <v>56</v>
      </c>
      <c r="Y40" s="74">
        <f>'Feb-25'!Y40+'Mar-25'!K40</f>
        <v>580</v>
      </c>
      <c r="Z40" s="74"/>
      <c r="AA40" s="119">
        <f t="shared" ref="AA40:AA41" si="65">IFERROR(T40/U40-1,"n/a")</f>
        <v>0.39897260273972601</v>
      </c>
      <c r="AB40" s="119">
        <f t="shared" ref="AB40:AB41" si="66">IFERROR(T40/V40-1,"n/a")</f>
        <v>0.44858156028368801</v>
      </c>
      <c r="AC40" s="119">
        <f t="shared" ref="AC40:AC41" si="67">IFERROR(T40/W40-1,"n/a")</f>
        <v>2.5833333333333335</v>
      </c>
      <c r="AD40" s="119">
        <f t="shared" ref="AD40:AD41" si="68">IFERROR(T40/X40-1,"n/a")</f>
        <v>13.589285714285714</v>
      </c>
      <c r="AE40" s="120">
        <f t="shared" ref="AE40:AE41" si="69">IFERROR(T40/Y40-1,"n/a")</f>
        <v>0.40862068965517251</v>
      </c>
      <c r="AF40" s="119"/>
      <c r="AG40" s="89">
        <v>583</v>
      </c>
      <c r="AH40" s="89">
        <v>563</v>
      </c>
      <c r="AI40" s="89">
        <v>226</v>
      </c>
      <c r="AJ40" s="70">
        <v>66</v>
      </c>
      <c r="AK40" s="78">
        <v>573</v>
      </c>
      <c r="AM40" s="122"/>
    </row>
    <row r="41" spans="1:39" s="123" customFormat="1" ht="10.5">
      <c r="A41" s="122"/>
      <c r="B41" s="122"/>
      <c r="C41" s="33"/>
      <c r="D41" s="26" t="s">
        <v>11</v>
      </c>
      <c r="E41" s="32"/>
      <c r="F41" s="74">
        <f t="shared" si="58"/>
        <v>61961</v>
      </c>
      <c r="G41" s="74">
        <f t="shared" si="58"/>
        <v>54338</v>
      </c>
      <c r="H41" s="74">
        <f t="shared" si="58"/>
        <v>43135</v>
      </c>
      <c r="I41" s="74">
        <f t="shared" si="58"/>
        <v>28377</v>
      </c>
      <c r="J41" s="74">
        <f t="shared" si="58"/>
        <v>4146</v>
      </c>
      <c r="K41" s="74">
        <f t="shared" si="58"/>
        <v>565</v>
      </c>
      <c r="L41" s="74">
        <f t="shared" si="58"/>
        <v>32801</v>
      </c>
      <c r="M41" s="64">
        <f t="shared" si="59"/>
        <v>0.14028856417240232</v>
      </c>
      <c r="N41" s="64">
        <f t="shared" si="60"/>
        <v>0.43644372319462144</v>
      </c>
      <c r="O41" s="64">
        <f t="shared" si="61"/>
        <v>1.183493674454664</v>
      </c>
      <c r="P41" s="64">
        <f t="shared" si="62"/>
        <v>13.944766039556198</v>
      </c>
      <c r="Q41" s="64">
        <f t="shared" si="63"/>
        <v>108.66548672566371</v>
      </c>
      <c r="R41" s="60">
        <f t="shared" si="64"/>
        <v>0.8889972866680893</v>
      </c>
      <c r="S41" s="64"/>
      <c r="T41" s="74">
        <f>'Feb-25'!T41+'Mar-25'!F41</f>
        <v>2079983</v>
      </c>
      <c r="U41" s="74">
        <f>'Feb-25'!U41+'Mar-25'!G41</f>
        <v>1710332</v>
      </c>
      <c r="V41" s="74">
        <f>'Feb-25'!V41+'Mar-25'!H41</f>
        <v>1016447</v>
      </c>
      <c r="W41" s="74">
        <f>'Feb-25'!W41+'Mar-25'!I41</f>
        <v>328940</v>
      </c>
      <c r="X41" s="74">
        <f>'Feb-25'!X41+'Mar-25'!J41</f>
        <v>39665</v>
      </c>
      <c r="Y41" s="74">
        <f>'Feb-25'!Y41+'Mar-25'!K41</f>
        <v>1359272</v>
      </c>
      <c r="Z41" s="74"/>
      <c r="AA41" s="119">
        <f t="shared" si="65"/>
        <v>0.2161282137035383</v>
      </c>
      <c r="AB41" s="119">
        <f t="shared" si="66"/>
        <v>1.0463270588628824</v>
      </c>
      <c r="AC41" s="119">
        <f t="shared" si="67"/>
        <v>5.3232899616951421</v>
      </c>
      <c r="AD41" s="119">
        <f t="shared" si="68"/>
        <v>51.438749527291066</v>
      </c>
      <c r="AE41" s="120">
        <f t="shared" si="69"/>
        <v>0.53021838160427048</v>
      </c>
      <c r="AF41" s="119"/>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0.5">
      <c r="A43" s="122"/>
      <c r="B43" s="122"/>
      <c r="C43" s="33"/>
      <c r="D43" s="26" t="s">
        <v>5</v>
      </c>
      <c r="E43" s="32"/>
      <c r="F43" s="74">
        <f>F19</f>
        <v>14</v>
      </c>
      <c r="G43" s="74">
        <f t="shared" ref="G43:L44" si="70">G19</f>
        <v>21</v>
      </c>
      <c r="H43" s="74">
        <f t="shared" si="70"/>
        <v>17</v>
      </c>
      <c r="I43" s="74">
        <f t="shared" si="70"/>
        <v>6</v>
      </c>
      <c r="J43" s="74">
        <f t="shared" si="70"/>
        <v>0</v>
      </c>
      <c r="K43" s="74">
        <f t="shared" si="70"/>
        <v>2</v>
      </c>
      <c r="L43" s="74">
        <f t="shared" si="70"/>
        <v>5</v>
      </c>
      <c r="M43" s="64">
        <f t="shared" ref="M43:M44" si="71">IFERROR(F43/G43-1,"n/a")</f>
        <v>-0.33333333333333337</v>
      </c>
      <c r="N43" s="64">
        <f t="shared" ref="N43:N44" si="72">IFERROR(F43/H43-1,"n/a")</f>
        <v>-0.17647058823529416</v>
      </c>
      <c r="O43" s="64">
        <f t="shared" ref="O43:O44" si="73">IFERROR(F43/I43-1,"n/a")</f>
        <v>1.3333333333333335</v>
      </c>
      <c r="P43" s="64" t="str">
        <f t="shared" ref="P43:P44" si="74">IFERROR(F43/J43-1,"n/a")</f>
        <v>n/a</v>
      </c>
      <c r="Q43" s="64">
        <f t="shared" ref="Q43:Q44" si="75">IFERROR(F43/K43-1,"n/a")</f>
        <v>6</v>
      </c>
      <c r="R43" s="60">
        <f t="shared" ref="R43:R44" si="76">IFERROR(F43/L43-1,"n/a")</f>
        <v>1.7999999999999998</v>
      </c>
      <c r="S43" s="64"/>
      <c r="T43" s="74">
        <f>'Feb-25'!T43+'Mar-25'!F43</f>
        <v>728</v>
      </c>
      <c r="U43" s="74">
        <f>'Feb-25'!U43+'Mar-25'!G43</f>
        <v>712</v>
      </c>
      <c r="V43" s="74">
        <f>'Feb-25'!V43+'Mar-25'!H43</f>
        <v>669</v>
      </c>
      <c r="W43" s="74">
        <f>'Feb-25'!W43+'Mar-25'!I43</f>
        <v>59</v>
      </c>
      <c r="X43" s="74">
        <f>'Feb-25'!X43+'Mar-25'!J43</f>
        <v>7</v>
      </c>
      <c r="Y43" s="74">
        <f>'Feb-25'!Y43+'Mar-25'!K43</f>
        <v>287</v>
      </c>
      <c r="Z43" s="74"/>
      <c r="AA43" s="119">
        <f t="shared" ref="AA43:AA44" si="77">IFERROR(T43/U43-1,"n/a")</f>
        <v>2.2471910112359605E-2</v>
      </c>
      <c r="AB43" s="119">
        <f t="shared" ref="AB43:AB44" si="78">IFERROR(T43/V43-1,"n/a")</f>
        <v>8.819133034379667E-2</v>
      </c>
      <c r="AC43" s="119">
        <f t="shared" ref="AC43:AC44" si="79">IFERROR(T43/W43-1,"n/a")</f>
        <v>11.338983050847459</v>
      </c>
      <c r="AD43" s="119">
        <f t="shared" ref="AD43:AD44" si="80">IFERROR(T43/X43-1,"n/a")</f>
        <v>103</v>
      </c>
      <c r="AE43" s="120">
        <f t="shared" ref="AE43:AE44" si="81">IFERROR(T43/Y43-1,"n/a")</f>
        <v>1.5365853658536586</v>
      </c>
      <c r="AF43" s="119"/>
      <c r="AG43" s="89">
        <v>712</v>
      </c>
      <c r="AH43" s="89">
        <v>669</v>
      </c>
      <c r="AI43" s="89">
        <v>59</v>
      </c>
      <c r="AJ43" s="70">
        <v>9</v>
      </c>
      <c r="AK43" s="78">
        <v>287</v>
      </c>
      <c r="AM43" s="122"/>
    </row>
    <row r="44" spans="1:39" s="123" customFormat="1" ht="10.5">
      <c r="A44" s="122"/>
      <c r="B44" s="122"/>
      <c r="C44" s="33"/>
      <c r="D44" s="26" t="s">
        <v>11</v>
      </c>
      <c r="E44" s="32"/>
      <c r="F44" s="74">
        <f>F20</f>
        <v>15053</v>
      </c>
      <c r="G44" s="74">
        <f t="shared" si="70"/>
        <v>31321</v>
      </c>
      <c r="H44" s="74">
        <f t="shared" si="70"/>
        <v>14734</v>
      </c>
      <c r="I44" s="74">
        <f t="shared" si="70"/>
        <v>1346</v>
      </c>
      <c r="J44" s="74">
        <f t="shared" si="70"/>
        <v>0</v>
      </c>
      <c r="K44" s="74">
        <f t="shared" si="70"/>
        <v>887</v>
      </c>
      <c r="L44" s="74">
        <f t="shared" si="70"/>
        <v>4876</v>
      </c>
      <c r="M44" s="64">
        <f t="shared" si="71"/>
        <v>-0.51939593244149296</v>
      </c>
      <c r="N44" s="64">
        <f t="shared" si="72"/>
        <v>2.1650604045065913E-2</v>
      </c>
      <c r="O44" s="64">
        <f t="shared" si="73"/>
        <v>10.183506686478454</v>
      </c>
      <c r="P44" s="64" t="str">
        <f t="shared" si="74"/>
        <v>n/a</v>
      </c>
      <c r="Q44" s="64">
        <f t="shared" si="75"/>
        <v>15.970687711386695</v>
      </c>
      <c r="R44" s="60">
        <f t="shared" si="76"/>
        <v>2.0871616078753075</v>
      </c>
      <c r="S44" s="64"/>
      <c r="T44" s="74">
        <f>'Feb-25'!T44+'Mar-25'!F44</f>
        <v>1484512.4</v>
      </c>
      <c r="U44" s="74">
        <f>'Feb-25'!U44+'Mar-25'!G44</f>
        <v>1296421</v>
      </c>
      <c r="V44" s="74">
        <f>'Feb-25'!V44+'Mar-25'!H44</f>
        <v>905256</v>
      </c>
      <c r="W44" s="74">
        <f>'Feb-25'!W44+'Mar-25'!I44</f>
        <v>20626</v>
      </c>
      <c r="X44" s="74">
        <f>'Feb-25'!X44+'Mar-25'!J44</f>
        <v>8294</v>
      </c>
      <c r="Y44" s="74">
        <f>'Feb-25'!Y44+'Mar-25'!K44</f>
        <v>581199</v>
      </c>
      <c r="Z44" s="74"/>
      <c r="AA44" s="119">
        <f t="shared" si="77"/>
        <v>0.14508512281118557</v>
      </c>
      <c r="AB44" s="119">
        <f t="shared" si="78"/>
        <v>0.63988131534063286</v>
      </c>
      <c r="AC44" s="119">
        <f t="shared" si="79"/>
        <v>70.972869194220877</v>
      </c>
      <c r="AD44" s="119">
        <f t="shared" si="80"/>
        <v>177.9863033518206</v>
      </c>
      <c r="AE44" s="120">
        <f t="shared" si="81"/>
        <v>1.5542239405091887</v>
      </c>
      <c r="AF44" s="119"/>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0.5">
      <c r="A46" s="122"/>
      <c r="B46" s="122"/>
      <c r="C46" s="33"/>
      <c r="D46" s="26" t="s">
        <v>5</v>
      </c>
      <c r="E46" s="34"/>
      <c r="F46" s="74">
        <f>F22</f>
        <v>149</v>
      </c>
      <c r="G46" s="74">
        <f t="shared" ref="G46:L47" si="82">G22</f>
        <v>87</v>
      </c>
      <c r="H46" s="74">
        <f t="shared" si="82"/>
        <v>108</v>
      </c>
      <c r="I46" s="74">
        <f t="shared" si="82"/>
        <v>24</v>
      </c>
      <c r="J46" s="74">
        <f t="shared" si="82"/>
        <v>0</v>
      </c>
      <c r="K46" s="74">
        <f t="shared" si="82"/>
        <v>10</v>
      </c>
      <c r="L46" s="74">
        <f t="shared" si="82"/>
        <v>44</v>
      </c>
      <c r="M46" s="64">
        <f t="shared" ref="M46:M47" si="83">IFERROR(F46/G46-1,"n/a")</f>
        <v>0.71264367816091956</v>
      </c>
      <c r="N46" s="64">
        <f t="shared" ref="N46:N47" si="84">IFERROR(F46/H46-1,"n/a")</f>
        <v>0.37962962962962954</v>
      </c>
      <c r="O46" s="64">
        <f t="shared" ref="O46:O47" si="85">IFERROR(F46/I46-1,"n/a")</f>
        <v>5.208333333333333</v>
      </c>
      <c r="P46" s="64" t="str">
        <f t="shared" ref="P46:P47" si="86">IFERROR(F46/J46-1,"n/a")</f>
        <v>n/a</v>
      </c>
      <c r="Q46" s="64">
        <f t="shared" ref="Q46:Q47" si="87">IFERROR(F46/K46-1,"n/a")</f>
        <v>13.9</v>
      </c>
      <c r="R46" s="60">
        <f t="shared" ref="R46:R47" si="88">IFERROR(F46/L46-1,"n/a")</f>
        <v>2.3863636363636362</v>
      </c>
      <c r="S46" s="64"/>
      <c r="T46" s="74">
        <f>'Feb-25'!T46+'Mar-25'!F46</f>
        <v>1788</v>
      </c>
      <c r="U46" s="74">
        <f>'Feb-25'!U46+'Mar-25'!G46</f>
        <v>1471</v>
      </c>
      <c r="V46" s="74">
        <f>'Feb-25'!V46+'Mar-25'!H46</f>
        <v>1128</v>
      </c>
      <c r="W46" s="74">
        <f>'Feb-25'!W46+'Mar-25'!I46</f>
        <v>336</v>
      </c>
      <c r="X46" s="74">
        <f>'Feb-25'!X46+'Mar-25'!J46</f>
        <v>0</v>
      </c>
      <c r="Y46" s="74">
        <f>'Feb-25'!Y46+'Mar-25'!K46</f>
        <v>781</v>
      </c>
      <c r="Z46" s="74"/>
      <c r="AA46" s="119">
        <f t="shared" ref="AA46:AA47" si="89">IFERROR(T46/U46-1,"n/a")</f>
        <v>0.2154996600951733</v>
      </c>
      <c r="AB46" s="119">
        <f t="shared" ref="AB46:AB47" si="90">IFERROR(T46/V46-1,"n/a")</f>
        <v>0.58510638297872331</v>
      </c>
      <c r="AC46" s="119">
        <f t="shared" ref="AC46:AC47" si="91">IFERROR(T46/W46-1,"n/a")</f>
        <v>4.3214285714285712</v>
      </c>
      <c r="AD46" s="119" t="str">
        <f t="shared" ref="AD46:AD47" si="92">IFERROR(T46/X46-1,"n/a")</f>
        <v>n/a</v>
      </c>
      <c r="AE46" s="120">
        <f t="shared" ref="AE46:AE47" si="93">IFERROR(T46/Y46-1,"n/a")</f>
        <v>1.2893725992317542</v>
      </c>
      <c r="AF46" s="119"/>
      <c r="AG46" s="89">
        <v>1471</v>
      </c>
      <c r="AH46" s="89">
        <v>1129</v>
      </c>
      <c r="AI46" s="89">
        <v>336</v>
      </c>
      <c r="AJ46" s="84">
        <v>43</v>
      </c>
      <c r="AK46" s="78">
        <v>781</v>
      </c>
      <c r="AM46" s="122"/>
    </row>
    <row r="47" spans="1:39" s="123" customFormat="1" ht="10.5">
      <c r="A47" s="122"/>
      <c r="B47" s="122"/>
      <c r="C47" s="33"/>
      <c r="D47" s="26" t="s">
        <v>11</v>
      </c>
      <c r="E47" s="32"/>
      <c r="F47" s="74">
        <f>F23</f>
        <v>376742</v>
      </c>
      <c r="G47" s="74">
        <f t="shared" si="82"/>
        <v>316617</v>
      </c>
      <c r="H47" s="74">
        <f t="shared" si="82"/>
        <v>297870</v>
      </c>
      <c r="I47" s="74">
        <f t="shared" si="82"/>
        <v>32594</v>
      </c>
      <c r="J47" s="74">
        <f t="shared" si="82"/>
        <v>0</v>
      </c>
      <c r="K47" s="74">
        <f t="shared" si="82"/>
        <v>28535</v>
      </c>
      <c r="L47" s="74">
        <f t="shared" si="82"/>
        <v>117674</v>
      </c>
      <c r="M47" s="64">
        <f t="shared" si="83"/>
        <v>0.18989820508690314</v>
      </c>
      <c r="N47" s="64">
        <f t="shared" si="84"/>
        <v>0.26478665189512207</v>
      </c>
      <c r="O47" s="64">
        <f t="shared" si="85"/>
        <v>10.558630422777199</v>
      </c>
      <c r="P47" s="64" t="str">
        <f t="shared" si="86"/>
        <v>n/a</v>
      </c>
      <c r="Q47" s="64">
        <f t="shared" si="87"/>
        <v>12.20280357455756</v>
      </c>
      <c r="R47" s="60">
        <f t="shared" si="88"/>
        <v>2.2015738395907336</v>
      </c>
      <c r="S47" s="64"/>
      <c r="T47" s="74">
        <f>'Feb-25'!T47+'Mar-25'!F47</f>
        <v>5247410</v>
      </c>
      <c r="U47" s="74">
        <f>'Feb-25'!U47+'Mar-25'!G47</f>
        <v>4534917</v>
      </c>
      <c r="V47" s="74">
        <f>'Feb-25'!V47+'Mar-25'!H47</f>
        <v>2929044</v>
      </c>
      <c r="W47" s="74">
        <f>'Feb-25'!W47+'Mar-25'!I47</f>
        <v>533563</v>
      </c>
      <c r="X47" s="74">
        <f>'Feb-25'!X47+'Mar-25'!J47</f>
        <v>0</v>
      </c>
      <c r="Y47" s="74">
        <f>'Feb-25'!Y47+'Mar-25'!K47</f>
        <v>2441594</v>
      </c>
      <c r="Z47" s="74"/>
      <c r="AA47" s="119">
        <f t="shared" si="89"/>
        <v>0.15711268806022249</v>
      </c>
      <c r="AB47" s="119">
        <f t="shared" si="90"/>
        <v>0.79150944813393043</v>
      </c>
      <c r="AC47" s="119">
        <f t="shared" si="91"/>
        <v>8.8346587000972701</v>
      </c>
      <c r="AD47" s="119" t="str">
        <f t="shared" si="92"/>
        <v>n/a</v>
      </c>
      <c r="AE47" s="120">
        <f t="shared" si="93"/>
        <v>1.1491738593721972</v>
      </c>
      <c r="AF47" s="119"/>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0.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'Feb-25'!T49+'Mar-25'!F49</f>
        <v>14</v>
      </c>
      <c r="U49" s="74">
        <f>'Feb-25'!U49+'Mar-25'!G49</f>
        <v>21</v>
      </c>
      <c r="V49" s="74">
        <f>'Feb-25'!V49+'Mar-25'!H49</f>
        <v>9</v>
      </c>
      <c r="W49" s="74">
        <f>'Feb-25'!W49+'Mar-25'!I49</f>
        <v>0</v>
      </c>
      <c r="X49" s="74">
        <f>'Feb-25'!X49+'Mar-25'!J49</f>
        <v>0</v>
      </c>
      <c r="Y49" s="74">
        <f>'Feb-25'!Y49+'Mar-25'!K49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0.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'Feb-25'!T50+'Mar-25'!F50</f>
        <v>47798</v>
      </c>
      <c r="U50" s="74">
        <f>'Feb-25'!U50+'Mar-25'!G50</f>
        <v>38626</v>
      </c>
      <c r="V50" s="74">
        <f>'Feb-25'!V50+'Mar-25'!H50</f>
        <v>15637</v>
      </c>
      <c r="W50" s="74">
        <f>'Feb-25'!W50+'Mar-25'!I50</f>
        <v>0</v>
      </c>
      <c r="X50" s="74">
        <f>'Feb-25'!X50+'Mar-25'!J50</f>
        <v>0</v>
      </c>
      <c r="Y50" s="74">
        <f>'Feb-25'!Y50+'Mar-25'!K50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1" thickBot="1">
      <c r="C51" s="35" t="s">
        <v>12</v>
      </c>
      <c r="D51" s="36"/>
      <c r="E51" s="37"/>
      <c r="F51" s="75">
        <f t="shared" ref="F51:L52" si="106">F37+F40+F43+F46+F49</f>
        <v>542</v>
      </c>
      <c r="G51" s="75">
        <f t="shared" si="106"/>
        <v>406</v>
      </c>
      <c r="H51" s="75">
        <f t="shared" si="106"/>
        <v>322</v>
      </c>
      <c r="I51" s="75">
        <f t="shared" si="106"/>
        <v>260</v>
      </c>
      <c r="J51" s="75">
        <f t="shared" si="106"/>
        <v>5</v>
      </c>
      <c r="K51" s="75">
        <f t="shared" si="106"/>
        <v>160</v>
      </c>
      <c r="L51" s="75">
        <f t="shared" si="106"/>
        <v>229</v>
      </c>
      <c r="M51" s="66">
        <f t="shared" si="95"/>
        <v>0.33497536945812811</v>
      </c>
      <c r="N51" s="66">
        <f t="shared" si="96"/>
        <v>0.68322981366459623</v>
      </c>
      <c r="O51" s="66">
        <f t="shared" si="97"/>
        <v>1.0846153846153848</v>
      </c>
      <c r="P51" s="66">
        <f t="shared" si="98"/>
        <v>107.4</v>
      </c>
      <c r="Q51" s="66">
        <f t="shared" si="99"/>
        <v>2.3875000000000002</v>
      </c>
      <c r="R51" s="66">
        <f t="shared" si="100"/>
        <v>1.3668122270742358</v>
      </c>
      <c r="S51" s="66"/>
      <c r="T51" s="75">
        <f>T37+T40+T43+T46+T49</f>
        <v>6221</v>
      </c>
      <c r="U51" s="75">
        <f>U37+U40+U43+U46+U49</f>
        <v>4590</v>
      </c>
      <c r="V51" s="75">
        <f t="shared" ref="U51:Y52" si="107">V37+V40+V43+V46+V49</f>
        <v>3856</v>
      </c>
      <c r="W51" s="75">
        <f t="shared" si="107"/>
        <v>1668</v>
      </c>
      <c r="X51" s="75">
        <f t="shared" si="107"/>
        <v>105</v>
      </c>
      <c r="Y51" s="75">
        <f t="shared" si="107"/>
        <v>3241</v>
      </c>
      <c r="Z51" s="75"/>
      <c r="AA51" s="66">
        <f t="shared" si="101"/>
        <v>0.3553376906318082</v>
      </c>
      <c r="AB51" s="66">
        <f t="shared" si="102"/>
        <v>0.61332987551867224</v>
      </c>
      <c r="AC51" s="66">
        <f t="shared" si="103"/>
        <v>2.7296163069544366</v>
      </c>
      <c r="AD51" s="66">
        <f t="shared" si="104"/>
        <v>58.247619047619047</v>
      </c>
      <c r="AE51" s="66">
        <f t="shared" si="105"/>
        <v>0.91946929959888912</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1.5" thickTop="1" thickBot="1">
      <c r="C52" s="38" t="s">
        <v>13</v>
      </c>
      <c r="D52" s="39"/>
      <c r="E52" s="40"/>
      <c r="F52" s="76">
        <f t="shared" si="106"/>
        <v>1450136</v>
      </c>
      <c r="G52" s="76">
        <f t="shared" si="106"/>
        <v>1260097</v>
      </c>
      <c r="H52" s="76">
        <f t="shared" si="106"/>
        <v>921313</v>
      </c>
      <c r="I52" s="76">
        <f t="shared" si="106"/>
        <v>406818</v>
      </c>
      <c r="J52" s="76">
        <f t="shared" si="106"/>
        <v>4146</v>
      </c>
      <c r="K52" s="76">
        <f t="shared" si="106"/>
        <v>226273</v>
      </c>
      <c r="L52" s="76">
        <f t="shared" si="106"/>
        <v>655947</v>
      </c>
      <c r="M52" s="67">
        <f t="shared" si="95"/>
        <v>0.15081299296800177</v>
      </c>
      <c r="N52" s="67">
        <f t="shared" si="96"/>
        <v>0.57398842738569855</v>
      </c>
      <c r="O52" s="67">
        <f t="shared" si="97"/>
        <v>2.5645817048409856</v>
      </c>
      <c r="P52" s="67">
        <f t="shared" si="98"/>
        <v>348.76748673420167</v>
      </c>
      <c r="Q52" s="67">
        <f t="shared" si="99"/>
        <v>5.4087893827367823</v>
      </c>
      <c r="R52" s="67">
        <f t="shared" si="100"/>
        <v>1.2107517832995653</v>
      </c>
      <c r="S52" s="67"/>
      <c r="T52" s="76">
        <f t="shared" ref="T52" si="109">T38+T41+T44+T47+T50</f>
        <v>17650949.399999999</v>
      </c>
      <c r="U52" s="76">
        <f t="shared" si="107"/>
        <v>13428473</v>
      </c>
      <c r="V52" s="76">
        <f t="shared" si="107"/>
        <v>9237323</v>
      </c>
      <c r="W52" s="76">
        <f t="shared" si="107"/>
        <v>2405988</v>
      </c>
      <c r="X52" s="76">
        <f t="shared" si="107"/>
        <v>47959</v>
      </c>
      <c r="Y52" s="76">
        <f t="shared" si="107"/>
        <v>8615169</v>
      </c>
      <c r="Z52" s="76"/>
      <c r="AA52" s="67">
        <f t="shared" si="101"/>
        <v>0.31444203670811999</v>
      </c>
      <c r="AB52" s="67">
        <f t="shared" si="102"/>
        <v>0.91082951197008044</v>
      </c>
      <c r="AC52" s="67">
        <f t="shared" si="103"/>
        <v>6.3362582855774834</v>
      </c>
      <c r="AD52" s="67">
        <f t="shared" si="104"/>
        <v>367.04248212014426</v>
      </c>
      <c r="AE52" s="67">
        <f t="shared" si="105"/>
        <v>1.0488221879338639</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1" thickTop="1">
      <c r="T53" s="131">
        <f>T51+T52-F51-F52-'Feb-25'!T51-'Feb-25'!T52</f>
        <v>0</v>
      </c>
      <c r="U53" s="131">
        <f>U51+U52-G51-G52-'Feb-25'!U51-'Feb-25'!U52</f>
        <v>0</v>
      </c>
      <c r="V53" s="131">
        <f>V51+V52-H51-H52-'Feb-25'!V51-'Feb-25'!V52</f>
        <v>0</v>
      </c>
      <c r="W53" s="131">
        <f>W51+W52-I51-I52-'Feb-25'!W51-'Feb-25'!W52</f>
        <v>0</v>
      </c>
      <c r="X53" s="131">
        <f>X51+X52-J51-J52-'Feb-25'!X51-'Feb-25'!X52</f>
        <v>0</v>
      </c>
      <c r="Y53" s="131">
        <f>Y51+Y52-K51-K52-'Feb-25'!Y51-'Feb-25'!Y52</f>
        <v>0</v>
      </c>
      <c r="AM53" s="122"/>
    </row>
    <row r="54" spans="3:39" s="123" customFormat="1" ht="10.5">
      <c r="F54" s="131"/>
      <c r="T54" s="131"/>
      <c r="U54" s="131"/>
      <c r="V54" s="131"/>
      <c r="W54" s="131"/>
      <c r="X54" s="131"/>
      <c r="Y54" s="131"/>
      <c r="Z54" s="131"/>
      <c r="AM54" s="122"/>
    </row>
    <row r="55" spans="3:39" ht="14.5">
      <c r="F55" s="131"/>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opLeftCell="W29" zoomScale="90" zoomScaleNormal="90" workbookViewId="0">
      <selection activeCell="AG37" sqref="AG37"/>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9.54296875" bestFit="1" customWidth="1"/>
    <col min="20" max="21" width="12.54296875" bestFit="1" customWidth="1"/>
    <col min="22" max="24" width="11.54296875" bestFit="1" customWidth="1"/>
    <col min="25" max="25" width="11.8164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9.54296875" bestFit="1" customWidth="1"/>
    <col min="33" max="33" width="10.179687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6">
      <c r="A4" s="9"/>
      <c r="B4" s="11" t="s">
        <v>7</v>
      </c>
      <c r="C4" s="26"/>
      <c r="D4" s="93" t="s">
        <v>39</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February</v>
      </c>
      <c r="G9" s="160"/>
      <c r="H9" s="160"/>
      <c r="I9" s="160"/>
      <c r="J9" s="160"/>
      <c r="K9" s="160"/>
      <c r="L9" s="160"/>
      <c r="M9" s="160"/>
      <c r="N9" s="160"/>
      <c r="O9" s="160"/>
      <c r="P9" s="160"/>
      <c r="Q9" s="160"/>
      <c r="R9" s="161"/>
      <c r="S9" s="162" t="str">
        <f>"January to "&amp; F9</f>
        <v>January to February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15</v>
      </c>
      <c r="G16" s="71">
        <v>8</v>
      </c>
      <c r="H16" s="71">
        <v>6</v>
      </c>
      <c r="I16" s="71">
        <v>7</v>
      </c>
      <c r="J16" s="71">
        <v>5</v>
      </c>
      <c r="K16" s="71">
        <v>4</v>
      </c>
      <c r="L16" s="71">
        <v>8</v>
      </c>
      <c r="M16" s="64">
        <f t="shared" ref="M16:M17" si="0">IFERROR(F16/G16-1,"n/a")</f>
        <v>0.875</v>
      </c>
      <c r="N16" s="64">
        <f t="shared" ref="N16:N17" si="1">IFERROR(F16/H16-1,"n/a")</f>
        <v>1.5</v>
      </c>
      <c r="O16" s="64">
        <f t="shared" ref="O16:O17" si="2">IFERROR(F16/I16-1,"n/a")</f>
        <v>1.1428571428571428</v>
      </c>
      <c r="P16" s="64">
        <f t="shared" ref="P16:P17" si="3">IFERROR(F16/J16-1,"n/a")</f>
        <v>2</v>
      </c>
      <c r="Q16" s="64">
        <f t="shared" ref="Q16:Q17" si="4">IFERROR(F16/K16-1,"n/a")</f>
        <v>2.75</v>
      </c>
      <c r="R16" s="60">
        <f t="shared" ref="R16:R17" si="5">IFERROR(F16/L16-1,"n/a")</f>
        <v>0.875</v>
      </c>
      <c r="S16" s="68">
        <f>'Jan-25'!S16+F16</f>
        <v>27</v>
      </c>
      <c r="T16" s="68">
        <f>'Jan-25'!T16+G16</f>
        <v>20</v>
      </c>
      <c r="U16" s="68">
        <f>'Jan-25'!U16+H16</f>
        <v>11</v>
      </c>
      <c r="V16" s="68">
        <f>'Jan-25'!V16+I16</f>
        <v>10</v>
      </c>
      <c r="W16" s="68">
        <f>'Jan-25'!W16+J16</f>
        <v>7</v>
      </c>
      <c r="X16" s="68">
        <f>'Jan-25'!X16+K16</f>
        <v>9</v>
      </c>
      <c r="Y16" s="68">
        <f>'Jan-25'!Y16+L16</f>
        <v>13</v>
      </c>
      <c r="Z16" s="64">
        <f t="shared" ref="Z16:Z17" si="6">IFERROR(S16/T16-1,"n/a")</f>
        <v>0.35000000000000009</v>
      </c>
      <c r="AA16" s="64">
        <f t="shared" ref="AA16:AA17" si="7">IFERROR(S16/U16-1,"n/a")</f>
        <v>1.4545454545454546</v>
      </c>
      <c r="AB16" s="64">
        <f t="shared" ref="AB16:AB17" si="8">IFERROR(S16/V16-1,"n/a")</f>
        <v>1.7000000000000002</v>
      </c>
      <c r="AC16" s="64">
        <f t="shared" ref="AC16:AC17" si="9">IFERROR(S16/W16-1,"n/a")</f>
        <v>2.8571428571428572</v>
      </c>
      <c r="AD16" s="64">
        <f t="shared" ref="AD16:AD17" si="10">IFERROR(S16/X16-1,"n/a")</f>
        <v>2</v>
      </c>
      <c r="AE16" s="60">
        <f t="shared" ref="AE16:AE17" si="11">IFERROR(S16/Y16-1,"n/a")</f>
        <v>1.0769230769230771</v>
      </c>
      <c r="AF16" s="68">
        <v>797</v>
      </c>
      <c r="AG16" s="68">
        <v>575</v>
      </c>
      <c r="AH16" s="68">
        <v>572</v>
      </c>
      <c r="AI16" s="68">
        <v>202</v>
      </c>
      <c r="AJ16" s="68">
        <v>54</v>
      </c>
      <c r="AK16" s="134">
        <v>586</v>
      </c>
      <c r="AL16" s="122"/>
      <c r="AM16" s="122"/>
    </row>
    <row r="17" spans="1:39" s="123" customFormat="1" ht="10.5">
      <c r="A17" s="122"/>
      <c r="B17" s="127"/>
      <c r="C17" s="33"/>
      <c r="D17" s="26" t="s">
        <v>11</v>
      </c>
      <c r="E17" s="32"/>
      <c r="F17" s="71">
        <v>51126</v>
      </c>
      <c r="G17" s="71">
        <v>31100</v>
      </c>
      <c r="H17" s="71">
        <v>24121</v>
      </c>
      <c r="I17" s="71">
        <v>6429</v>
      </c>
      <c r="J17" s="71">
        <v>4669</v>
      </c>
      <c r="K17" s="71">
        <v>17407</v>
      </c>
      <c r="L17" s="71">
        <v>26946</v>
      </c>
      <c r="M17" s="64">
        <f t="shared" si="0"/>
        <v>0.64392282958199365</v>
      </c>
      <c r="N17" s="64">
        <f t="shared" si="1"/>
        <v>1.1195638655113802</v>
      </c>
      <c r="O17" s="64">
        <f t="shared" si="2"/>
        <v>6.9524031731217919</v>
      </c>
      <c r="P17" s="64">
        <f t="shared" si="3"/>
        <v>9.9500963803812379</v>
      </c>
      <c r="Q17" s="64">
        <f t="shared" si="4"/>
        <v>1.9370942724191416</v>
      </c>
      <c r="R17" s="60">
        <f t="shared" si="5"/>
        <v>0.89735025606769092</v>
      </c>
      <c r="S17" s="68">
        <f>'Jan-25'!S17+F17</f>
        <v>87620</v>
      </c>
      <c r="T17" s="68">
        <f>'Jan-25'!T17+G17</f>
        <v>76236</v>
      </c>
      <c r="U17" s="68">
        <f>'Jan-25'!U17+H17</f>
        <v>39920</v>
      </c>
      <c r="V17" s="68">
        <f>'Jan-25'!V17+I17</f>
        <v>8131</v>
      </c>
      <c r="W17" s="68">
        <f>'Jan-25'!W17+J17</f>
        <v>5957</v>
      </c>
      <c r="X17" s="68">
        <f>'Jan-25'!X17+K17</f>
        <v>40548</v>
      </c>
      <c r="Y17" s="68">
        <f>'Jan-25'!Y17+L17</f>
        <v>47573</v>
      </c>
      <c r="Z17" s="64">
        <f t="shared" si="6"/>
        <v>0.14932577784773593</v>
      </c>
      <c r="AA17" s="64">
        <f t="shared" si="7"/>
        <v>1.194889779559118</v>
      </c>
      <c r="AB17" s="64">
        <f t="shared" si="8"/>
        <v>9.776042307219285</v>
      </c>
      <c r="AC17" s="64">
        <f t="shared" si="9"/>
        <v>13.708746013093839</v>
      </c>
      <c r="AD17" s="64">
        <f t="shared" si="10"/>
        <v>1.1608957285192858</v>
      </c>
      <c r="AE17" s="60">
        <f t="shared" si="11"/>
        <v>0.84180102158787551</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7</v>
      </c>
      <c r="G19" s="71">
        <v>4</v>
      </c>
      <c r="H19" s="71">
        <v>2</v>
      </c>
      <c r="I19" s="71">
        <v>3</v>
      </c>
      <c r="J19" s="71">
        <v>0</v>
      </c>
      <c r="K19" s="71">
        <v>0</v>
      </c>
      <c r="L19" s="71">
        <v>1</v>
      </c>
      <c r="M19" s="64">
        <f t="shared" ref="M19:M20" si="12">IFERROR(F19/G19-1,"n/a")</f>
        <v>0.75</v>
      </c>
      <c r="N19" s="64">
        <f t="shared" ref="N19:N20" si="13">IFERROR(F19/H19-1,"n/a")</f>
        <v>2.5</v>
      </c>
      <c r="O19" s="64">
        <f t="shared" ref="O19:O20" si="14">IFERROR(F19/I19-1,"n/a")</f>
        <v>1.3333333333333335</v>
      </c>
      <c r="P19" s="64" t="str">
        <f t="shared" ref="P19:P20" si="15">IFERROR(F19/J19-1,"n/a")</f>
        <v>n/a</v>
      </c>
      <c r="Q19" s="64" t="str">
        <f t="shared" ref="Q19:Q20" si="16">IFERROR(F19/K19-1,"n/a")</f>
        <v>n/a</v>
      </c>
      <c r="R19" s="60">
        <f t="shared" ref="R19:R20" si="17">IFERROR(F19/L19-1,"n/a")</f>
        <v>6</v>
      </c>
      <c r="S19" s="68">
        <f>'Jan-25'!S19+F19</f>
        <v>8</v>
      </c>
      <c r="T19" s="68">
        <f>'Jan-25'!T19+G19</f>
        <v>6</v>
      </c>
      <c r="U19" s="68">
        <f>'Jan-25'!U19+H19</f>
        <v>6</v>
      </c>
      <c r="V19" s="68">
        <f>'Jan-25'!V19+I19</f>
        <v>6</v>
      </c>
      <c r="W19" s="68">
        <f>'Jan-25'!W19+J19</f>
        <v>0</v>
      </c>
      <c r="X19" s="68">
        <f>'Jan-25'!X19+K19</f>
        <v>1</v>
      </c>
      <c r="Y19" s="68">
        <f>'Jan-25'!Y19+L19</f>
        <v>1</v>
      </c>
      <c r="Z19" s="64">
        <f t="shared" ref="Z19:Z20" si="18">IFERROR(S19/T19-1,"n/a")</f>
        <v>0.33333333333333326</v>
      </c>
      <c r="AA19" s="64">
        <f t="shared" ref="AA19:AA20" si="19">IFERROR(S19/U19-1,"n/a")</f>
        <v>0.33333333333333326</v>
      </c>
      <c r="AB19" s="64">
        <f t="shared" ref="AB19:AB20" si="20">IFERROR(S19/V19-1,"n/a")</f>
        <v>0.33333333333333326</v>
      </c>
      <c r="AC19" s="64" t="str">
        <f t="shared" ref="AC19:AC20" si="21">IFERROR(S19/W19-1,"n/a")</f>
        <v>n/a</v>
      </c>
      <c r="AD19" s="64">
        <f t="shared" ref="AD19:AD20" si="22">IFERROR(S19/X19-1,"n/a")</f>
        <v>7</v>
      </c>
      <c r="AE19" s="60">
        <f t="shared" ref="AE19:AE20" si="23">IFERROR(S19/Y19-1,"n/a")</f>
        <v>7</v>
      </c>
      <c r="AF19" s="68">
        <v>733</v>
      </c>
      <c r="AG19" s="68">
        <v>708</v>
      </c>
      <c r="AH19" s="68">
        <v>658</v>
      </c>
      <c r="AI19" s="68">
        <v>47</v>
      </c>
      <c r="AJ19" s="68">
        <v>9</v>
      </c>
      <c r="AK19" s="134">
        <v>290</v>
      </c>
      <c r="AL19" s="122"/>
      <c r="AM19" s="122"/>
    </row>
    <row r="20" spans="1:39" s="123" customFormat="1" ht="10.5">
      <c r="A20" s="122"/>
      <c r="B20" s="127"/>
      <c r="C20" s="33"/>
      <c r="D20" s="26" t="s">
        <v>11</v>
      </c>
      <c r="E20" s="32"/>
      <c r="F20" s="71">
        <v>11128</v>
      </c>
      <c r="G20" s="71">
        <v>5580</v>
      </c>
      <c r="H20" s="71">
        <v>2252</v>
      </c>
      <c r="I20" s="71">
        <v>925</v>
      </c>
      <c r="J20" s="71">
        <v>0</v>
      </c>
      <c r="K20" s="71">
        <v>43</v>
      </c>
      <c r="L20" s="71">
        <v>1168</v>
      </c>
      <c r="M20" s="64">
        <f t="shared" si="12"/>
        <v>0.99426523297491043</v>
      </c>
      <c r="N20" s="64">
        <f t="shared" si="13"/>
        <v>3.9413854351687387</v>
      </c>
      <c r="O20" s="64">
        <f t="shared" si="14"/>
        <v>11.03027027027027</v>
      </c>
      <c r="P20" s="64" t="str">
        <f t="shared" si="15"/>
        <v>n/a</v>
      </c>
      <c r="Q20" s="64">
        <f t="shared" si="16"/>
        <v>257.7906976744186</v>
      </c>
      <c r="R20" s="60">
        <f t="shared" si="17"/>
        <v>8.5273972602739718</v>
      </c>
      <c r="S20" s="68">
        <f>'Jan-25'!S20+F20</f>
        <v>12929</v>
      </c>
      <c r="T20" s="68">
        <f>'Jan-25'!T20+G20</f>
        <v>8420</v>
      </c>
      <c r="U20" s="68">
        <f>'Jan-25'!U20+H20</f>
        <v>6112</v>
      </c>
      <c r="V20" s="68">
        <f>'Jan-25'!V20+I20</f>
        <v>1739</v>
      </c>
      <c r="W20" s="68">
        <f>'Jan-25'!W20+J20</f>
        <v>0</v>
      </c>
      <c r="X20" s="68">
        <f>'Jan-25'!X20+K20</f>
        <v>866</v>
      </c>
      <c r="Y20" s="68">
        <f>'Jan-25'!Y20+L20</f>
        <v>1608</v>
      </c>
      <c r="Z20" s="64">
        <f t="shared" si="18"/>
        <v>0.53551068883610453</v>
      </c>
      <c r="AA20" s="64">
        <f t="shared" si="19"/>
        <v>1.1153468586387434</v>
      </c>
      <c r="AB20" s="64">
        <f t="shared" si="20"/>
        <v>6.4347326049453706</v>
      </c>
      <c r="AC20" s="64" t="str">
        <f t="shared" si="21"/>
        <v>n/a</v>
      </c>
      <c r="AD20" s="64">
        <f t="shared" si="22"/>
        <v>13.929561200923787</v>
      </c>
      <c r="AE20" s="60">
        <f t="shared" si="23"/>
        <v>7.0404228855721396</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114</v>
      </c>
      <c r="G22" s="71">
        <v>77</v>
      </c>
      <c r="H22" s="71">
        <v>73</v>
      </c>
      <c r="I22" s="71">
        <v>13</v>
      </c>
      <c r="J22" s="71">
        <v>0</v>
      </c>
      <c r="K22" s="71">
        <v>14</v>
      </c>
      <c r="L22" s="71">
        <v>21</v>
      </c>
      <c r="M22" s="64">
        <f t="shared" ref="M22:M23" si="24">IFERROR(F22/G22-1,"n/a")</f>
        <v>0.48051948051948057</v>
      </c>
      <c r="N22" s="64">
        <f t="shared" ref="N22:N23" si="25">IFERROR(F22/H22-1,"n/a")</f>
        <v>0.56164383561643838</v>
      </c>
      <c r="O22" s="64">
        <f t="shared" ref="O22:O23" si="26">IFERROR(F22/I22-1,"n/a")</f>
        <v>7.7692307692307701</v>
      </c>
      <c r="P22" s="64" t="str">
        <f t="shared" ref="P22:P23" si="27">IFERROR(F22/J22-1,"n/a")</f>
        <v>n/a</v>
      </c>
      <c r="Q22" s="64">
        <f t="shared" ref="Q22:Q23" si="28">IFERROR(F22/K22-1,"n/a")</f>
        <v>7.1428571428571423</v>
      </c>
      <c r="R22" s="60">
        <f t="shared" ref="R22:R23" si="29">IFERROR(F22/L22-1,"n/a")</f>
        <v>4.4285714285714288</v>
      </c>
      <c r="S22" s="68">
        <f>'Jan-25'!S22+F22</f>
        <v>247</v>
      </c>
      <c r="T22" s="68">
        <f>'Jan-25'!T22+G22</f>
        <v>172</v>
      </c>
      <c r="U22" s="68">
        <f>'Jan-25'!U22+H22</f>
        <v>179</v>
      </c>
      <c r="V22" s="68">
        <f>'Jan-25'!V22+I22</f>
        <v>29</v>
      </c>
      <c r="W22" s="68">
        <f>'Jan-25'!W22+J22</f>
        <v>0</v>
      </c>
      <c r="X22" s="68">
        <f>'Jan-25'!X22+K22</f>
        <v>33</v>
      </c>
      <c r="Y22" s="68">
        <f>'Jan-25'!Y22+L22</f>
        <v>45</v>
      </c>
      <c r="Z22" s="64">
        <f t="shared" ref="Z22:Z23" si="30">IFERROR(S22/T22-1,"n/a")</f>
        <v>0.43604651162790709</v>
      </c>
      <c r="AA22" s="64">
        <f t="shared" ref="AA22:AA23" si="31">IFERROR(S22/U22-1,"n/a")</f>
        <v>0.37988826815642462</v>
      </c>
      <c r="AB22" s="64">
        <f t="shared" ref="AB22:AB23" si="32">IFERROR(S22/V22-1,"n/a")</f>
        <v>7.5172413793103452</v>
      </c>
      <c r="AC22" s="64" t="str">
        <f t="shared" ref="AC22:AC23" si="33">IFERROR(S22/W22-1,"n/a")</f>
        <v>n/a</v>
      </c>
      <c r="AD22" s="64">
        <f t="shared" ref="AD22:AD23" si="34">IFERROR(S22/X22-1,"n/a")</f>
        <v>6.4848484848484844</v>
      </c>
      <c r="AE22" s="60">
        <f t="shared" ref="AE22:AE23" si="35">IFERROR(S22/Y22-1,"n/a")</f>
        <v>4.4888888888888889</v>
      </c>
      <c r="AF22" s="68">
        <v>1651</v>
      </c>
      <c r="AG22" s="68">
        <v>1500</v>
      </c>
      <c r="AH22" s="68">
        <v>895</v>
      </c>
      <c r="AI22" s="68">
        <v>283</v>
      </c>
      <c r="AJ22" s="68">
        <v>43</v>
      </c>
      <c r="AK22" s="134">
        <v>827</v>
      </c>
      <c r="AL22" s="122"/>
      <c r="AM22" s="122"/>
    </row>
    <row r="23" spans="1:39" s="123" customFormat="1" ht="10.5">
      <c r="A23" s="122"/>
      <c r="B23" s="127"/>
      <c r="C23" s="33"/>
      <c r="D23" s="26" t="s">
        <v>11</v>
      </c>
      <c r="E23" s="32"/>
      <c r="F23" s="71">
        <v>321671</v>
      </c>
      <c r="G23" s="71">
        <v>282857</v>
      </c>
      <c r="H23" s="71">
        <v>247607</v>
      </c>
      <c r="I23" s="71">
        <v>14032</v>
      </c>
      <c r="J23" s="71">
        <v>0</v>
      </c>
      <c r="K23" s="71">
        <v>47023</v>
      </c>
      <c r="L23" s="71">
        <v>59703</v>
      </c>
      <c r="M23" s="64">
        <f t="shared" si="24"/>
        <v>0.13722128142488965</v>
      </c>
      <c r="N23" s="64">
        <f t="shared" si="25"/>
        <v>0.29911916868263022</v>
      </c>
      <c r="O23" s="64">
        <f t="shared" si="26"/>
        <v>21.924102052451538</v>
      </c>
      <c r="P23" s="64" t="str">
        <f t="shared" si="27"/>
        <v>n/a</v>
      </c>
      <c r="Q23" s="64">
        <f t="shared" si="28"/>
        <v>5.8407162452416905</v>
      </c>
      <c r="R23" s="60">
        <f t="shared" si="29"/>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 t="shared" si="30"/>
        <v>0.23608656725426624</v>
      </c>
      <c r="AA23" s="64">
        <f t="shared" si="31"/>
        <v>0.36932303623301466</v>
      </c>
      <c r="AB23" s="64">
        <f t="shared" si="32"/>
        <v>19.559090909090909</v>
      </c>
      <c r="AC23" s="64" t="str">
        <f t="shared" si="33"/>
        <v>n/a</v>
      </c>
      <c r="AD23" s="64">
        <f t="shared" si="34"/>
        <v>5.5815813671139205</v>
      </c>
      <c r="AE23" s="60">
        <f t="shared" si="35"/>
        <v>4.4925945792916426</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v>0</v>
      </c>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'Jan-25'!S25+F25</f>
        <v>0</v>
      </c>
      <c r="T25" s="68">
        <f>'Jan-25'!T25+G25</f>
        <v>0</v>
      </c>
      <c r="U25" s="68">
        <f>'Jan-25'!U25+H25</f>
        <v>0</v>
      </c>
      <c r="V25" s="68">
        <f>'Jan-25'!V25+I25</f>
        <v>0</v>
      </c>
      <c r="W25" s="68">
        <f>'Jan-25'!W25+J25</f>
        <v>0</v>
      </c>
      <c r="X25" s="68">
        <f>'Jan-25'!X25+K25</f>
        <v>0</v>
      </c>
      <c r="Y25" s="68">
        <f>'Jan-25'!Y25+L25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0.5">
      <c r="A26" s="122"/>
      <c r="B26" s="127"/>
      <c r="C26" s="33"/>
      <c r="D26" s="26" t="s">
        <v>11</v>
      </c>
      <c r="E26" s="32"/>
      <c r="F26" s="71">
        <v>0</v>
      </c>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'Jan-25'!S26+F26</f>
        <v>0</v>
      </c>
      <c r="T26" s="68">
        <f>'Jan-25'!T26+G26</f>
        <v>0</v>
      </c>
      <c r="U26" s="68">
        <f>'Jan-25'!U26+H26</f>
        <v>0</v>
      </c>
      <c r="V26" s="68">
        <f>'Jan-25'!V26+I26</f>
        <v>0</v>
      </c>
      <c r="W26" s="68">
        <f>'Jan-25'!W26+J26</f>
        <v>0</v>
      </c>
      <c r="X26" s="68">
        <f>'Jan-25'!X26+K26</f>
        <v>0</v>
      </c>
      <c r="Y26" s="68">
        <f>'Jan-25'!Y26+L26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L28" si="48">F13+F16+F19+F22+F25</f>
        <v>476</v>
      </c>
      <c r="G27" s="75">
        <f t="shared" si="48"/>
        <v>313</v>
      </c>
      <c r="H27" s="75">
        <f t="shared" si="48"/>
        <v>242</v>
      </c>
      <c r="I27" s="75">
        <f t="shared" si="48"/>
        <v>185</v>
      </c>
      <c r="J27" s="75">
        <f t="shared" si="48"/>
        <v>5</v>
      </c>
      <c r="K27" s="75">
        <f t="shared" si="48"/>
        <v>193</v>
      </c>
      <c r="L27" s="75">
        <f t="shared" si="48"/>
        <v>187</v>
      </c>
      <c r="M27" s="66">
        <f t="shared" si="36"/>
        <v>0.52076677316293929</v>
      </c>
      <c r="N27" s="66">
        <f t="shared" si="37"/>
        <v>0.96694214876033069</v>
      </c>
      <c r="O27" s="66">
        <f t="shared" si="38"/>
        <v>1.5729729729729729</v>
      </c>
      <c r="P27" s="66">
        <f t="shared" si="39"/>
        <v>94.2</v>
      </c>
      <c r="Q27" s="66">
        <f t="shared" si="40"/>
        <v>1.4663212435233159</v>
      </c>
      <c r="R27" s="62">
        <f t="shared" si="41"/>
        <v>1.5454545454545454</v>
      </c>
      <c r="S27" s="75">
        <f t="shared" ref="S27:Y28" si="49">S13+S16+S19+S22+S25</f>
        <v>1026</v>
      </c>
      <c r="T27" s="75">
        <f t="shared" si="49"/>
        <v>619</v>
      </c>
      <c r="U27" s="75">
        <f t="shared" si="49"/>
        <v>545</v>
      </c>
      <c r="V27" s="75">
        <f t="shared" si="49"/>
        <v>371</v>
      </c>
      <c r="W27" s="75">
        <f t="shared" si="49"/>
        <v>7</v>
      </c>
      <c r="X27" s="75">
        <f t="shared" si="49"/>
        <v>405</v>
      </c>
      <c r="Y27" s="75">
        <f t="shared" si="49"/>
        <v>405</v>
      </c>
      <c r="Z27" s="66">
        <f t="shared" si="42"/>
        <v>0.65751211631663975</v>
      </c>
      <c r="AA27" s="66">
        <f t="shared" si="43"/>
        <v>0.88256880733944953</v>
      </c>
      <c r="AB27" s="66">
        <f t="shared" si="44"/>
        <v>1.7654986522911051</v>
      </c>
      <c r="AC27" s="66">
        <f t="shared" si="45"/>
        <v>145.57142857142858</v>
      </c>
      <c r="AD27" s="66">
        <f t="shared" si="46"/>
        <v>1.5333333333333332</v>
      </c>
      <c r="AE27" s="62">
        <f t="shared" si="47"/>
        <v>1.5333333333333332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1.5" thickTop="1" thickBot="1">
      <c r="A28" s="122"/>
      <c r="B28" s="127"/>
      <c r="C28" s="38" t="s">
        <v>13</v>
      </c>
      <c r="D28" s="39"/>
      <c r="E28" s="40"/>
      <c r="F28" s="76">
        <f t="shared" si="48"/>
        <v>1260797</v>
      </c>
      <c r="G28" s="76">
        <f t="shared" si="48"/>
        <v>994232</v>
      </c>
      <c r="H28" s="76">
        <f t="shared" si="48"/>
        <v>723641</v>
      </c>
      <c r="I28" s="76">
        <f t="shared" si="48"/>
        <v>240931</v>
      </c>
      <c r="J28" s="76">
        <f t="shared" si="48"/>
        <v>4669</v>
      </c>
      <c r="K28" s="76">
        <f t="shared" si="48"/>
        <v>494991</v>
      </c>
      <c r="L28" s="76">
        <f t="shared" si="48"/>
        <v>513063</v>
      </c>
      <c r="M28" s="67">
        <f t="shared" si="36"/>
        <v>0.2681114669413176</v>
      </c>
      <c r="N28" s="67">
        <f t="shared" si="37"/>
        <v>0.74229624910694669</v>
      </c>
      <c r="O28" s="67">
        <f t="shared" si="38"/>
        <v>4.2330210724232247</v>
      </c>
      <c r="P28" s="67">
        <f t="shared" si="39"/>
        <v>269.0357678303705</v>
      </c>
      <c r="Q28" s="67">
        <f t="shared" si="40"/>
        <v>1.5471109575729658</v>
      </c>
      <c r="R28" s="63">
        <f t="shared" si="41"/>
        <v>1.4573921721114171</v>
      </c>
      <c r="S28" s="76">
        <f t="shared" si="49"/>
        <v>2766999</v>
      </c>
      <c r="T28" s="76">
        <f t="shared" si="49"/>
        <v>1977097</v>
      </c>
      <c r="U28" s="76">
        <f t="shared" si="49"/>
        <v>1557046</v>
      </c>
      <c r="V28" s="76">
        <f t="shared" si="49"/>
        <v>460887</v>
      </c>
      <c r="W28" s="76">
        <f t="shared" si="49"/>
        <v>5957</v>
      </c>
      <c r="X28" s="76">
        <f t="shared" si="49"/>
        <v>1050029</v>
      </c>
      <c r="Y28" s="76">
        <f t="shared" si="49"/>
        <v>1133915</v>
      </c>
      <c r="Z28" s="67">
        <f t="shared" si="42"/>
        <v>0.39952617398134738</v>
      </c>
      <c r="AA28" s="67">
        <f t="shared" si="43"/>
        <v>0.77708237264666558</v>
      </c>
      <c r="AB28" s="67">
        <f t="shared" si="44"/>
        <v>5.0036386359346219</v>
      </c>
      <c r="AC28" s="67">
        <f t="shared" si="45"/>
        <v>463.49538358234008</v>
      </c>
      <c r="AD28" s="67">
        <f t="shared" si="46"/>
        <v>1.6351643621271412</v>
      </c>
      <c r="AE28" s="63">
        <f t="shared" si="47"/>
        <v>1.4402173002385541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1"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February</v>
      </c>
      <c r="G33" s="163"/>
      <c r="H33" s="163"/>
      <c r="I33" s="163"/>
      <c r="J33" s="163"/>
      <c r="K33" s="163"/>
      <c r="L33" s="163"/>
      <c r="M33" s="163"/>
      <c r="N33" s="163"/>
      <c r="O33" s="163"/>
      <c r="P33" s="163"/>
      <c r="Q33" s="163"/>
      <c r="R33" s="164"/>
      <c r="S33" s="166" t="str">
        <f>"April to "&amp;D4&amp;" (YTD)"</f>
        <v>April to February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340</v>
      </c>
      <c r="G37" s="74">
        <f t="shared" ref="G37:L38" si="51">G13</f>
        <v>224</v>
      </c>
      <c r="H37" s="74">
        <f t="shared" si="51"/>
        <v>161</v>
      </c>
      <c r="I37" s="74">
        <f t="shared" si="51"/>
        <v>162</v>
      </c>
      <c r="J37" s="74">
        <f t="shared" si="51"/>
        <v>0</v>
      </c>
      <c r="K37" s="74">
        <f t="shared" si="51"/>
        <v>175</v>
      </c>
      <c r="L37" s="74">
        <f t="shared" si="51"/>
        <v>157</v>
      </c>
      <c r="M37" s="64">
        <f t="shared" ref="M37:M38" si="52">IFERROR(F37/G37-1,"n/a")</f>
        <v>0.51785714285714279</v>
      </c>
      <c r="N37" s="64">
        <f t="shared" ref="N37:N38" si="53">IFERROR(F37/H37-1,"n/a")</f>
        <v>1.1118012422360248</v>
      </c>
      <c r="O37" s="64">
        <f t="shared" ref="O37:O38" si="54">IFERROR(F37/I37-1,"n/a")</f>
        <v>1.0987654320987654</v>
      </c>
      <c r="P37" s="64" t="str">
        <f t="shared" ref="P37:P38" si="55">IFERROR(F37/J37-1,"n/a")</f>
        <v>n/a</v>
      </c>
      <c r="Q37" s="64">
        <f t="shared" ref="Q37:Q38" si="56">IFERROR(F37/K37-1,"n/a")</f>
        <v>0.94285714285714284</v>
      </c>
      <c r="R37" s="60">
        <f t="shared" ref="R37:R38" si="57">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19">
        <f>IFERROR(T37/U37-1,"n/a")</f>
        <v>0.66009204470742922</v>
      </c>
      <c r="AB37" s="119">
        <f>IFERROR(T37/V37-1,"n/a")</f>
        <v>0.93486590038314166</v>
      </c>
      <c r="AC37" s="119">
        <f>IFERROR(T37/W37-1,"n/a")</f>
        <v>2.0023781212841856</v>
      </c>
      <c r="AD37" s="119">
        <f>IFERROR(T37/X37-1,"n/a")</f>
        <v>59.11904761904762</v>
      </c>
      <c r="AE37" s="120">
        <f>IFERROR(T37/Y37-1,"n/a")</f>
        <v>0.76573426573426584</v>
      </c>
      <c r="AF37" s="119"/>
      <c r="AG37" s="89">
        <v>1802</v>
      </c>
      <c r="AH37" s="89">
        <v>1486</v>
      </c>
      <c r="AI37" s="89">
        <v>1052</v>
      </c>
      <c r="AJ37" s="70">
        <v>551</v>
      </c>
      <c r="AK37" s="78">
        <v>1584</v>
      </c>
      <c r="AM37" s="122"/>
    </row>
    <row r="38" spans="1:39" s="123" customFormat="1" ht="10.5">
      <c r="A38" s="122"/>
      <c r="B38" s="122"/>
      <c r="C38" s="33"/>
      <c r="D38" s="26" t="s">
        <v>11</v>
      </c>
      <c r="E38" s="32"/>
      <c r="F38" s="74">
        <f>F14</f>
        <v>876872</v>
      </c>
      <c r="G38" s="74">
        <f t="shared" si="51"/>
        <v>674695</v>
      </c>
      <c r="H38" s="74">
        <f t="shared" si="51"/>
        <v>449661</v>
      </c>
      <c r="I38" s="74">
        <f t="shared" si="51"/>
        <v>219545</v>
      </c>
      <c r="J38" s="74">
        <f t="shared" si="51"/>
        <v>0</v>
      </c>
      <c r="K38" s="74">
        <f t="shared" si="51"/>
        <v>430518</v>
      </c>
      <c r="L38" s="74">
        <f t="shared" si="51"/>
        <v>425246</v>
      </c>
      <c r="M38" s="64">
        <f t="shared" si="52"/>
        <v>0.29965688199853258</v>
      </c>
      <c r="N38" s="64">
        <f t="shared" si="53"/>
        <v>0.95007349981430456</v>
      </c>
      <c r="O38" s="64">
        <f t="shared" si="54"/>
        <v>2.9940422236899042</v>
      </c>
      <c r="P38" s="64" t="str">
        <f t="shared" si="55"/>
        <v>n/a</v>
      </c>
      <c r="Q38" s="64">
        <f t="shared" si="56"/>
        <v>1.0367835955755624</v>
      </c>
      <c r="R38" s="60">
        <f t="shared" si="57"/>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19">
        <f>IFERROR(T38/U38-1,"n/a")</f>
        <v>0.56198595851678723</v>
      </c>
      <c r="AB38" s="119">
        <f>IFERROR(T38/V38-1,"n/a")</f>
        <v>1.0483885251480474</v>
      </c>
      <c r="AC38" s="119">
        <f>IFERROR(T38/W38-1,"n/a")</f>
        <v>5.6150236176102677</v>
      </c>
      <c r="AD38" s="119" t="str">
        <f>IFERROR(T38/X38-1,"n/a")</f>
        <v>n/a</v>
      </c>
      <c r="AE38" s="120">
        <f>IFERROR(T38/Y38-1,"n/a")</f>
        <v>0.94067724451459833</v>
      </c>
      <c r="AF38" s="119"/>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0.5">
      <c r="A40" s="122"/>
      <c r="B40" s="122"/>
      <c r="C40" s="33"/>
      <c r="D40" s="26" t="s">
        <v>5</v>
      </c>
      <c r="E40" s="32"/>
      <c r="F40" s="74">
        <f t="shared" ref="F40:L41" si="58">F16</f>
        <v>15</v>
      </c>
      <c r="G40" s="74">
        <f t="shared" si="58"/>
        <v>8</v>
      </c>
      <c r="H40" s="74">
        <f t="shared" si="58"/>
        <v>6</v>
      </c>
      <c r="I40" s="74">
        <f t="shared" si="58"/>
        <v>7</v>
      </c>
      <c r="J40" s="74">
        <f t="shared" si="58"/>
        <v>5</v>
      </c>
      <c r="K40" s="74">
        <f t="shared" si="58"/>
        <v>4</v>
      </c>
      <c r="L40" s="74">
        <f t="shared" si="58"/>
        <v>8</v>
      </c>
      <c r="M40" s="64">
        <f t="shared" ref="M40:M41" si="59">IFERROR(F40/G40-1,"n/a")</f>
        <v>0.875</v>
      </c>
      <c r="N40" s="64">
        <f t="shared" ref="N40:N41" si="60">IFERROR(F40/H40-1,"n/a")</f>
        <v>1.5</v>
      </c>
      <c r="O40" s="64">
        <f t="shared" ref="O40:O41" si="61">IFERROR(F40/I40-1,"n/a")</f>
        <v>1.1428571428571428</v>
      </c>
      <c r="P40" s="64">
        <f t="shared" ref="P40:P41" si="62">IFERROR(F40/J40-1,"n/a")</f>
        <v>2</v>
      </c>
      <c r="Q40" s="64">
        <f t="shared" ref="Q40:Q41" si="63">IFERROR(F40/K40-1,"n/a")</f>
        <v>2.75</v>
      </c>
      <c r="R40" s="60">
        <f t="shared" ref="R40:R41" si="64">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19">
        <f t="shared" ref="AA40:AA41" si="65">IFERROR(T40/U40-1,"n/a")</f>
        <v>0.38800705467372132</v>
      </c>
      <c r="AB40" s="119">
        <f t="shared" ref="AB40:AB41" si="66">IFERROR(T40/V40-1,"n/a")</f>
        <v>0.43613138686131392</v>
      </c>
      <c r="AC40" s="119">
        <f t="shared" ref="AC40:AC41" si="67">IFERROR(T40/W40-1,"n/a")</f>
        <v>2.8960396039603959</v>
      </c>
      <c r="AD40" s="119">
        <f t="shared" ref="AD40:AD41" si="68">IFERROR(T40/X40-1,"n/a")</f>
        <v>14.431372549019608</v>
      </c>
      <c r="AE40" s="120">
        <f t="shared" ref="AE40:AE41" si="69">IFERROR(T40/Y40-1,"n/a")</f>
        <v>0.35924006908462869</v>
      </c>
      <c r="AF40" s="119"/>
      <c r="AG40" s="89">
        <v>583</v>
      </c>
      <c r="AH40" s="89">
        <v>563</v>
      </c>
      <c r="AI40" s="89">
        <v>226</v>
      </c>
      <c r="AJ40" s="70">
        <v>66</v>
      </c>
      <c r="AK40" s="78">
        <v>573</v>
      </c>
      <c r="AM40" s="122"/>
    </row>
    <row r="41" spans="1:39" s="123" customFormat="1" ht="10.5">
      <c r="A41" s="122"/>
      <c r="B41" s="122"/>
      <c r="C41" s="33"/>
      <c r="D41" s="26" t="s">
        <v>11</v>
      </c>
      <c r="E41" s="32"/>
      <c r="F41" s="74">
        <f t="shared" si="58"/>
        <v>51126</v>
      </c>
      <c r="G41" s="74">
        <f t="shared" si="58"/>
        <v>31100</v>
      </c>
      <c r="H41" s="74">
        <f t="shared" si="58"/>
        <v>24121</v>
      </c>
      <c r="I41" s="74">
        <f t="shared" si="58"/>
        <v>6429</v>
      </c>
      <c r="J41" s="74">
        <f t="shared" si="58"/>
        <v>4669</v>
      </c>
      <c r="K41" s="74">
        <f t="shared" si="58"/>
        <v>17407</v>
      </c>
      <c r="L41" s="74">
        <f t="shared" si="58"/>
        <v>26946</v>
      </c>
      <c r="M41" s="64">
        <f t="shared" si="59"/>
        <v>0.64392282958199365</v>
      </c>
      <c r="N41" s="64">
        <f t="shared" si="60"/>
        <v>1.1195638655113802</v>
      </c>
      <c r="O41" s="64">
        <f t="shared" si="61"/>
        <v>6.9524031731217919</v>
      </c>
      <c r="P41" s="64">
        <f t="shared" si="62"/>
        <v>9.9500963803812379</v>
      </c>
      <c r="Q41" s="64">
        <f t="shared" si="63"/>
        <v>1.9370942724191416</v>
      </c>
      <c r="R41" s="60">
        <f t="shared" si="64"/>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19">
        <f t="shared" si="65"/>
        <v>0.21861673411860183</v>
      </c>
      <c r="AB41" s="119">
        <f t="shared" si="66"/>
        <v>1.0733557173855863</v>
      </c>
      <c r="AC41" s="119">
        <f t="shared" si="67"/>
        <v>5.7141397976464168</v>
      </c>
      <c r="AD41" s="119">
        <f t="shared" si="68"/>
        <v>55.815281961766942</v>
      </c>
      <c r="AE41" s="120">
        <f t="shared" si="69"/>
        <v>0.4852517871770734</v>
      </c>
      <c r="AF41" s="119"/>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0.5">
      <c r="A43" s="122"/>
      <c r="B43" s="122"/>
      <c r="C43" s="33"/>
      <c r="D43" s="26" t="s">
        <v>5</v>
      </c>
      <c r="E43" s="32"/>
      <c r="F43" s="74">
        <f>F19</f>
        <v>7</v>
      </c>
      <c r="G43" s="74">
        <f t="shared" ref="G43:L44" si="70">G19</f>
        <v>4</v>
      </c>
      <c r="H43" s="74">
        <f t="shared" si="70"/>
        <v>2</v>
      </c>
      <c r="I43" s="74">
        <f t="shared" si="70"/>
        <v>3</v>
      </c>
      <c r="J43" s="74">
        <f t="shared" si="70"/>
        <v>0</v>
      </c>
      <c r="K43" s="74">
        <f t="shared" si="70"/>
        <v>0</v>
      </c>
      <c r="L43" s="74">
        <f t="shared" si="70"/>
        <v>1</v>
      </c>
      <c r="M43" s="64">
        <f t="shared" ref="M43:M44" si="71">IFERROR(F43/G43-1,"n/a")</f>
        <v>0.75</v>
      </c>
      <c r="N43" s="64">
        <f t="shared" ref="N43:N44" si="72">IFERROR(F43/H43-1,"n/a")</f>
        <v>2.5</v>
      </c>
      <c r="O43" s="64">
        <f t="shared" ref="O43:O44" si="73">IFERROR(F43/I43-1,"n/a")</f>
        <v>1.3333333333333335</v>
      </c>
      <c r="P43" s="64" t="str">
        <f t="shared" ref="P43:P44" si="74">IFERROR(F43/J43-1,"n/a")</f>
        <v>n/a</v>
      </c>
      <c r="Q43" s="64" t="str">
        <f t="shared" ref="Q43:Q44" si="75">IFERROR(F43/K43-1,"n/a")</f>
        <v>n/a</v>
      </c>
      <c r="R43" s="60">
        <f t="shared" ref="R43:R44" si="76">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19">
        <f t="shared" ref="AA43:AA44" si="77">IFERROR(T43/U43-1,"n/a")</f>
        <v>3.3285094066570098E-2</v>
      </c>
      <c r="AB43" s="119">
        <f t="shared" ref="AB43:AB44" si="78">IFERROR(T43/V43-1,"n/a")</f>
        <v>9.5092024539877196E-2</v>
      </c>
      <c r="AC43" s="119">
        <f t="shared" ref="AC43:AC44" si="79">IFERROR(T43/W43-1,"n/a")</f>
        <v>12.471698113207546</v>
      </c>
      <c r="AD43" s="119">
        <f t="shared" ref="AD43:AD44" si="80">IFERROR(T43/X43-1,"n/a")</f>
        <v>101</v>
      </c>
      <c r="AE43" s="120">
        <f t="shared" ref="AE43:AE44" si="81">IFERROR(T43/Y43-1,"n/a")</f>
        <v>1.5052631578947366</v>
      </c>
      <c r="AF43" s="119"/>
      <c r="AG43" s="89">
        <v>712</v>
      </c>
      <c r="AH43" s="89">
        <v>669</v>
      </c>
      <c r="AI43" s="89">
        <v>59</v>
      </c>
      <c r="AJ43" s="70">
        <v>9</v>
      </c>
      <c r="AK43" s="78">
        <v>287</v>
      </c>
      <c r="AM43" s="122"/>
    </row>
    <row r="44" spans="1:39" s="123" customFormat="1" ht="10.5">
      <c r="A44" s="122"/>
      <c r="B44" s="122"/>
      <c r="C44" s="33"/>
      <c r="D44" s="26" t="s">
        <v>11</v>
      </c>
      <c r="E44" s="32"/>
      <c r="F44" s="74">
        <f>F20</f>
        <v>11128</v>
      </c>
      <c r="G44" s="74">
        <f t="shared" si="70"/>
        <v>5580</v>
      </c>
      <c r="H44" s="74">
        <f t="shared" si="70"/>
        <v>2252</v>
      </c>
      <c r="I44" s="74">
        <f t="shared" si="70"/>
        <v>925</v>
      </c>
      <c r="J44" s="74">
        <f t="shared" si="70"/>
        <v>0</v>
      </c>
      <c r="K44" s="74">
        <f t="shared" si="70"/>
        <v>43</v>
      </c>
      <c r="L44" s="74">
        <f t="shared" si="70"/>
        <v>1168</v>
      </c>
      <c r="M44" s="64">
        <f t="shared" si="71"/>
        <v>0.99426523297491043</v>
      </c>
      <c r="N44" s="64">
        <f t="shared" si="72"/>
        <v>3.9413854351687387</v>
      </c>
      <c r="O44" s="64">
        <f t="shared" si="73"/>
        <v>11.03027027027027</v>
      </c>
      <c r="P44" s="64" t="str">
        <f t="shared" si="74"/>
        <v>n/a</v>
      </c>
      <c r="Q44" s="64">
        <f t="shared" si="75"/>
        <v>257.7906976744186</v>
      </c>
      <c r="R44" s="60">
        <f t="shared" si="76"/>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19">
        <f t="shared" si="77"/>
        <v>0.16153616314915809</v>
      </c>
      <c r="AB44" s="119">
        <f t="shared" si="78"/>
        <v>0.65011016010834077</v>
      </c>
      <c r="AC44" s="119">
        <f t="shared" si="79"/>
        <v>75.216773858921158</v>
      </c>
      <c r="AD44" s="119">
        <f t="shared" si="80"/>
        <v>176.1713768989631</v>
      </c>
      <c r="AE44" s="120">
        <f t="shared" si="81"/>
        <v>1.5321885468506595</v>
      </c>
      <c r="AF44" s="119"/>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0.5">
      <c r="A46" s="122"/>
      <c r="B46" s="122"/>
      <c r="C46" s="33"/>
      <c r="D46" s="26" t="s">
        <v>5</v>
      </c>
      <c r="E46" s="34"/>
      <c r="F46" s="74">
        <f>F22</f>
        <v>114</v>
      </c>
      <c r="G46" s="74">
        <f t="shared" ref="G46:L47" si="82">G22</f>
        <v>77</v>
      </c>
      <c r="H46" s="74">
        <f t="shared" si="82"/>
        <v>73</v>
      </c>
      <c r="I46" s="74">
        <f t="shared" si="82"/>
        <v>13</v>
      </c>
      <c r="J46" s="74">
        <f t="shared" si="82"/>
        <v>0</v>
      </c>
      <c r="K46" s="74">
        <f t="shared" si="82"/>
        <v>14</v>
      </c>
      <c r="L46" s="74">
        <f t="shared" si="82"/>
        <v>21</v>
      </c>
      <c r="M46" s="64">
        <f t="shared" ref="M46:M47" si="83">IFERROR(F46/G46-1,"n/a")</f>
        <v>0.48051948051948057</v>
      </c>
      <c r="N46" s="64">
        <f t="shared" ref="N46:N47" si="84">IFERROR(F46/H46-1,"n/a")</f>
        <v>0.56164383561643838</v>
      </c>
      <c r="O46" s="64">
        <f t="shared" ref="O46:O47" si="85">IFERROR(F46/I46-1,"n/a")</f>
        <v>7.7692307692307701</v>
      </c>
      <c r="P46" s="64" t="str">
        <f t="shared" ref="P46:P47" si="86">IFERROR(F46/J46-1,"n/a")</f>
        <v>n/a</v>
      </c>
      <c r="Q46" s="64">
        <f t="shared" ref="Q46:Q47" si="87">IFERROR(F46/K46-1,"n/a")</f>
        <v>7.1428571428571423</v>
      </c>
      <c r="R46" s="60">
        <f t="shared" ref="R46:R47" si="88">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19">
        <f t="shared" ref="AA46:AA47" si="89">IFERROR(T46/U46-1,"n/a")</f>
        <v>0.18424855491329484</v>
      </c>
      <c r="AB46" s="119">
        <f t="shared" ref="AB46:AB47" si="90">IFERROR(T46/V46-1,"n/a")</f>
        <v>0.60686274509803928</v>
      </c>
      <c r="AC46" s="119">
        <f t="shared" ref="AC46:AC47" si="91">IFERROR(T46/W46-1,"n/a")</f>
        <v>4.2532051282051286</v>
      </c>
      <c r="AD46" s="119" t="str">
        <f t="shared" ref="AD46:AD47" si="92">IFERROR(T46/X46-1,"n/a")</f>
        <v>n/a</v>
      </c>
      <c r="AE46" s="120">
        <f t="shared" ref="AE46:AE47" si="93">IFERROR(T46/Y46-1,"n/a")</f>
        <v>1.125810635538262</v>
      </c>
      <c r="AF46" s="119"/>
      <c r="AG46" s="89">
        <v>1471</v>
      </c>
      <c r="AH46" s="89">
        <v>1129</v>
      </c>
      <c r="AI46" s="89">
        <v>336</v>
      </c>
      <c r="AJ46" s="84">
        <v>43</v>
      </c>
      <c r="AK46" s="78">
        <v>781</v>
      </c>
      <c r="AM46" s="122"/>
    </row>
    <row r="47" spans="1:39" s="123" customFormat="1" ht="10.5">
      <c r="A47" s="122"/>
      <c r="B47" s="122"/>
      <c r="C47" s="33"/>
      <c r="D47" s="26" t="s">
        <v>11</v>
      </c>
      <c r="E47" s="32"/>
      <c r="F47" s="74">
        <f>F23</f>
        <v>321671</v>
      </c>
      <c r="G47" s="74">
        <f t="shared" si="82"/>
        <v>282857</v>
      </c>
      <c r="H47" s="74">
        <f t="shared" si="82"/>
        <v>247607</v>
      </c>
      <c r="I47" s="74">
        <f t="shared" si="82"/>
        <v>14032</v>
      </c>
      <c r="J47" s="74">
        <f t="shared" si="82"/>
        <v>0</v>
      </c>
      <c r="K47" s="74">
        <f t="shared" si="82"/>
        <v>47023</v>
      </c>
      <c r="L47" s="74">
        <f t="shared" si="82"/>
        <v>59703</v>
      </c>
      <c r="M47" s="64">
        <f t="shared" si="83"/>
        <v>0.13722128142488965</v>
      </c>
      <c r="N47" s="64">
        <f t="shared" si="84"/>
        <v>0.29911916868263022</v>
      </c>
      <c r="O47" s="64">
        <f t="shared" si="85"/>
        <v>21.924102052451538</v>
      </c>
      <c r="P47" s="64" t="str">
        <f t="shared" si="86"/>
        <v>n/a</v>
      </c>
      <c r="Q47" s="64">
        <f t="shared" si="87"/>
        <v>5.8407162452416905</v>
      </c>
      <c r="R47" s="60">
        <f t="shared" si="88"/>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19">
        <f t="shared" si="89"/>
        <v>0.15465187397766877</v>
      </c>
      <c r="AB47" s="119">
        <f t="shared" si="90"/>
        <v>0.851138693222113</v>
      </c>
      <c r="AC47" s="119">
        <f t="shared" si="91"/>
        <v>8.7224938070020297</v>
      </c>
      <c r="AD47" s="119" t="str">
        <f t="shared" si="92"/>
        <v>n/a</v>
      </c>
      <c r="AE47" s="120">
        <f t="shared" si="93"/>
        <v>1.0184620434063154</v>
      </c>
      <c r="AF47" s="119"/>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0.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'Jan-25'!T49+'Feb-25'!F49</f>
        <v>14</v>
      </c>
      <c r="U49" s="74">
        <f>'Jan-25'!U49+'Feb-25'!G49</f>
        <v>21</v>
      </c>
      <c r="V49" s="74">
        <f>'Jan-25'!V49+'Feb-25'!H49</f>
        <v>9</v>
      </c>
      <c r="W49" s="74">
        <f>'Jan-25'!W49+'Feb-25'!I49</f>
        <v>0</v>
      </c>
      <c r="X49" s="74">
        <f>'Jan-25'!X49+'Feb-25'!J49</f>
        <v>0</v>
      </c>
      <c r="Y49" s="74">
        <f>'Jan-25'!Y49+'Feb-25'!K49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0.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'Jan-25'!T50+'Feb-25'!F50</f>
        <v>47798</v>
      </c>
      <c r="U50" s="74">
        <f>'Jan-25'!U50+'Feb-25'!G50</f>
        <v>38626</v>
      </c>
      <c r="V50" s="74">
        <f>'Jan-25'!V50+'Feb-25'!H50</f>
        <v>15637</v>
      </c>
      <c r="W50" s="74">
        <f>'Jan-25'!W50+'Feb-25'!I50</f>
        <v>0</v>
      </c>
      <c r="X50" s="74">
        <f>'Jan-25'!X50+'Feb-25'!J50</f>
        <v>0</v>
      </c>
      <c r="Y50" s="74">
        <f>'Jan-25'!Y50+'Feb-25'!K50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1" thickBot="1">
      <c r="C51" s="35" t="s">
        <v>12</v>
      </c>
      <c r="D51" s="36"/>
      <c r="E51" s="37"/>
      <c r="F51" s="75">
        <f t="shared" ref="F51:L52" si="106">F37+F40+F43+F46+F49</f>
        <v>476</v>
      </c>
      <c r="G51" s="75">
        <f t="shared" si="106"/>
        <v>313</v>
      </c>
      <c r="H51" s="75">
        <f t="shared" si="106"/>
        <v>242</v>
      </c>
      <c r="I51" s="75">
        <f t="shared" si="106"/>
        <v>185</v>
      </c>
      <c r="J51" s="75">
        <f t="shared" si="106"/>
        <v>5</v>
      </c>
      <c r="K51" s="75">
        <f t="shared" si="106"/>
        <v>193</v>
      </c>
      <c r="L51" s="75">
        <f t="shared" si="106"/>
        <v>187</v>
      </c>
      <c r="M51" s="66">
        <f t="shared" si="95"/>
        <v>0.52076677316293929</v>
      </c>
      <c r="N51" s="66">
        <f t="shared" si="96"/>
        <v>0.96694214876033069</v>
      </c>
      <c r="O51" s="66">
        <f t="shared" si="97"/>
        <v>1.5729729729729729</v>
      </c>
      <c r="P51" s="66">
        <f t="shared" si="98"/>
        <v>94.2</v>
      </c>
      <c r="Q51" s="66">
        <f t="shared" si="99"/>
        <v>1.4663212435233159</v>
      </c>
      <c r="R51" s="66">
        <f t="shared" si="100"/>
        <v>1.5454545454545454</v>
      </c>
      <c r="S51" s="66"/>
      <c r="T51" s="75">
        <f>T37+T40+T43+T46+T49</f>
        <v>5679</v>
      </c>
      <c r="U51" s="75">
        <f>U37+U40+U43+U46+U49</f>
        <v>4184</v>
      </c>
      <c r="V51" s="75">
        <f t="shared" ref="U51:Y52" si="107">V37+V40+V43+V46+V49</f>
        <v>3534</v>
      </c>
      <c r="W51" s="75">
        <f t="shared" si="107"/>
        <v>1408</v>
      </c>
      <c r="X51" s="75">
        <f t="shared" si="107"/>
        <v>100</v>
      </c>
      <c r="Y51" s="75">
        <f t="shared" si="107"/>
        <v>3081</v>
      </c>
      <c r="Z51" s="75"/>
      <c r="AA51" s="66">
        <f t="shared" si="101"/>
        <v>0.35731357552581255</v>
      </c>
      <c r="AB51" s="66">
        <f t="shared" si="102"/>
        <v>0.6069609507640068</v>
      </c>
      <c r="AC51" s="66">
        <f t="shared" si="103"/>
        <v>3.0333806818181817</v>
      </c>
      <c r="AD51" s="66">
        <f t="shared" si="104"/>
        <v>55.79</v>
      </c>
      <c r="AE51" s="66">
        <f t="shared" si="105"/>
        <v>0.84323271665043809</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1.5" thickTop="1" thickBot="1">
      <c r="C52" s="38" t="s">
        <v>13</v>
      </c>
      <c r="D52" s="39"/>
      <c r="E52" s="40"/>
      <c r="F52" s="76">
        <f t="shared" si="106"/>
        <v>1260797</v>
      </c>
      <c r="G52" s="76">
        <f t="shared" si="106"/>
        <v>994232</v>
      </c>
      <c r="H52" s="76">
        <f t="shared" si="106"/>
        <v>723641</v>
      </c>
      <c r="I52" s="76">
        <f t="shared" si="106"/>
        <v>240931</v>
      </c>
      <c r="J52" s="76">
        <f t="shared" si="106"/>
        <v>4669</v>
      </c>
      <c r="K52" s="76">
        <f t="shared" si="106"/>
        <v>494991</v>
      </c>
      <c r="L52" s="76">
        <f t="shared" si="106"/>
        <v>513063</v>
      </c>
      <c r="M52" s="67">
        <f t="shared" si="95"/>
        <v>0.2681114669413176</v>
      </c>
      <c r="N52" s="67">
        <f t="shared" si="96"/>
        <v>0.74229624910694669</v>
      </c>
      <c r="O52" s="67">
        <f t="shared" si="97"/>
        <v>4.2330210724232247</v>
      </c>
      <c r="P52" s="67">
        <f t="shared" si="98"/>
        <v>269.0357678303705</v>
      </c>
      <c r="Q52" s="67">
        <f t="shared" si="99"/>
        <v>1.5471109575729658</v>
      </c>
      <c r="R52" s="67">
        <f t="shared" si="100"/>
        <v>1.4573921721114171</v>
      </c>
      <c r="S52" s="67"/>
      <c r="T52" s="76">
        <f t="shared" ref="T52" si="109">T38+T41+T44+T47+T50</f>
        <v>16200813.4</v>
      </c>
      <c r="U52" s="76">
        <f t="shared" si="107"/>
        <v>12168376</v>
      </c>
      <c r="V52" s="76">
        <f t="shared" si="107"/>
        <v>8316010</v>
      </c>
      <c r="W52" s="76">
        <f t="shared" si="107"/>
        <v>1999170</v>
      </c>
      <c r="X52" s="76">
        <f t="shared" si="107"/>
        <v>43813</v>
      </c>
      <c r="Y52" s="76">
        <f t="shared" si="107"/>
        <v>8388896</v>
      </c>
      <c r="Z52" s="76"/>
      <c r="AA52" s="67">
        <f t="shared" si="101"/>
        <v>0.33138665340387252</v>
      </c>
      <c r="AB52" s="67">
        <f t="shared" si="102"/>
        <v>0.94814741685014803</v>
      </c>
      <c r="AC52" s="67">
        <f t="shared" si="103"/>
        <v>7.1037697644522471</v>
      </c>
      <c r="AD52" s="67">
        <f t="shared" si="104"/>
        <v>368.77183484353958</v>
      </c>
      <c r="AE52" s="67">
        <f t="shared" si="105"/>
        <v>0.93122115234233438</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1" thickTop="1">
      <c r="T53" s="131">
        <f>T51+T52-F51-F52-'Jan-25'!T51-'Jan-25'!T52</f>
        <v>0</v>
      </c>
      <c r="U53" s="131">
        <f>U51+U52-G51-G52-'Jan-25'!U51-'Jan-25'!U52</f>
        <v>0</v>
      </c>
      <c r="V53" s="131">
        <f>V51+V52-H51-H52-'Jan-25'!V51-'Jan-25'!V52</f>
        <v>0</v>
      </c>
      <c r="W53" s="131">
        <f>W51+W52-I51-I52-'Jan-25'!W51-'Jan-25'!W52</f>
        <v>0</v>
      </c>
      <c r="X53" s="131">
        <f>X51+X52-J51-J52-'Jan-25'!X51-'Jan-25'!X52</f>
        <v>0</v>
      </c>
      <c r="Y53" s="131">
        <f>Y51+Y52-K51-K52-'Jan-25'!Y51-'Jan-25'!Y52</f>
        <v>0</v>
      </c>
      <c r="AM53" s="122"/>
    </row>
    <row r="54" spans="3:39" s="123" customFormat="1" ht="10.5">
      <c r="F54" s="131"/>
      <c r="T54" s="131"/>
      <c r="U54" s="131"/>
      <c r="V54" s="131"/>
      <c r="W54" s="131"/>
      <c r="X54" s="131"/>
      <c r="Y54" s="131"/>
      <c r="Z54" s="131"/>
      <c r="AM54" s="122"/>
    </row>
    <row r="55" spans="3:39" ht="14.5">
      <c r="F55" s="131"/>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A12" zoomScale="90" zoomScaleNormal="90" workbookViewId="0">
      <selection activeCell="F36" sqref="F36"/>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9.54296875" bestFit="1" customWidth="1"/>
    <col min="20" max="21" width="12.54296875" bestFit="1" customWidth="1"/>
    <col min="22" max="24" width="11.54296875" bestFit="1" customWidth="1"/>
    <col min="25" max="25" width="11.8164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9.54296875" bestFit="1" customWidth="1"/>
    <col min="33" max="33" width="10.179687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6">
      <c r="A4" s="9"/>
      <c r="B4" s="11" t="s">
        <v>7</v>
      </c>
      <c r="C4" s="26"/>
      <c r="D4" s="93" t="s">
        <v>33</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January</v>
      </c>
      <c r="G9" s="160"/>
      <c r="H9" s="160"/>
      <c r="I9" s="160"/>
      <c r="J9" s="160"/>
      <c r="K9" s="160"/>
      <c r="L9" s="160"/>
      <c r="M9" s="160"/>
      <c r="N9" s="160"/>
      <c r="O9" s="160"/>
      <c r="P9" s="160"/>
      <c r="Q9" s="160"/>
      <c r="R9" s="161"/>
      <c r="S9" s="162" t="str">
        <f>"January to "&amp; F9</f>
        <v>January to January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1">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5"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0.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0.5">
      <c r="A13" s="122"/>
      <c r="B13" s="127"/>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4">
        <v>1591</v>
      </c>
      <c r="AL13" s="122"/>
      <c r="AM13" s="122"/>
    </row>
    <row r="14" spans="1:39" s="123" customFormat="1" ht="10.5">
      <c r="A14" s="122"/>
      <c r="B14" s="127"/>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4">
        <v>4592479</v>
      </c>
      <c r="AL14" s="122"/>
      <c r="AM14" s="122"/>
    </row>
    <row r="15" spans="1:39" s="123" customFormat="1" ht="10.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0.5">
      <c r="A16" s="122"/>
      <c r="B16" s="127"/>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4">
        <v>586</v>
      </c>
      <c r="AL16" s="122"/>
      <c r="AM16" s="122"/>
    </row>
    <row r="17" spans="1:39" s="123" customFormat="1" ht="10.5">
      <c r="A17" s="122"/>
      <c r="B17" s="127"/>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4">
        <v>1400932</v>
      </c>
      <c r="AL17" s="122"/>
      <c r="AM17" s="122"/>
    </row>
    <row r="18" spans="1:39" s="123" customFormat="1" ht="10.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0.5">
      <c r="A19" s="122"/>
      <c r="B19" s="127"/>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4">
        <v>290</v>
      </c>
      <c r="AL19" s="122"/>
      <c r="AM19" s="122"/>
    </row>
    <row r="20" spans="1:39" s="123" customFormat="1" ht="10.5">
      <c r="A20" s="122"/>
      <c r="B20" s="127"/>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4">
        <v>585930</v>
      </c>
      <c r="AL20" s="122"/>
      <c r="AM20" s="122"/>
    </row>
    <row r="21" spans="1:39" s="123" customFormat="1" ht="10.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0.5">
      <c r="A22" s="122"/>
      <c r="B22" s="127"/>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4">
        <v>827</v>
      </c>
      <c r="AL22" s="122"/>
      <c r="AM22" s="122"/>
    </row>
    <row r="23" spans="1:39" s="123" customFormat="1" ht="10.5">
      <c r="A23" s="122"/>
      <c r="B23" s="127"/>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4">
        <v>2552942</v>
      </c>
      <c r="AL23" s="122"/>
      <c r="AM23" s="122"/>
    </row>
    <row r="24" spans="1:39" s="123" customFormat="1" ht="10.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0.5">
      <c r="B25" s="127"/>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4">
        <v>16</v>
      </c>
      <c r="AL25" s="122"/>
      <c r="AM25" s="122"/>
    </row>
    <row r="26" spans="1:39" s="123" customFormat="1" ht="10.5">
      <c r="A26" s="122"/>
      <c r="B26" s="127"/>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6">
        <v>20248</v>
      </c>
      <c r="AL26" s="122"/>
      <c r="AM26" s="122"/>
    </row>
    <row r="27" spans="1:39" s="123" customFormat="1" ht="11" thickBot="1">
      <c r="A27" s="122"/>
      <c r="B27" s="127"/>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2"/>
      <c r="AM27" s="122"/>
    </row>
    <row r="28" spans="1:39" s="123" customFormat="1" ht="11.5" thickTop="1" thickBot="1">
      <c r="A28" s="122"/>
      <c r="B28" s="127"/>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2"/>
      <c r="AM28" s="122"/>
    </row>
    <row r="29" spans="1:39" s="123" customFormat="1" ht="11" thickTop="1">
      <c r="A29" s="122"/>
      <c r="B29" s="122"/>
      <c r="C29" s="122"/>
      <c r="D29" s="122"/>
      <c r="E29" s="122"/>
      <c r="F29" s="122"/>
      <c r="G29" s="122"/>
      <c r="H29" s="128"/>
      <c r="I29" s="128"/>
      <c r="J29" s="128"/>
      <c r="K29" s="128"/>
      <c r="L29" s="128"/>
      <c r="M29" s="128"/>
      <c r="N29" s="128"/>
      <c r="O29" s="128"/>
      <c r="P29" s="128"/>
      <c r="Q29" s="128"/>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123" customFormat="1" ht="10.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0.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0.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January</v>
      </c>
      <c r="G33" s="163"/>
      <c r="H33" s="163"/>
      <c r="I33" s="163"/>
      <c r="J33" s="163"/>
      <c r="K33" s="163"/>
      <c r="L33" s="163"/>
      <c r="M33" s="163"/>
      <c r="N33" s="163"/>
      <c r="O33" s="163"/>
      <c r="P33" s="163"/>
      <c r="Q33" s="163"/>
      <c r="R33" s="164"/>
      <c r="S33" s="166" t="str">
        <f>"April to "&amp;D4&amp;" (YTD)"</f>
        <v>April to January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0.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0">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0.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0.5">
      <c r="A37" s="122"/>
      <c r="B37" s="122"/>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19">
        <f>IFERROR(T37/U37-1,"n/a")</f>
        <v>0.68465690053970696</v>
      </c>
      <c r="AB37" s="119">
        <f>IFERROR(T37/V37-1,"n/a")</f>
        <v>0.909965034965035</v>
      </c>
      <c r="AC37" s="119">
        <f>IFERROR(T37/W37-1,"n/a")</f>
        <v>2.2179675994108985</v>
      </c>
      <c r="AD37" s="119">
        <f>IFERROR(T37/X37-1,"n/a")</f>
        <v>51.023809523809526</v>
      </c>
      <c r="AE37" s="120">
        <f>IFERROR(T37/Y37-1,"n/a")</f>
        <v>0.74103585657370519</v>
      </c>
      <c r="AF37" s="119"/>
      <c r="AG37" s="89">
        <v>1802</v>
      </c>
      <c r="AH37" s="89">
        <v>1486</v>
      </c>
      <c r="AI37" s="89">
        <v>1052</v>
      </c>
      <c r="AJ37" s="70">
        <v>551</v>
      </c>
      <c r="AK37" s="78">
        <v>1584</v>
      </c>
      <c r="AM37" s="122"/>
    </row>
    <row r="38" spans="1:39" s="123" customFormat="1" ht="10.5">
      <c r="A38" s="122"/>
      <c r="B38" s="122"/>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19">
        <f>IFERROR(T38/U38-1,"n/a")</f>
        <v>0.60299754776846459</v>
      </c>
      <c r="AB38" s="119">
        <f>IFERROR(T38/V38-1,"n/a")</f>
        <v>1.0615626408050294</v>
      </c>
      <c r="AC38" s="119">
        <f>IFERROR(T38/W38-1,"n/a")</f>
        <v>6.2151650008917274</v>
      </c>
      <c r="AD38" s="119" t="str">
        <f>IFERROR(T38/X38-1,"n/a")</f>
        <v>n/a</v>
      </c>
      <c r="AE38" s="120">
        <f>IFERROR(T38/Y38-1,"n/a")</f>
        <v>0.92913934321086256</v>
      </c>
      <c r="AF38" s="119"/>
      <c r="AG38" s="89">
        <v>5848177</v>
      </c>
      <c r="AH38" s="89">
        <v>4370939</v>
      </c>
      <c r="AI38" s="89">
        <v>1527970</v>
      </c>
      <c r="AJ38" s="84">
        <v>1092884</v>
      </c>
      <c r="AK38" s="78">
        <v>4234259</v>
      </c>
      <c r="AM38" s="122"/>
    </row>
    <row r="39" spans="1:39" s="123" customFormat="1" ht="10.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0.5">
      <c r="A40" s="122"/>
      <c r="B40" s="122"/>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19">
        <f t="shared" ref="AA40:AA41" si="81">IFERROR(T40/U40-1,"n/a")</f>
        <v>0.38103756708407865</v>
      </c>
      <c r="AB40" s="119">
        <f t="shared" ref="AB40:AB41" si="82">IFERROR(T40/V40-1,"n/a")</f>
        <v>0.42435424354243545</v>
      </c>
      <c r="AC40" s="119">
        <f t="shared" ref="AC40:AC41" si="83">IFERROR(T40/W40-1,"n/a")</f>
        <v>2.9589743589743591</v>
      </c>
      <c r="AD40" s="119">
        <f t="shared" ref="AD40:AD41" si="84">IFERROR(T40/X40-1,"n/a")</f>
        <v>15.782608695652176</v>
      </c>
      <c r="AE40" s="120">
        <f t="shared" ref="AE40:AE41" si="85">IFERROR(T40/Y40-1,"n/a")</f>
        <v>0.34260869565217389</v>
      </c>
      <c r="AF40" s="119"/>
      <c r="AG40" s="89">
        <v>583</v>
      </c>
      <c r="AH40" s="89">
        <v>563</v>
      </c>
      <c r="AI40" s="89">
        <v>226</v>
      </c>
      <c r="AJ40" s="70">
        <v>66</v>
      </c>
      <c r="AK40" s="78">
        <v>573</v>
      </c>
      <c r="AM40" s="122"/>
    </row>
    <row r="41" spans="1:39" s="123" customFormat="1" ht="10.5">
      <c r="A41" s="122"/>
      <c r="B41" s="122"/>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19">
        <f t="shared" si="81"/>
        <v>0.21047649877468921</v>
      </c>
      <c r="AB41" s="119">
        <f t="shared" si="82"/>
        <v>1.0721814682187252</v>
      </c>
      <c r="AC41" s="119">
        <f t="shared" si="83"/>
        <v>5.6870745986523152</v>
      </c>
      <c r="AD41" s="119">
        <f t="shared" si="84"/>
        <v>62.756758508914103</v>
      </c>
      <c r="AE41" s="120">
        <f t="shared" si="85"/>
        <v>0.46641019906061287</v>
      </c>
      <c r="AF41" s="119"/>
      <c r="AG41" s="89">
        <v>1708204</v>
      </c>
      <c r="AH41" s="89">
        <v>1012510</v>
      </c>
      <c r="AI41" s="89">
        <v>327926</v>
      </c>
      <c r="AJ41" s="84">
        <v>80778</v>
      </c>
      <c r="AK41" s="78">
        <v>1361671</v>
      </c>
      <c r="AM41" s="122"/>
    </row>
    <row r="42" spans="1:39" s="123" customFormat="1" ht="10.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0.5">
      <c r="A43" s="122"/>
      <c r="B43" s="122"/>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19">
        <f t="shared" ref="AA43:AA44" si="94">IFERROR(T43/U43-1,"n/a")</f>
        <v>2.9112081513828159E-2</v>
      </c>
      <c r="AB43" s="119">
        <f t="shared" ref="AB43:AB44" si="95">IFERROR(T43/V43-1,"n/a")</f>
        <v>8.7692307692307736E-2</v>
      </c>
      <c r="AC43" s="119">
        <f t="shared" ref="AC43:AC44" si="96">IFERROR(T43/W43-1,"n/a")</f>
        <v>13.14</v>
      </c>
      <c r="AD43" s="119">
        <f t="shared" ref="AD43:AD44" si="97">IFERROR(T43/X43-1,"n/a")</f>
        <v>100</v>
      </c>
      <c r="AE43" s="120">
        <f t="shared" ref="AE43:AE44" si="98">IFERROR(T43/Y43-1,"n/a")</f>
        <v>1.4807017543859651</v>
      </c>
      <c r="AF43" s="119"/>
      <c r="AG43" s="89">
        <v>712</v>
      </c>
      <c r="AH43" s="89">
        <v>669</v>
      </c>
      <c r="AI43" s="89">
        <v>59</v>
      </c>
      <c r="AJ43" s="70">
        <v>9</v>
      </c>
      <c r="AK43" s="78">
        <v>287</v>
      </c>
      <c r="AM43" s="122"/>
    </row>
    <row r="44" spans="1:39" s="123" customFormat="1" ht="10.5">
      <c r="A44" s="122"/>
      <c r="B44" s="122"/>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19">
        <f t="shared" si="94"/>
        <v>0.15784695757113809</v>
      </c>
      <c r="AB44" s="119">
        <f t="shared" si="95"/>
        <v>0.64176590451101578</v>
      </c>
      <c r="AC44" s="119">
        <f t="shared" si="96"/>
        <v>78.451451920457629</v>
      </c>
      <c r="AD44" s="119">
        <f t="shared" si="97"/>
        <v>174.82968410899446</v>
      </c>
      <c r="AE44" s="120">
        <f t="shared" si="98"/>
        <v>1.5131988784512007</v>
      </c>
      <c r="AF44" s="119"/>
      <c r="AG44" s="82">
        <v>1296421</v>
      </c>
      <c r="AH44" s="82">
        <v>905256</v>
      </c>
      <c r="AI44" s="82">
        <v>20626</v>
      </c>
      <c r="AJ44" s="84">
        <v>10047</v>
      </c>
      <c r="AK44" s="78">
        <v>581199</v>
      </c>
      <c r="AM44" s="122"/>
    </row>
    <row r="45" spans="1:39" s="123" customFormat="1" ht="10.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0.5">
      <c r="A46" s="122"/>
      <c r="B46" s="122"/>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19">
        <f t="shared" ref="AA46:AA47" si="106">IFERROR(T46/U46-1,"n/a")</f>
        <v>0.16679418515684774</v>
      </c>
      <c r="AB46" s="119">
        <f t="shared" ref="AB46:AB47" si="107">IFERROR(T46/V46-1,"n/a")</f>
        <v>0.61034846884899685</v>
      </c>
      <c r="AC46" s="119">
        <f t="shared" ref="AC46:AC47" si="108">IFERROR(T46/W46-1,"n/a")</f>
        <v>4.1003344481605355</v>
      </c>
      <c r="AD46" s="119" t="str">
        <f t="shared" ref="AD46:AD47" si="109">IFERROR(T46/X46-1,"n/a")</f>
        <v>n/a</v>
      </c>
      <c r="AE46" s="120">
        <f t="shared" ref="AE46:AE47" si="110">IFERROR(T46/Y46-1,"n/a")</f>
        <v>1.0145310435931307</v>
      </c>
      <c r="AF46" s="119"/>
      <c r="AG46" s="89">
        <v>1471</v>
      </c>
      <c r="AH46" s="89">
        <v>1129</v>
      </c>
      <c r="AI46" s="89">
        <v>336</v>
      </c>
      <c r="AJ46" s="84">
        <v>43</v>
      </c>
      <c r="AK46" s="78">
        <v>781</v>
      </c>
      <c r="AM46" s="122"/>
    </row>
    <row r="47" spans="1:39" s="123" customFormat="1" ht="10.5">
      <c r="A47" s="122"/>
      <c r="B47" s="122"/>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19">
        <f t="shared" si="106"/>
        <v>0.15590468468225804</v>
      </c>
      <c r="AB47" s="119">
        <f t="shared" si="107"/>
        <v>0.90848295852392646</v>
      </c>
      <c r="AC47" s="119">
        <f t="shared" si="108"/>
        <v>8.3420647845614528</v>
      </c>
      <c r="AD47" s="119" t="str">
        <f t="shared" si="109"/>
        <v>n/a</v>
      </c>
      <c r="AE47" s="120">
        <f t="shared" si="110"/>
        <v>0.92262374706048433</v>
      </c>
      <c r="AF47" s="119"/>
      <c r="AG47" s="82">
        <v>4517247</v>
      </c>
      <c r="AH47" s="82">
        <v>2932981</v>
      </c>
      <c r="AI47" s="82">
        <v>533563</v>
      </c>
      <c r="AJ47" s="84">
        <v>140552</v>
      </c>
      <c r="AK47" s="78">
        <v>2441594</v>
      </c>
      <c r="AM47" s="122"/>
    </row>
    <row r="48" spans="1:39" s="123" customFormat="1" ht="10.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0.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19">
        <f t="shared" ref="AA49:AA50" si="118">IFERROR(T49/U49-1,"n/a")</f>
        <v>-0.33333333333333337</v>
      </c>
      <c r="AB49" s="119">
        <f t="shared" ref="AB49:AB50" si="119">IFERROR(T49/V49-1,"n/a")</f>
        <v>0.55555555555555558</v>
      </c>
      <c r="AC49" s="119" t="str">
        <f t="shared" ref="AC49:AC50" si="120">IFERROR(T49/W49-1,"n/a")</f>
        <v>n/a</v>
      </c>
      <c r="AD49" s="119" t="str">
        <f t="shared" ref="AD49:AD50" si="121">IFERROR(T49/X49-1,"n/a")</f>
        <v>n/a</v>
      </c>
      <c r="AE49" s="120">
        <f t="shared" ref="AE49:AE50" si="122">IFERROR(T49/Y49-1,"n/a")</f>
        <v>-0.125</v>
      </c>
      <c r="AF49" s="119"/>
      <c r="AG49" s="89">
        <v>21</v>
      </c>
      <c r="AH49" s="89">
        <v>9</v>
      </c>
      <c r="AI49" s="68">
        <v>0</v>
      </c>
      <c r="AJ49" s="68">
        <v>0</v>
      </c>
      <c r="AK49" s="78">
        <v>16</v>
      </c>
      <c r="AM49" s="122"/>
    </row>
    <row r="50" spans="3:39" s="123" customFormat="1" ht="10.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19">
        <f t="shared" si="118"/>
        <v>0.23745663542691453</v>
      </c>
      <c r="AB50" s="119">
        <f t="shared" si="119"/>
        <v>2.0567244356334333</v>
      </c>
      <c r="AC50" s="119" t="str">
        <f t="shared" si="120"/>
        <v>n/a</v>
      </c>
      <c r="AD50" s="119" t="str">
        <f t="shared" si="121"/>
        <v>n/a</v>
      </c>
      <c r="AE50" s="120">
        <f t="shared" si="122"/>
        <v>1.3606282101935996</v>
      </c>
      <c r="AF50" s="119"/>
      <c r="AG50" s="82">
        <v>38626</v>
      </c>
      <c r="AH50" s="82">
        <v>15637</v>
      </c>
      <c r="AI50" s="68">
        <v>0</v>
      </c>
      <c r="AJ50" s="68">
        <v>0</v>
      </c>
      <c r="AK50" s="78">
        <v>20248</v>
      </c>
      <c r="AM50" s="122"/>
    </row>
    <row r="51" spans="3:39" s="123" customFormat="1" ht="11"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2"/>
    </row>
    <row r="52" spans="3:39" s="123" customFormat="1" ht="11.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2"/>
    </row>
    <row r="53" spans="3:39" s="123" customFormat="1" ht="11" thickTop="1">
      <c r="T53" s="131"/>
      <c r="U53" s="131"/>
      <c r="V53" s="131"/>
      <c r="W53" s="131"/>
      <c r="X53" s="131"/>
      <c r="Y53" s="131"/>
      <c r="AM53" s="122"/>
    </row>
    <row r="54" spans="3:39" s="123" customFormat="1" ht="10.5">
      <c r="U54" s="131"/>
      <c r="V54" s="131"/>
      <c r="W54" s="131"/>
      <c r="X54" s="131"/>
      <c r="Y54" s="131"/>
      <c r="Z54" s="131"/>
      <c r="AM54" s="122"/>
    </row>
    <row r="55" spans="3:39" ht="14.5">
      <c r="T55" s="153"/>
      <c r="V55" s="111"/>
      <c r="W55" s="111"/>
      <c r="X55" s="111"/>
      <c r="Y55" s="111"/>
      <c r="Z55" s="111"/>
      <c r="AM55" s="9"/>
    </row>
    <row r="56" spans="3:39" ht="14.5">
      <c r="T56" s="153"/>
      <c r="U56" s="153"/>
      <c r="V56" s="153"/>
      <c r="W56" s="153"/>
      <c r="X56" s="153"/>
      <c r="Y56" s="153"/>
      <c r="Z56" s="111"/>
      <c r="AM56" s="9"/>
    </row>
    <row r="57" spans="3:39" ht="14.5">
      <c r="T57" s="153"/>
      <c r="U57" s="153"/>
      <c r="V57" s="153"/>
      <c r="W57" s="153"/>
      <c r="X57" s="153"/>
      <c r="Y57" s="153"/>
      <c r="Z57" s="111"/>
      <c r="AM57" s="9"/>
    </row>
    <row r="58" spans="3:39" ht="14.5">
      <c r="T58" s="153"/>
      <c r="U58" s="150"/>
      <c r="V58" s="150"/>
      <c r="W58" s="150"/>
      <c r="X58" s="150"/>
      <c r="Y58" s="150"/>
      <c r="AM58" s="9"/>
    </row>
    <row r="59" spans="3:39" ht="14.5">
      <c r="T59" s="153"/>
      <c r="U59" s="150"/>
      <c r="V59" s="150"/>
      <c r="W59" s="150"/>
      <c r="X59" s="150"/>
      <c r="Y59" s="150"/>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O1" zoomScale="85" zoomScaleNormal="85" workbookViewId="0">
      <selection activeCell="Q9" sqref="Q9:AA9"/>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4.542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5.7265625" bestFit="1" customWidth="1"/>
    <col min="35" max="16382" width="8.81640625" hidden="1"/>
    <col min="16383" max="16383" width="5" bestFit="1" customWidth="1"/>
    <col min="16384" max="16384" width="5.81640625" customWidth="1"/>
  </cols>
  <sheetData>
    <row r="1" spans="1:34 16383:16383"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6">
      <c r="A4" s="9"/>
      <c r="B4" s="11" t="s">
        <v>7</v>
      </c>
      <c r="C4" s="26"/>
      <c r="D4" s="151" t="s">
        <v>31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3" customFormat="1" ht="15" customHeight="1">
      <c r="A9" s="122"/>
      <c r="C9" s="27" t="s">
        <v>7</v>
      </c>
      <c r="D9" s="28"/>
      <c r="E9" s="28"/>
      <c r="F9" s="160" t="str">
        <f>D4</f>
        <v>December</v>
      </c>
      <c r="G9" s="160"/>
      <c r="H9" s="160"/>
      <c r="I9" s="160"/>
      <c r="J9" s="160"/>
      <c r="K9" s="160"/>
      <c r="L9" s="160"/>
      <c r="M9" s="160"/>
      <c r="N9" s="160"/>
      <c r="O9" s="160"/>
      <c r="P9" s="161"/>
      <c r="Q9" s="162" t="str">
        <f>"January to "&amp; D4</f>
        <v>January to December</v>
      </c>
      <c r="R9" s="163"/>
      <c r="S9" s="163"/>
      <c r="T9" s="163"/>
      <c r="U9" s="163"/>
      <c r="V9" s="163"/>
      <c r="W9" s="163"/>
      <c r="X9" s="163"/>
      <c r="Y9" s="163"/>
      <c r="Z9" s="163"/>
      <c r="AA9" s="164"/>
      <c r="AB9" s="162" t="s">
        <v>57</v>
      </c>
      <c r="AC9" s="163"/>
      <c r="AD9" s="163"/>
      <c r="AE9" s="163"/>
      <c r="AF9" s="165"/>
      <c r="AG9" s="122"/>
      <c r="AH9" s="122"/>
    </row>
    <row r="10" spans="1:34 16383:16383"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16383:16383"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16383:16383"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16383:16383" s="123" customFormat="1" ht="10.5">
      <c r="A13" s="122"/>
      <c r="B13" s="127"/>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4">
        <f>1591</f>
        <v>1591</v>
      </c>
      <c r="AG13" s="128"/>
      <c r="AH13" s="128"/>
      <c r="XFC13" s="131"/>
    </row>
    <row r="14" spans="1:34 16383:16383" s="123" customFormat="1" ht="10.5">
      <c r="A14" s="122"/>
      <c r="B14" s="127"/>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4">
        <f>4592479</f>
        <v>4592479</v>
      </c>
      <c r="AG14" s="128"/>
      <c r="AH14" s="128"/>
      <c r="XFC14" s="128"/>
    </row>
    <row r="15" spans="1:34 16383:16383"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16383:16383" s="123" customFormat="1" ht="10.5">
      <c r="A16" s="122"/>
      <c r="B16" s="127"/>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4">
        <f>586</f>
        <v>586</v>
      </c>
      <c r="AG16" s="128"/>
      <c r="AH16" s="128"/>
      <c r="XFC16" s="131"/>
    </row>
    <row r="17" spans="1:34 16383:16383" s="123" customFormat="1" ht="10.5">
      <c r="A17" s="122"/>
      <c r="B17" s="127"/>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4">
        <f>1400932</f>
        <v>1400932</v>
      </c>
      <c r="AG17" s="128"/>
      <c r="AH17" s="128"/>
      <c r="XFC17" s="131"/>
    </row>
    <row r="18" spans="1:34 16383:16383"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16383:16383" s="123" customFormat="1" ht="10.5">
      <c r="A19" s="122"/>
      <c r="B19" s="127"/>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4">
        <v>290</v>
      </c>
      <c r="AG19" s="128"/>
      <c r="AH19" s="128"/>
      <c r="XFC19" s="131"/>
    </row>
    <row r="20" spans="1:34 16383:16383" s="123" customFormat="1" ht="10.5">
      <c r="A20" s="122"/>
      <c r="B20" s="127"/>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4">
        <v>585930</v>
      </c>
      <c r="AG20" s="128"/>
      <c r="AH20" s="128"/>
      <c r="XFC20" s="131"/>
    </row>
    <row r="21" spans="1:34 16383:16383"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16383:16383" s="123" customFormat="1" ht="10.5">
      <c r="A22" s="122"/>
      <c r="B22" s="127"/>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4">
        <v>827</v>
      </c>
      <c r="AG22" s="128"/>
      <c r="AH22" s="128"/>
      <c r="XFC22" s="131"/>
    </row>
    <row r="23" spans="1:34 16383:16383" s="123" customFormat="1" ht="10.5">
      <c r="A23" s="122"/>
      <c r="B23" s="127"/>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4">
        <v>2552942</v>
      </c>
      <c r="AG23" s="128"/>
      <c r="AH23" s="128"/>
      <c r="XFC23" s="131"/>
    </row>
    <row r="24" spans="1:34 16383:16383"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16383:16383" s="123" customFormat="1" ht="10.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8"/>
      <c r="AH25" s="128"/>
      <c r="XFC25" s="131"/>
    </row>
    <row r="26" spans="1:34 16383:16383" s="123" customFormat="1" ht="10.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8"/>
      <c r="AH26" s="128"/>
      <c r="XFC26" s="131"/>
    </row>
    <row r="27" spans="1:34 16383:16383" s="123" customFormat="1" ht="11" thickBot="1">
      <c r="A27" s="122"/>
      <c r="B27" s="127"/>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2"/>
      <c r="AH27" s="122"/>
    </row>
    <row r="28" spans="1:34 16383:16383" s="123" customFormat="1" ht="11.5" thickTop="1" thickBot="1">
      <c r="A28" s="122"/>
      <c r="B28" s="127"/>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2"/>
      <c r="AH28" s="122"/>
    </row>
    <row r="29" spans="1:34 16383:16383" s="123" customFormat="1" ht="11"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8">
        <f>R28-AB28</f>
        <v>0</v>
      </c>
      <c r="AC29" s="128">
        <f>S28-AC28</f>
        <v>0</v>
      </c>
      <c r="AD29" s="128">
        <f>T28-AD28</f>
        <v>0</v>
      </c>
      <c r="AE29" s="128">
        <f>U28-AE28</f>
        <v>0</v>
      </c>
      <c r="AF29" s="128">
        <f>V28-AF28</f>
        <v>0</v>
      </c>
      <c r="AG29" s="122"/>
      <c r="AH29" s="122"/>
    </row>
    <row r="30" spans="1:34 16383:16383" s="123" customFormat="1" ht="10.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8">
        <f>AB27-R27</f>
        <v>0</v>
      </c>
      <c r="AC30" s="128">
        <f>AC27-S27</f>
        <v>0</v>
      </c>
      <c r="AD30" s="128">
        <f>AD27-T27</f>
        <v>0</v>
      </c>
      <c r="AE30" s="128">
        <f>AE27-U27</f>
        <v>0</v>
      </c>
      <c r="AF30" s="128">
        <f>AF27-V27</f>
        <v>0</v>
      </c>
      <c r="AG30" s="122"/>
      <c r="AH30" s="122"/>
    </row>
    <row r="31" spans="1:34 16383:16383"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16383:16383"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December</v>
      </c>
      <c r="G33" s="163"/>
      <c r="H33" s="163"/>
      <c r="I33" s="163"/>
      <c r="J33" s="163"/>
      <c r="K33" s="163"/>
      <c r="L33" s="163"/>
      <c r="M33" s="163"/>
      <c r="N33" s="163"/>
      <c r="O33" s="163"/>
      <c r="P33" s="164"/>
      <c r="Q33" s="166" t="s">
        <v>139</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19">
        <f>IFERROR(Q37/R37-1,"n/a")</f>
        <v>0.61909090909090914</v>
      </c>
      <c r="X37" s="119">
        <f>IFERROR(R37/S37-1,"n/a")</f>
        <v>0.15062761506276146</v>
      </c>
      <c r="Y37" s="119">
        <f>IFERROR(R37/T37-1,"n/a")</f>
        <v>1.1359223300970873</v>
      </c>
      <c r="Z37" s="119">
        <f>IFERROR(R37/U37-1,"n/a")</f>
        <v>25.19047619047619</v>
      </c>
      <c r="AA37" s="120">
        <f>IFERROR(R37/V37-1,"n/a")</f>
        <v>2.9962546816479474E-2</v>
      </c>
      <c r="AB37" s="147"/>
      <c r="AC37" s="89">
        <v>1486</v>
      </c>
      <c r="AD37" s="89">
        <v>1052</v>
      </c>
      <c r="AE37" s="70">
        <v>551</v>
      </c>
      <c r="AF37" s="78">
        <v>1584</v>
      </c>
      <c r="AH37" s="122"/>
    </row>
    <row r="38" spans="1:34" s="123" customFormat="1" ht="10.5">
      <c r="A38" s="122"/>
      <c r="B38" s="122"/>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19">
        <f>IFERROR(Q38/R38-1,"n/a")</f>
        <v>0.58773809649483955</v>
      </c>
      <c r="X38" s="119">
        <f>IFERROR(R38/S38-1,"n/a")</f>
        <v>0.30415549526874019</v>
      </c>
      <c r="Y38" s="119">
        <f>IFERROR(R38/T38-1,"n/a")</f>
        <v>3.8406029342204739</v>
      </c>
      <c r="Z38" s="119" t="str">
        <f>IFERROR(R38/U38-1,"n/a")</f>
        <v>n/a</v>
      </c>
      <c r="AA38" s="120">
        <f>IFERROR(R38/V38-1,"n/a")</f>
        <v>0.18409812652164836</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19">
        <f>IFERROR(Q40/R40-1,"n/a")</f>
        <v>0.38939670932358328</v>
      </c>
      <c r="X40" s="119">
        <f>IFERROR(R40/S40-1,"n/a")</f>
        <v>1.862197392923659E-2</v>
      </c>
      <c r="Y40" s="119">
        <f>IFERROR(R40/T40-1,"n/a")</f>
        <v>1.8489583333333335</v>
      </c>
      <c r="Z40" s="119">
        <f>IFERROR(R40/U40-1,"n/a")</f>
        <v>11.431818181818182</v>
      </c>
      <c r="AA40" s="120">
        <f>IFERROR(R40/V40-1,"n/a")</f>
        <v>-4.0350877192982471E-2</v>
      </c>
      <c r="AB40" s="147"/>
      <c r="AC40" s="89">
        <v>563</v>
      </c>
      <c r="AD40" s="89">
        <v>226</v>
      </c>
      <c r="AE40" s="70">
        <v>66</v>
      </c>
      <c r="AF40" s="78">
        <v>573</v>
      </c>
      <c r="AH40" s="122"/>
    </row>
    <row r="41" spans="1:34" s="123" customFormat="1" ht="10.5">
      <c r="A41" s="122"/>
      <c r="B41" s="122"/>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19">
        <f>IFERROR(Q41/R41-1,"n/a")</f>
        <v>0.22196057877219166</v>
      </c>
      <c r="X41" s="119">
        <f>IFERROR(R41/S41-1,"n/a")</f>
        <v>0.69249147196461935</v>
      </c>
      <c r="Y41" s="119">
        <f>IFERROR(R41/T41-1,"n/a")</f>
        <v>4.4021379329211578</v>
      </c>
      <c r="Z41" s="119">
        <f>IFERROR(R41/U41-1,"n/a")</f>
        <v>52.438806576009739</v>
      </c>
      <c r="AA41" s="120">
        <f>IFERROR(R41/V41-1,"n/a")</f>
        <v>0.19845784916690623</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19">
        <f>IFERROR(Q43/R43-1,"n/a")</f>
        <v>3.0656934306569239E-2</v>
      </c>
      <c r="X43" s="119">
        <f>IFERROR(R43/S43-1,"n/a")</f>
        <v>6.0371517027863808E-2</v>
      </c>
      <c r="Y43" s="119">
        <f>IFERROR(R43/T43-1,"n/a")</f>
        <v>13.574468085106384</v>
      </c>
      <c r="Z43" s="119">
        <f>IFERROR(R43/U43-1,"n/a")</f>
        <v>96.857142857142861</v>
      </c>
      <c r="AA43" s="120">
        <f>IFERROR(R43/V43-1,"n/a")</f>
        <v>1.4119718309859155</v>
      </c>
      <c r="AB43" s="147"/>
      <c r="AC43" s="89">
        <v>669</v>
      </c>
      <c r="AD43" s="89">
        <v>59</v>
      </c>
      <c r="AE43" s="70">
        <v>9</v>
      </c>
      <c r="AF43" s="78">
        <v>287</v>
      </c>
      <c r="AH43" s="122"/>
    </row>
    <row r="44" spans="1:34" s="123" customFormat="1" ht="10.5">
      <c r="A44" s="122"/>
      <c r="B44" s="122"/>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19">
        <f>IFERROR(Q44/R44-1,"n/a")</f>
        <v>0.15903046121526554</v>
      </c>
      <c r="X44" s="119">
        <f>IFERROR(R44/S44-1,"n/a")</f>
        <v>0.42092468425277874</v>
      </c>
      <c r="Y44" s="119">
        <f>IFERROR(R44/T44-1,"n/a")</f>
        <v>70.642437717347931</v>
      </c>
      <c r="Z44" s="119">
        <f>IFERROR(R44/U44-1,"n/a")</f>
        <v>150.51675910296601</v>
      </c>
      <c r="AA44" s="120">
        <f>IFERROR(R44/V44-1,"n/a")</f>
        <v>1.1687611960389752</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19">
        <f>IFERROR(Q46/R46-1,"n/a")</f>
        <v>0.14851485148514842</v>
      </c>
      <c r="X46" s="119">
        <f>IFERROR(R46/S46-1,"n/a")</f>
        <v>0.44114149821640902</v>
      </c>
      <c r="Y46" s="119">
        <f>IFERROR(R46/T46-1,"n/a")</f>
        <v>3.2826855123674914</v>
      </c>
      <c r="Z46" s="119" t="str">
        <f>IFERROR(R46/U46-1,"n/a")</f>
        <v>n/a</v>
      </c>
      <c r="AA46" s="120">
        <f>IFERROR(R46/V46-1,"n/a")</f>
        <v>0.64227642276422769</v>
      </c>
      <c r="AB46" s="147"/>
      <c r="AC46" s="89">
        <v>1129</v>
      </c>
      <c r="AD46" s="89">
        <v>336</v>
      </c>
      <c r="AE46" s="84">
        <v>43</v>
      </c>
      <c r="AF46" s="78">
        <v>781</v>
      </c>
      <c r="AH46" s="122"/>
    </row>
    <row r="47" spans="1:34" s="123" customFormat="1" ht="10.5">
      <c r="A47" s="122"/>
      <c r="B47" s="122"/>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19">
        <f>IFERROR(Q47/R47-1,"n/a")</f>
        <v>0.14124143879584583</v>
      </c>
      <c r="X47" s="119">
        <f>IFERROR(R47/S47-1,"n/a")</f>
        <v>0.73065458698280272</v>
      </c>
      <c r="Y47" s="119">
        <f>IFERROR(R47/T47-1,"n/a")</f>
        <v>6.7871251685088874</v>
      </c>
      <c r="Z47" s="119" t="str">
        <f>IFERROR(R47/U47-1,"n/a")</f>
        <v>n/a</v>
      </c>
      <c r="AA47" s="120">
        <f>IFERROR(R47/V47-1,"n/a")</f>
        <v>0.57400951395063626</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2"/>
    </row>
    <row r="52" spans="3:34" s="123" customFormat="1" ht="11.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7">
        <f>IFERROR(R52/T52-1,"n/a")</f>
        <v>5.6251001928773832</v>
      </c>
      <c r="Z52" s="117">
        <f t="shared" si="16"/>
        <v>268.21172337278108</v>
      </c>
      <c r="AA52" s="118">
        <f>IFERROR(R52/V52-1,"n/a")</f>
        <v>0.38867198438124029</v>
      </c>
      <c r="AB52" s="117"/>
      <c r="AC52" s="47">
        <f t="shared" si="17"/>
        <v>9237323</v>
      </c>
      <c r="AD52" s="47">
        <f t="shared" si="17"/>
        <v>2410085</v>
      </c>
      <c r="AE52" s="47">
        <f t="shared" si="17"/>
        <v>1324261</v>
      </c>
      <c r="AF52" s="81">
        <f>AF38+AF41+AF44+AF47+AF50</f>
        <v>8638971</v>
      </c>
      <c r="AH52" s="122"/>
    </row>
    <row r="53" spans="3:34" s="123" customFormat="1" ht="11" thickTop="1">
      <c r="Q53" s="131">
        <f>Q51+Q52+'Jan-25'!F51+'Jan-25'!F52-'Jan-25'!T51-'Jan-25'!T52</f>
        <v>0</v>
      </c>
      <c r="R53" s="131">
        <f>R51+R52+'Jan-25'!G51+'Jan-25'!G52-'Jan-25'!U51-'Jan-25'!U52</f>
        <v>0</v>
      </c>
      <c r="S53" s="131">
        <f>S51+S52+'Jan-25'!H51+'Jan-25'!H52-'Jan-25'!V51-'Jan-25'!V52</f>
        <v>0</v>
      </c>
      <c r="T53" s="131">
        <f>T51+T52+'Jan-25'!I51+'Jan-25'!I52-'Jan-25'!W51-'Jan-25'!W52</f>
        <v>0</v>
      </c>
      <c r="U53" s="131">
        <f>U51+U52+'Jan-25'!J51+'Jan-25'!J52-'Jan-25'!X51-'Jan-25'!X52</f>
        <v>0</v>
      </c>
      <c r="V53" s="131">
        <f>V51+V52+'Jan-25'!K51+'Jan-25'!K52-'Jan-25'!Y51-'Jan-25'!Y52</f>
        <v>0</v>
      </c>
      <c r="AH53" s="122"/>
    </row>
    <row r="54" spans="3:34" s="123" customFormat="1" ht="10.5">
      <c r="Q54" s="149"/>
      <c r="S54" s="131"/>
      <c r="T54" s="131"/>
      <c r="U54" s="131"/>
      <c r="V54" s="131"/>
      <c r="AH54" s="122"/>
    </row>
    <row r="55" spans="3:34" ht="14.5" hidden="1">
      <c r="Q55" s="111">
        <f>'[2]KPI Regional'!$O$61</f>
        <v>11861796</v>
      </c>
      <c r="S55" s="111"/>
      <c r="T55" s="111"/>
      <c r="U55" s="111"/>
      <c r="V55" s="111"/>
      <c r="AH55" s="9"/>
    </row>
    <row r="56" spans="3:34" ht="14.5" hidden="1">
      <c r="Q56" s="150">
        <f>Q55-Q52</f>
        <v>-1572018.4000000004</v>
      </c>
      <c r="S56" s="111"/>
      <c r="T56" s="111"/>
      <c r="U56" s="111"/>
      <c r="V56" s="111"/>
      <c r="AH56" s="9"/>
    </row>
    <row r="57" spans="3:34" ht="14.5">
      <c r="Q57" s="111"/>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R7" zoomScale="85" zoomScaleNormal="85" workbookViewId="0">
      <selection activeCell="Q9" sqref="Q9:AA9"/>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4.542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6">
      <c r="A4" s="9"/>
      <c r="B4" s="11" t="s">
        <v>7</v>
      </c>
      <c r="C4" s="26"/>
      <c r="D4" s="151" t="s">
        <v>27</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November</v>
      </c>
      <c r="G9" s="160"/>
      <c r="H9" s="160"/>
      <c r="I9" s="160"/>
      <c r="J9" s="160"/>
      <c r="K9" s="160"/>
      <c r="L9" s="160"/>
      <c r="M9" s="160"/>
      <c r="N9" s="160"/>
      <c r="O9" s="160"/>
      <c r="P9" s="161"/>
      <c r="Q9" s="162" t="str">
        <f>"January to "&amp; D4</f>
        <v>January to November</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4">
        <v>1591</v>
      </c>
      <c r="AG13" s="122"/>
      <c r="AH13" s="122"/>
    </row>
    <row r="14" spans="1:34" s="123" customFormat="1" ht="10.5">
      <c r="A14" s="122"/>
      <c r="B14" s="127"/>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4">
        <v>586</v>
      </c>
      <c r="AG16" s="122"/>
      <c r="AH16" s="122"/>
    </row>
    <row r="17" spans="1:34" s="123" customFormat="1" ht="10.5">
      <c r="A17" s="122"/>
      <c r="B17" s="127"/>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4">
        <v>290</v>
      </c>
      <c r="AG19" s="122"/>
      <c r="AH19" s="122"/>
    </row>
    <row r="20" spans="1:34" s="123" customFormat="1" ht="10.5">
      <c r="A20" s="122"/>
      <c r="B20" s="127"/>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4">
        <v>827</v>
      </c>
      <c r="AG22" s="122"/>
      <c r="AH22" s="122"/>
    </row>
    <row r="23" spans="1:34" s="123" customFormat="1" ht="10.5">
      <c r="A23" s="122"/>
      <c r="B23" s="127"/>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0.5">
      <c r="A26" s="122"/>
      <c r="B26" s="127"/>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November</v>
      </c>
      <c r="G33" s="163"/>
      <c r="H33" s="163"/>
      <c r="I33" s="163"/>
      <c r="J33" s="163"/>
      <c r="K33" s="163"/>
      <c r="L33" s="163"/>
      <c r="M33" s="163"/>
      <c r="N33" s="163"/>
      <c r="O33" s="163"/>
      <c r="P33" s="164"/>
      <c r="Q33" s="166" t="s">
        <v>138</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19">
        <f>IFERROR(Q37/R37-1,"n/a")</f>
        <v>0.59701492537313428</v>
      </c>
      <c r="X37" s="119">
        <f>IFERROR(R37/S37-1,"n/a")</f>
        <v>0.13856209150326793</v>
      </c>
      <c r="Y37" s="119">
        <f>IFERROR(R37/T37-1,"n/a")</f>
        <v>1.5393586005830904</v>
      </c>
      <c r="Z37" s="119">
        <f>IFERROR(R37/U37-1,"n/a")</f>
        <v>19.738095238095237</v>
      </c>
      <c r="AA37" s="120">
        <f>IFERROR(R37/V37-1,"n/a")</f>
        <v>3.4562211981565838E-3</v>
      </c>
      <c r="AB37" s="147"/>
      <c r="AC37" s="89">
        <v>1486</v>
      </c>
      <c r="AD37" s="89">
        <v>1052</v>
      </c>
      <c r="AE37" s="70">
        <v>551</v>
      </c>
      <c r="AF37" s="78">
        <v>1584</v>
      </c>
      <c r="AH37" s="122"/>
    </row>
    <row r="38" spans="1:34" s="123" customFormat="1" ht="10.5">
      <c r="A38" s="122"/>
      <c r="B38" s="122"/>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19">
        <f>IFERROR(Q38/R38-1,"n/a")</f>
        <v>0.5919647881556318</v>
      </c>
      <c r="X38" s="119">
        <f>IFERROR(R38/S38-1,"n/a")</f>
        <v>0.30834121142256699</v>
      </c>
      <c r="Y38" s="119">
        <f>IFERROR(R38/T38-1,"n/a")</f>
        <v>4.9375823555248788</v>
      </c>
      <c r="Z38" s="119" t="str">
        <f>IFERROR(R38/U38-1,"n/a")</f>
        <v>n/a</v>
      </c>
      <c r="AA38" s="120">
        <f>IFERROR(R38/V38-1,"n/a")</f>
        <v>0.15868875367773527</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19">
        <f>IFERROR(Q40/R40-1,"n/a")</f>
        <v>0.38878504672897196</v>
      </c>
      <c r="X40" s="119">
        <f>IFERROR(R40/S40-1,"n/a")</f>
        <v>7.532956685499137E-3</v>
      </c>
      <c r="Y40" s="119">
        <f>IFERROR(R40/T40-1,"n/a")</f>
        <v>1.8918918918918921</v>
      </c>
      <c r="Z40" s="119">
        <f>IFERROR(R40/U40-1,"n/a")</f>
        <v>13.078947368421053</v>
      </c>
      <c r="AA40" s="120">
        <f>IFERROR(R40/V40-1,"n/a")</f>
        <v>2.2944550669216079E-2</v>
      </c>
      <c r="AB40" s="147"/>
      <c r="AC40" s="89">
        <v>563</v>
      </c>
      <c r="AD40" s="89">
        <v>226</v>
      </c>
      <c r="AE40" s="70">
        <v>66</v>
      </c>
      <c r="AF40" s="78">
        <v>573</v>
      </c>
      <c r="AH40" s="122"/>
    </row>
    <row r="41" spans="1:34" s="123" customFormat="1" ht="10.5">
      <c r="A41" s="122"/>
      <c r="B41" s="122"/>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19">
        <f>IFERROR(Q41/R41-1,"n/a")</f>
        <v>0.2221821212768802</v>
      </c>
      <c r="X41" s="119">
        <f>IFERROR(R41/S41-1,"n/a")</f>
        <v>0.70012579141018105</v>
      </c>
      <c r="Y41" s="119">
        <f>IFERROR(R41/T41-1,"n/a")</f>
        <v>4.5577966442278708</v>
      </c>
      <c r="Z41" s="119">
        <f>IFERROR(R41/U41-1,"n/a")</f>
        <v>55.484774442945188</v>
      </c>
      <c r="AA41" s="120">
        <f>IFERROR(R41/V41-1,"n/a")</f>
        <v>0.22690175955285996</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19">
        <f>IFERROR(Q43/R43-1,"n/a")</f>
        <v>3.3973412112259904E-2</v>
      </c>
      <c r="X43" s="119">
        <f>IFERROR(R43/S43-1,"n/a")</f>
        <v>6.279434850863419E-2</v>
      </c>
      <c r="Y43" s="119">
        <f>IFERROR(R43/T43-1,"n/a")</f>
        <v>14.386363636363637</v>
      </c>
      <c r="Z43" s="119">
        <f>IFERROR(R43/U43-1,"n/a")</f>
        <v>95.714285714285708</v>
      </c>
      <c r="AA43" s="120">
        <f>IFERROR(R43/V43-1,"n/a")</f>
        <v>1.4708029197080292</v>
      </c>
      <c r="AB43" s="147"/>
      <c r="AC43" s="89">
        <v>669</v>
      </c>
      <c r="AD43" s="89">
        <v>59</v>
      </c>
      <c r="AE43" s="70">
        <v>9</v>
      </c>
      <c r="AF43" s="78">
        <v>287</v>
      </c>
      <c r="AH43" s="122"/>
    </row>
    <row r="44" spans="1:34" s="123" customFormat="1" ht="10.5">
      <c r="A44" s="122"/>
      <c r="B44" s="122"/>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19">
        <f>IFERROR(Q44/R44-1,"n/a")</f>
        <v>0.15932847559028129</v>
      </c>
      <c r="X44" s="119">
        <f>IFERROR(R44/S44-1,"n/a")</f>
        <v>0.42343903642352787</v>
      </c>
      <c r="Y44" s="119">
        <f>IFERROR(R44/T44-1,"n/a")</f>
        <v>73.91017569107153</v>
      </c>
      <c r="Z44" s="119">
        <f>IFERROR(R44/U44-1,"n/a")</f>
        <v>149.62418615866892</v>
      </c>
      <c r="AA44" s="120">
        <f>IFERROR(R44/V44-1,"n/a")</f>
        <v>1.1968824902094224</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19">
        <f>IFERROR(Q46/R46-1,"n/a")</f>
        <v>0.12084870848708484</v>
      </c>
      <c r="X46" s="119">
        <f>IFERROR(R46/S46-1,"n/a")</f>
        <v>0.40051679586563305</v>
      </c>
      <c r="Y46" s="119">
        <f>IFERROR(R46/T46-1,"n/a")</f>
        <v>3.2015503875968996</v>
      </c>
      <c r="Z46" s="119" t="str">
        <f>IFERROR(R46/U46-1,"n/a")</f>
        <v>n/a</v>
      </c>
      <c r="AA46" s="120">
        <f>IFERROR(R46/V46-1,"n/a")</f>
        <v>0.50974930362116999</v>
      </c>
      <c r="AB46" s="147"/>
      <c r="AC46" s="89">
        <v>1129</v>
      </c>
      <c r="AD46" s="89">
        <v>336</v>
      </c>
      <c r="AE46" s="84">
        <v>43</v>
      </c>
      <c r="AF46" s="78">
        <v>781</v>
      </c>
      <c r="AH46" s="122"/>
    </row>
    <row r="47" spans="1:34" s="123" customFormat="1" ht="10.5">
      <c r="A47" s="122"/>
      <c r="B47" s="122"/>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19">
        <f>IFERROR(Q47/R47-1,"n/a")</f>
        <v>0.12716885093127428</v>
      </c>
      <c r="X47" s="119">
        <f>IFERROR(R47/S47-1,"n/a")</f>
        <v>0.72508416432285006</v>
      </c>
      <c r="Y47" s="119">
        <f>IFERROR(R47/T47-1,"n/a")</f>
        <v>6.6039070662956831</v>
      </c>
      <c r="Z47" s="119" t="str">
        <f>IFERROR(R47/U47-1,"n/a")</f>
        <v>n/a</v>
      </c>
      <c r="AA47" s="120">
        <f>IFERROR(R47/V47-1,"n/a")</f>
        <v>0.44439027893059135</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2"/>
    </row>
    <row r="52" spans="3:34" s="123" customFormat="1" ht="11.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7">
        <f>IFERROR(R52/T52-1,"n/a")</f>
        <v>6.3936113186706081</v>
      </c>
      <c r="Z52" s="117">
        <f t="shared" si="16"/>
        <v>253.88758224835505</v>
      </c>
      <c r="AA52" s="118">
        <f>IFERROR(R52/V52-1,"n/a")</f>
        <v>0.35732742489327984</v>
      </c>
      <c r="AB52" s="117"/>
      <c r="AC52" s="47">
        <f t="shared" si="17"/>
        <v>9237323</v>
      </c>
      <c r="AD52" s="47">
        <f t="shared" si="17"/>
        <v>2410085</v>
      </c>
      <c r="AE52" s="47">
        <f t="shared" si="17"/>
        <v>1324261</v>
      </c>
      <c r="AF52" s="81">
        <f>AF38+AF41+AF44+AF47+AF50</f>
        <v>8638971</v>
      </c>
      <c r="AH52" s="122"/>
    </row>
    <row r="53" spans="3:34" s="123" customFormat="1" ht="11" thickTop="1">
      <c r="AH53" s="122"/>
    </row>
    <row r="54" spans="3:34" s="123" customFormat="1" ht="10.5">
      <c r="Q54" s="149"/>
      <c r="S54" s="131"/>
      <c r="T54" s="131"/>
      <c r="U54" s="131"/>
      <c r="V54" s="131"/>
      <c r="AH54" s="122"/>
    </row>
    <row r="55" spans="3:34" ht="14.5" hidden="1">
      <c r="Q55" s="111">
        <f>'[2]KPI Regional'!$O$61</f>
        <v>11861796</v>
      </c>
      <c r="S55" s="111"/>
      <c r="T55" s="111"/>
      <c r="U55" s="111"/>
      <c r="V55" s="111"/>
      <c r="AH55" s="9"/>
    </row>
    <row r="56" spans="3:34" ht="14.5" hidden="1">
      <c r="Q56" s="150">
        <f>Q55-Q52</f>
        <v>1793.5999999996275</v>
      </c>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6">
      <c r="A4" s="9"/>
      <c r="B4" s="11" t="s">
        <v>7</v>
      </c>
      <c r="C4" s="26"/>
      <c r="D4" s="93" t="s">
        <v>24</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October</v>
      </c>
      <c r="G9" s="160"/>
      <c r="H9" s="160"/>
      <c r="I9" s="160"/>
      <c r="J9" s="160"/>
      <c r="K9" s="160"/>
      <c r="L9" s="160"/>
      <c r="M9" s="160"/>
      <c r="N9" s="160"/>
      <c r="O9" s="160"/>
      <c r="P9" s="161"/>
      <c r="Q9" s="162" t="str">
        <f>"January to "&amp; D4</f>
        <v>January to October</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4">
        <v>1591</v>
      </c>
      <c r="AG13" s="122"/>
      <c r="AH13" s="122"/>
    </row>
    <row r="14" spans="1:34" s="123" customFormat="1" ht="10.5">
      <c r="A14" s="122"/>
      <c r="B14" s="127"/>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4">
        <v>586</v>
      </c>
      <c r="AG16" s="122"/>
      <c r="AH16" s="122"/>
    </row>
    <row r="17" spans="1:34" s="123" customFormat="1" ht="10.5">
      <c r="A17" s="122"/>
      <c r="B17" s="127"/>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4">
        <v>290</v>
      </c>
      <c r="AG19" s="122"/>
      <c r="AH19" s="122"/>
    </row>
    <row r="20" spans="1:34" s="123" customFormat="1" ht="10.5">
      <c r="A20" s="122"/>
      <c r="B20" s="127"/>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4">
        <v>827</v>
      </c>
      <c r="AG22" s="122"/>
      <c r="AH22" s="122"/>
    </row>
    <row r="23" spans="1:34" s="123" customFormat="1" ht="10.5">
      <c r="A23" s="122"/>
      <c r="B23" s="127"/>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0.5">
      <c r="A26" s="122"/>
      <c r="B26" s="127"/>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October</v>
      </c>
      <c r="G33" s="163"/>
      <c r="H33" s="163"/>
      <c r="I33" s="163"/>
      <c r="J33" s="163"/>
      <c r="K33" s="163"/>
      <c r="L33" s="163"/>
      <c r="M33" s="163"/>
      <c r="N33" s="163"/>
      <c r="O33" s="163"/>
      <c r="P33" s="164"/>
      <c r="Q33" s="166" t="s">
        <v>137</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19">
        <f>IFERROR(Q37/R37-1,"n/a")</f>
        <v>0.56798866855524088</v>
      </c>
      <c r="X37" s="119">
        <f>IFERROR(R37/S37-1,"n/a")</f>
        <v>0.13687600644122377</v>
      </c>
      <c r="Y37" s="119">
        <f>IFERROR(R37/T37-1,"n/a")</f>
        <v>2.0964912280701755</v>
      </c>
      <c r="Z37" s="119">
        <f>IFERROR(R37/U37-1,"n/a")</f>
        <v>15.80952380952381</v>
      </c>
      <c r="AA37" s="120">
        <f>IFERROR(R37/V37-1,"n/a")</f>
        <v>1.4367816091954033E-2</v>
      </c>
      <c r="AB37" s="147"/>
      <c r="AC37" s="89">
        <v>1486</v>
      </c>
      <c r="AD37" s="89">
        <v>1052</v>
      </c>
      <c r="AE37" s="70">
        <v>551</v>
      </c>
      <c r="AF37" s="78">
        <v>1584</v>
      </c>
      <c r="AH37" s="122"/>
    </row>
    <row r="38" spans="1:34" s="123" customFormat="1" ht="10.5">
      <c r="A38" s="122"/>
      <c r="B38" s="122"/>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19">
        <f>IFERROR(Q38/R38-1,"n/a")</f>
        <v>0.59814536289350584</v>
      </c>
      <c r="X38" s="119">
        <f>IFERROR(R38/S38-1,"n/a")</f>
        <v>0.32889444610449048</v>
      </c>
      <c r="Y38" s="119">
        <f>IFERROR(R38/T38-1,"n/a")</f>
        <v>6.809771001790013</v>
      </c>
      <c r="Z38" s="119" t="str">
        <f>IFERROR(R38/U38-1,"n/a")</f>
        <v>n/a</v>
      </c>
      <c r="AA38" s="120">
        <f>IFERROR(R38/V38-1,"n/a")</f>
        <v>0.15434200796742226</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19">
        <f>IFERROR(Q40/R40-1,"n/a")</f>
        <v>0.40740740740740744</v>
      </c>
      <c r="X40" s="119">
        <f>IFERROR(R40/S40-1,"n/a")</f>
        <v>-3.5714285714285698E-2</v>
      </c>
      <c r="Y40" s="119">
        <f>IFERROR(R40/T40-1,"n/a")</f>
        <v>2.0955414012738856</v>
      </c>
      <c r="Z40" s="119">
        <f>IFERROR(R40/U40-1,"n/a")</f>
        <v>16.357142857142858</v>
      </c>
      <c r="AA40" s="120">
        <f>IFERROR(R40/V40-1,"n/a")</f>
        <v>-1.619433198380571E-2</v>
      </c>
      <c r="AB40" s="147"/>
      <c r="AC40" s="89">
        <v>563</v>
      </c>
      <c r="AD40" s="89">
        <v>226</v>
      </c>
      <c r="AE40" s="70">
        <v>66</v>
      </c>
      <c r="AF40" s="78">
        <v>573</v>
      </c>
      <c r="AH40" s="122"/>
    </row>
    <row r="41" spans="1:34" s="123" customFormat="1" ht="10.5">
      <c r="A41" s="122"/>
      <c r="B41" s="122"/>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19">
        <f>IFERROR(Q41/R41-1,"n/a")</f>
        <v>0.23633002845072859</v>
      </c>
      <c r="X41" s="119">
        <f>IFERROR(R41/S41-1,"n/a")</f>
        <v>0.68584431455218375</v>
      </c>
      <c r="Y41" s="119">
        <f>IFERROR(R41/T41-1,"n/a")</f>
        <v>4.8174643298505782</v>
      </c>
      <c r="Z41" s="119">
        <f>IFERROR(R41/U41-1,"n/a")</f>
        <v>63.247573891079895</v>
      </c>
      <c r="AA41" s="120">
        <f>IFERROR(R41/V41-1,"n/a")</f>
        <v>0.18397833051195556</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19">
        <f>IFERROR(Q43/R43-1,"n/a")</f>
        <v>5.7993730407523536E-2</v>
      </c>
      <c r="X43" s="119">
        <f>IFERROR(R43/S43-1,"n/a")</f>
        <v>6.6889632107023367E-2</v>
      </c>
      <c r="Y43" s="119">
        <f>IFERROR(R43/T43-1,"n/a")</f>
        <v>19.580645161290324</v>
      </c>
      <c r="Z43" s="119">
        <f>IFERROR(R43/U43-1,"n/a")</f>
        <v>105.33333333333333</v>
      </c>
      <c r="AA43" s="120">
        <f>IFERROR(R43/V43-1,"n/a")</f>
        <v>1.4633204633204633</v>
      </c>
      <c r="AB43" s="147"/>
      <c r="AC43" s="89">
        <v>669</v>
      </c>
      <c r="AD43" s="89">
        <v>59</v>
      </c>
      <c r="AE43" s="70">
        <v>9</v>
      </c>
      <c r="AF43" s="78">
        <v>287</v>
      </c>
      <c r="AH43" s="122"/>
    </row>
    <row r="44" spans="1:34" s="123" customFormat="1" ht="10.5">
      <c r="A44" s="122"/>
      <c r="B44" s="122"/>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19">
        <f>IFERROR(Q44/R44-1,"n/a")</f>
        <v>0.17463226380692065</v>
      </c>
      <c r="X44" s="119">
        <f>IFERROR(R44/S44-1,"n/a")</f>
        <v>0.44402121197951705</v>
      </c>
      <c r="Y44" s="119">
        <f>IFERROR(R44/T44-1,"n/a")</f>
        <v>108.57023289665212</v>
      </c>
      <c r="Z44" s="119">
        <f>IFERROR(R44/U44-1,"n/a")</f>
        <v>144.21292500602846</v>
      </c>
      <c r="AA44" s="120">
        <f>IFERROR(R44/V44-1,"n/a")</f>
        <v>1.1957033785212681</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19">
        <f>IFERROR(Q46/R46-1,"n/a")</f>
        <v>6.1784897025171537E-2</v>
      </c>
      <c r="X46" s="119">
        <f>IFERROR(R46/S46-1,"n/a")</f>
        <v>0.35714285714285721</v>
      </c>
      <c r="Y46" s="119">
        <f>IFERROR(R46/T46-1,"n/a")</f>
        <v>3.5759162303664924</v>
      </c>
      <c r="Z46" s="119" t="str">
        <f>IFERROR(R46/U46-1,"n/a")</f>
        <v>n/a</v>
      </c>
      <c r="AA46" s="120">
        <f>IFERROR(R46/V46-1,"n/a")</f>
        <v>0.4028892455858748</v>
      </c>
      <c r="AB46" s="147"/>
      <c r="AC46" s="89">
        <v>1129</v>
      </c>
      <c r="AD46" s="89">
        <v>336</v>
      </c>
      <c r="AE46" s="84">
        <v>43</v>
      </c>
      <c r="AF46" s="78">
        <v>781</v>
      </c>
      <c r="AH46" s="122"/>
    </row>
    <row r="47" spans="1:34" s="123" customFormat="1" ht="10.5">
      <c r="A47" s="122"/>
      <c r="B47" s="122"/>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19">
        <f>IFERROR(Q47/R47-1,"n/a")</f>
        <v>8.0235744329365533E-2</v>
      </c>
      <c r="X47" s="119">
        <f>IFERROR(R47/S47-1,"n/a")</f>
        <v>0.70445030082418536</v>
      </c>
      <c r="Y47" s="119">
        <f>IFERROR(R47/T47-1,"n/a")</f>
        <v>6.9771020012383609</v>
      </c>
      <c r="Z47" s="119" t="str">
        <f>IFERROR(R47/U47-1,"n/a")</f>
        <v>n/a</v>
      </c>
      <c r="AA47" s="120">
        <f>IFERROR(R47/V47-1,"n/a")</f>
        <v>0.38057534756201128</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2"/>
    </row>
    <row r="52" spans="3:34" s="123" customFormat="1" ht="11.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7">
        <f>IFERROR(R52/T52-1,"n/a")</f>
        <v>7.5845484919514625</v>
      </c>
      <c r="Z52" s="117">
        <f t="shared" si="16"/>
        <v>256.75843297365606</v>
      </c>
      <c r="AA52" s="118">
        <f>IFERROR(R52/V52-1,"n/a")</f>
        <v>0.33381003641924378</v>
      </c>
      <c r="AB52" s="117"/>
      <c r="AC52" s="47">
        <f t="shared" si="17"/>
        <v>9237323</v>
      </c>
      <c r="AD52" s="47">
        <f t="shared" si="17"/>
        <v>2410085</v>
      </c>
      <c r="AE52" s="47">
        <f t="shared" si="17"/>
        <v>1324261</v>
      </c>
      <c r="AF52" s="81">
        <f>AF38+AF41+AF44+AF47+AF50</f>
        <v>8638971</v>
      </c>
      <c r="AH52" s="122"/>
    </row>
    <row r="53" spans="3:34" s="123" customFormat="1" ht="11" thickTop="1">
      <c r="AH53" s="122"/>
    </row>
    <row r="54" spans="3:34" s="123" customFormat="1" ht="10.5">
      <c r="Q54" s="149"/>
      <c r="S54" s="131"/>
      <c r="T54" s="131"/>
      <c r="U54" s="131"/>
      <c r="V54" s="131"/>
      <c r="AH54" s="122"/>
    </row>
    <row r="55" spans="3:34" ht="14.5">
      <c r="S55" s="111"/>
      <c r="T55" s="111"/>
      <c r="U55" s="111"/>
      <c r="V55" s="111"/>
      <c r="AH55" s="9"/>
    </row>
    <row r="56" spans="3:34" ht="14.5">
      <c r="Q56" s="150"/>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G1" zoomScale="85" zoomScaleNormal="85" workbookViewId="0">
      <selection activeCell="Q37" sqref="Q37"/>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
      <c r="A4" s="9"/>
      <c r="B4" s="11" t="s">
        <v>7</v>
      </c>
      <c r="C4" s="26"/>
      <c r="D4" s="93" t="s">
        <v>22</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September</v>
      </c>
      <c r="G9" s="160"/>
      <c r="H9" s="160"/>
      <c r="I9" s="160"/>
      <c r="J9" s="160"/>
      <c r="K9" s="160"/>
      <c r="L9" s="160"/>
      <c r="M9" s="160"/>
      <c r="N9" s="160"/>
      <c r="O9" s="160"/>
      <c r="P9" s="161"/>
      <c r="Q9" s="162" t="str">
        <f>"January to "&amp; D4</f>
        <v>January to September</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4">
        <v>1591</v>
      </c>
      <c r="AG13" s="122"/>
      <c r="AH13" s="122"/>
    </row>
    <row r="14" spans="1:34" s="123" customFormat="1" ht="10.5">
      <c r="A14" s="122"/>
      <c r="B14" s="127"/>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4">
        <v>586</v>
      </c>
      <c r="AG16" s="122"/>
      <c r="AH16" s="122"/>
    </row>
    <row r="17" spans="1:34" s="123" customFormat="1" ht="10.5">
      <c r="A17" s="122"/>
      <c r="B17" s="127"/>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4">
        <v>290</v>
      </c>
      <c r="AG19" s="122"/>
      <c r="AH19" s="122"/>
    </row>
    <row r="20" spans="1:34" s="123" customFormat="1" ht="10.5">
      <c r="A20" s="122"/>
      <c r="B20" s="127"/>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4">
        <v>827</v>
      </c>
      <c r="AG22" s="122"/>
      <c r="AH22" s="122"/>
    </row>
    <row r="23" spans="1:34" s="123" customFormat="1" ht="10.5">
      <c r="A23" s="122"/>
      <c r="B23" s="127"/>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4">
        <v>16</v>
      </c>
      <c r="AG25" s="122"/>
      <c r="AH25" s="122"/>
    </row>
    <row r="26" spans="1:34" s="123" customFormat="1" ht="10.5">
      <c r="A26" s="122"/>
      <c r="B26" s="127"/>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September</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19">
        <f>IFERROR(Q37/R37-1,"n/a")</f>
        <v>0.52320000000000011</v>
      </c>
      <c r="X37" s="119">
        <f>IFERROR(R37/S37-1,"n/a")</f>
        <v>0.15101289134438312</v>
      </c>
      <c r="Y37" s="119">
        <f>IFERROR(R37/T37-1,"n/a")</f>
        <v>3.4964028776978413</v>
      </c>
      <c r="Z37" s="119">
        <f>IFERROR(R37/U37-1,"n/a")</f>
        <v>13.880952380952381</v>
      </c>
      <c r="AA37" s="120">
        <f>IFERROR(R37/V37-1,"n/a")</f>
        <v>6.6552901023890776E-2</v>
      </c>
      <c r="AB37" s="147"/>
      <c r="AC37" s="89">
        <v>1486</v>
      </c>
      <c r="AD37" s="89">
        <v>1052</v>
      </c>
      <c r="AE37" s="70">
        <v>551</v>
      </c>
      <c r="AF37" s="78">
        <v>1584</v>
      </c>
      <c r="AH37" s="122"/>
    </row>
    <row r="38" spans="1:34" s="123" customFormat="1" ht="10.5">
      <c r="A38" s="122"/>
      <c r="B38" s="122"/>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19">
        <f>IFERROR(Q38/R38-1,"n/a")</f>
        <v>0.55599637068796803</v>
      </c>
      <c r="X38" s="119">
        <f>IFERROR(R38/S38-1,"n/a")</f>
        <v>0.37459473372408447</v>
      </c>
      <c r="Y38" s="119">
        <f>IFERROR(R38/T38-1,"n/a")</f>
        <v>11.428745163073522</v>
      </c>
      <c r="Z38" s="119" t="str">
        <f>IFERROR(R38/U38-1,"n/a")</f>
        <v>n/a</v>
      </c>
      <c r="AA38" s="120">
        <f>IFERROR(R38/V38-1,"n/a")</f>
        <v>0.18815376306469211</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19">
        <f>IFERROR(Q40/R40-1,"n/a")</f>
        <v>0.4085213032581454</v>
      </c>
      <c r="X40" s="119">
        <f>IFERROR(R40/S40-1,"n/a")</f>
        <v>-3.8554216867469848E-2</v>
      </c>
      <c r="Y40" s="119">
        <f>IFERROR(R40/T40-1,"n/a")</f>
        <v>2.217741935483871</v>
      </c>
      <c r="Z40" s="119">
        <f>IFERROR(R40/U40-1,"n/a")</f>
        <v>35.272727272727273</v>
      </c>
      <c r="AA40" s="120">
        <f>IFERROR(R40/V40-1,"n/a")</f>
        <v>5.0000000000000044E-2</v>
      </c>
      <c r="AB40" s="147"/>
      <c r="AC40" s="89">
        <v>563</v>
      </c>
      <c r="AD40" s="89">
        <v>226</v>
      </c>
      <c r="AE40" s="70">
        <v>66</v>
      </c>
      <c r="AF40" s="78">
        <v>573</v>
      </c>
      <c r="AH40" s="122"/>
    </row>
    <row r="41" spans="1:34" s="123" customFormat="1" ht="10.5">
      <c r="A41" s="122"/>
      <c r="B41" s="122"/>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19">
        <f>IFERROR(Q41/R41-1,"n/a")</f>
        <v>0.22418709002696113</v>
      </c>
      <c r="X41" s="119">
        <f>IFERROR(R41/S41-1,"n/a")</f>
        <v>0.70064071882342693</v>
      </c>
      <c r="Y41" s="119">
        <f>IFERROR(R41/T41-1,"n/a")</f>
        <v>5.0954952408337926</v>
      </c>
      <c r="Z41" s="119">
        <f>IFERROR(R41/U41-1,"n/a")</f>
        <v>144.20979914083361</v>
      </c>
      <c r="AA41" s="120">
        <f>IFERROR(R41/V41-1,"n/a")</f>
        <v>0.24879882098738304</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19">
        <f>IFERROR(Q43/R43-1,"n/a")</f>
        <v>5.950095969289837E-2</v>
      </c>
      <c r="X43" s="119">
        <f>IFERROR(R43/S43-1,"n/a")</f>
        <v>3.9920159680638667E-2</v>
      </c>
      <c r="Y43" s="119">
        <f>IFERROR(R43/T43-1,"n/a")</f>
        <v>31.5625</v>
      </c>
      <c r="Z43" s="119">
        <f>IFERROR(R43/U43-1,"n/a")</f>
        <v>103.2</v>
      </c>
      <c r="AA43" s="120">
        <f>IFERROR(R43/V43-1,"n/a")</f>
        <v>1.3155555555555556</v>
      </c>
      <c r="AB43" s="147"/>
      <c r="AC43" s="89">
        <v>669</v>
      </c>
      <c r="AD43" s="89">
        <v>59</v>
      </c>
      <c r="AE43" s="70">
        <v>9</v>
      </c>
      <c r="AF43" s="78">
        <v>287</v>
      </c>
      <c r="AH43" s="122"/>
    </row>
    <row r="44" spans="1:34" s="123" customFormat="1" ht="10.5">
      <c r="A44" s="122"/>
      <c r="B44" s="122"/>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19">
        <f>IFERROR(Q44/R44-1,"n/a")</f>
        <v>0.20615427084393279</v>
      </c>
      <c r="X44" s="119">
        <f>IFERROR(R44/S44-1,"n/a")</f>
        <v>0.41600175755699587</v>
      </c>
      <c r="Y44" s="119">
        <f>IFERROR(R44/T44-1,"n/a")</f>
        <v>217.53346543372965</v>
      </c>
      <c r="Z44" s="119">
        <f>IFERROR(R44/U44-1,"n/a")</f>
        <v>118.67434289848083</v>
      </c>
      <c r="AA44" s="120">
        <f>IFERROR(R44/V44-1,"n/a")</f>
        <v>1.062381825057451</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19">
        <f>IFERROR(Q46/R46-1,"n/a")</f>
        <v>7.2568940493468848E-2</v>
      </c>
      <c r="X46" s="119">
        <f>IFERROR(R46/S46-1,"n/a")</f>
        <v>0.391919191919192</v>
      </c>
      <c r="Y46" s="119">
        <f>IFERROR(R46/T46-1,"n/a")</f>
        <v>7.2023809523809526</v>
      </c>
      <c r="Z46" s="119" t="str">
        <f>IFERROR(R46/U46-1,"n/a")</f>
        <v>n/a</v>
      </c>
      <c r="AA46" s="120">
        <f>IFERROR(R46/V46-1,"n/a")</f>
        <v>0.38911290322580649</v>
      </c>
      <c r="AB46" s="147"/>
      <c r="AC46" s="89">
        <v>1129</v>
      </c>
      <c r="AD46" s="89">
        <v>336</v>
      </c>
      <c r="AE46" s="84">
        <v>43</v>
      </c>
      <c r="AF46" s="78">
        <v>781</v>
      </c>
      <c r="AH46" s="122"/>
    </row>
    <row r="47" spans="1:34" s="123" customFormat="1" ht="10.5">
      <c r="A47" s="122"/>
      <c r="B47" s="122"/>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19">
        <f>IFERROR(Q47/R47-1,"n/a")</f>
        <v>0.1231581007491156</v>
      </c>
      <c r="X47" s="119">
        <f>IFERROR(R47/S47-1,"n/a")</f>
        <v>0.75443088047975815</v>
      </c>
      <c r="Y47" s="119">
        <f>IFERROR(R47/T47-1,"n/a")</f>
        <v>12.208889524252008</v>
      </c>
      <c r="Z47" s="119" t="str">
        <f>IFERROR(R47/U47-1,"n/a")</f>
        <v>n/a</v>
      </c>
      <c r="AA47" s="120">
        <f>IFERROR(R47/V47-1,"n/a")</f>
        <v>0.34760784275595191</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19">
        <f t="shared" ref="W49:X52" si="13">IFERROR(Q49/R49-1,"n/a")</f>
        <v>-0.36842105263157898</v>
      </c>
      <c r="X49" s="119">
        <f t="shared" si="13"/>
        <v>1.375</v>
      </c>
      <c r="Y49" s="119" t="str">
        <f>IFERROR(R49/T49-1,"n/a")</f>
        <v>n/a</v>
      </c>
      <c r="Z49" s="119" t="str">
        <f>IFERROR(R49/U49-1,"n/a")</f>
        <v>n/a</v>
      </c>
      <c r="AA49" s="120">
        <f>IFERROR(R49/V49-1,"n/a")</f>
        <v>0.46153846153846145</v>
      </c>
      <c r="AB49" s="147"/>
      <c r="AC49" s="89">
        <v>9</v>
      </c>
      <c r="AD49" s="68">
        <v>0</v>
      </c>
      <c r="AE49" s="68">
        <v>0</v>
      </c>
      <c r="AF49" s="78">
        <v>16</v>
      </c>
      <c r="AH49" s="122"/>
    </row>
    <row r="50" spans="3:34" s="123" customFormat="1" ht="10.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19">
        <f t="shared" si="13"/>
        <v>0.29095995803462138</v>
      </c>
      <c r="X50" s="119">
        <f t="shared" si="13"/>
        <v>1.5840801265155511</v>
      </c>
      <c r="Y50" s="119" t="str">
        <f>IFERROR(R50/T50-1,"n/a")</f>
        <v>n/a</v>
      </c>
      <c r="Z50" s="119" t="str">
        <f>IFERROR(R50/U50-1,"n/a")</f>
        <v>n/a</v>
      </c>
      <c r="AA50" s="120">
        <f>IFERROR(R50/V50-1,"n/a")</f>
        <v>1.1063163710023938</v>
      </c>
      <c r="AB50" s="147"/>
      <c r="AC50" s="82">
        <v>15637</v>
      </c>
      <c r="AD50" s="68">
        <v>0</v>
      </c>
      <c r="AE50" s="68">
        <v>0</v>
      </c>
      <c r="AF50" s="78">
        <v>20248</v>
      </c>
      <c r="AH50" s="122"/>
    </row>
    <row r="51" spans="3:34" s="123" customFormat="1" ht="11"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2"/>
    </row>
    <row r="52" spans="3:34" s="123" customFormat="1" ht="11.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7">
        <f>IFERROR(R52/T52-1,"n/a")</f>
        <v>11.074120692989178</v>
      </c>
      <c r="Z52" s="117">
        <f t="shared" si="16"/>
        <v>397.85804696279649</v>
      </c>
      <c r="AA52" s="118">
        <f>IFERROR(R52/V52-1,"n/a")</f>
        <v>0.33880669286906762</v>
      </c>
      <c r="AB52" s="117"/>
      <c r="AC52" s="47">
        <f t="shared" si="17"/>
        <v>9237323</v>
      </c>
      <c r="AD52" s="47">
        <f t="shared" si="17"/>
        <v>2410085</v>
      </c>
      <c r="AE52" s="47">
        <f t="shared" si="17"/>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0" zoomScale="85" zoomScaleNormal="85" workbookViewId="0">
      <selection activeCell="AB27" sqref="AB27:AB28"/>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
      <c r="A4" s="9"/>
      <c r="B4" s="11" t="s">
        <v>7</v>
      </c>
      <c r="C4" s="26"/>
      <c r="D4" s="93" t="s">
        <v>69</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August</v>
      </c>
      <c r="G9" s="160"/>
      <c r="H9" s="160"/>
      <c r="I9" s="160"/>
      <c r="J9" s="160"/>
      <c r="K9" s="160"/>
      <c r="L9" s="160"/>
      <c r="M9" s="160"/>
      <c r="N9" s="160"/>
      <c r="O9" s="160"/>
      <c r="P9" s="161"/>
      <c r="Q9" s="162" t="str">
        <f>"January to "&amp; D4</f>
        <v>January to August</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4">
        <v>1591</v>
      </c>
      <c r="AG13" s="122"/>
      <c r="AH13" s="122"/>
    </row>
    <row r="14" spans="1:34" s="123" customFormat="1" ht="10.5">
      <c r="A14" s="122"/>
      <c r="B14" s="127"/>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4">
        <v>586</v>
      </c>
      <c r="AG16" s="122"/>
      <c r="AH16" s="122"/>
    </row>
    <row r="17" spans="1:34" s="123" customFormat="1" ht="10.5">
      <c r="A17" s="122"/>
      <c r="B17" s="127"/>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4">
        <v>290</v>
      </c>
      <c r="AG19" s="122"/>
      <c r="AH19" s="122"/>
    </row>
    <row r="20" spans="1:34" s="123" customFormat="1" ht="10.5">
      <c r="A20" s="122"/>
      <c r="B20" s="127"/>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4">
        <v>827</v>
      </c>
      <c r="AG22" s="122"/>
      <c r="AH22" s="122"/>
    </row>
    <row r="23" spans="1:34" s="123" customFormat="1" ht="10.5">
      <c r="A23" s="122"/>
      <c r="B23" s="127"/>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4">
        <v>16</v>
      </c>
      <c r="AG25" s="122"/>
      <c r="AH25" s="122"/>
    </row>
    <row r="26" spans="1:34" s="123" customFormat="1" ht="10.5">
      <c r="A26" s="122"/>
      <c r="B26" s="127"/>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August</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19">
        <f>IFERROR(Q37/R37-1,"n/a")</f>
        <v>0.54459203036053139</v>
      </c>
      <c r="X37" s="119">
        <f>IFERROR(R37/S37-1,"n/a")</f>
        <v>0.14316702819956606</v>
      </c>
      <c r="Y37" s="119">
        <f>IFERROR(R37/T37-1,"n/a")</f>
        <v>5.6708860759493671</v>
      </c>
      <c r="Z37" s="119">
        <f>IFERROR(R37/U37-1,"n/a")</f>
        <v>11.547619047619047</v>
      </c>
      <c r="AA37" s="120">
        <f>IFERROR(R37/V37-1,"n/a")</f>
        <v>3.9447731755424043E-2</v>
      </c>
      <c r="AB37" s="147"/>
      <c r="AC37" s="89">
        <v>1486</v>
      </c>
      <c r="AD37" s="89">
        <v>1052</v>
      </c>
      <c r="AE37" s="70">
        <v>551</v>
      </c>
      <c r="AF37" s="78">
        <v>1584</v>
      </c>
      <c r="AH37" s="122"/>
    </row>
    <row r="38" spans="1:34" s="123" customFormat="1" ht="10.5">
      <c r="A38" s="122"/>
      <c r="B38" s="122"/>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19">
        <f>IFERROR(Q38/R38-1,"n/a")</f>
        <v>0.55279292503786093</v>
      </c>
      <c r="X38" s="119">
        <f>IFERROR(R38/S38-1,"n/a")</f>
        <v>0.42775333875001564</v>
      </c>
      <c r="Y38" s="119">
        <f>IFERROR(R38/T38-1,"n/a")</f>
        <v>18.842161940413312</v>
      </c>
      <c r="Z38" s="119" t="str">
        <f>IFERROR(R38/U38-1,"n/a")</f>
        <v>n/a</v>
      </c>
      <c r="AA38" s="120">
        <f>IFERROR(R38/V38-1,"n/a")</f>
        <v>0.16699168386251917</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19">
        <f>IFERROR(Q40/R40-1,"n/a")</f>
        <v>0.38066465256797577</v>
      </c>
      <c r="X40" s="119">
        <f>IFERROR(R40/S40-1,"n/a")</f>
        <v>-2.9325513196480912E-2</v>
      </c>
      <c r="Y40" s="119">
        <f>IFERROR(R40/T40-1,"n/a")</f>
        <v>2.6777777777777776</v>
      </c>
      <c r="Z40" s="119">
        <f>IFERROR(R40/U40-1,"n/a")</f>
        <v>164.5</v>
      </c>
      <c r="AA40" s="120">
        <f>IFERROR(R40/V40-1,"n/a")</f>
        <v>6.7741935483870863E-2</v>
      </c>
      <c r="AB40" s="147"/>
      <c r="AC40" s="89">
        <v>563</v>
      </c>
      <c r="AD40" s="89">
        <v>226</v>
      </c>
      <c r="AE40" s="70">
        <v>66</v>
      </c>
      <c r="AF40" s="78">
        <v>573</v>
      </c>
      <c r="AH40" s="122"/>
    </row>
    <row r="41" spans="1:34" s="123" customFormat="1" ht="10.5">
      <c r="A41" s="122"/>
      <c r="B41" s="122"/>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19">
        <f>IFERROR(Q41/R41-1,"n/a")</f>
        <v>0.21287528087372776</v>
      </c>
      <c r="X41" s="119">
        <f>IFERROR(R41/S41-1,"n/a")</f>
        <v>0.75554674780427877</v>
      </c>
      <c r="Y41" s="119">
        <f>IFERROR(R41/T41-1,"n/a")</f>
        <v>6.2922145660211326</v>
      </c>
      <c r="Z41" s="119">
        <f>IFERROR(R41/U41-1,"n/a")</f>
        <v>403.40653286107829</v>
      </c>
      <c r="AA41" s="120">
        <f>IFERROR(R41/V41-1,"n/a")</f>
        <v>0.23452870083375377</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19">
        <f>IFERROR(Q43/R43-1,"n/a")</f>
        <v>4.5130641330166199E-2</v>
      </c>
      <c r="X43" s="119">
        <f>IFERROR(R43/S43-1,"n/a")</f>
        <v>2.9339853300733409E-2</v>
      </c>
      <c r="Y43" s="119">
        <f>IFERROR(R43/T43-1,"n/a")</f>
        <v>45.777777777777779</v>
      </c>
      <c r="Z43" s="119">
        <f>IFERROR(R43/U43-1,"n/a")</f>
        <v>104.25</v>
      </c>
      <c r="AA43" s="120">
        <f>IFERROR(R43/V43-1,"n/a")</f>
        <v>1.1813471502590676</v>
      </c>
      <c r="AB43" s="147"/>
      <c r="AC43" s="89">
        <v>669</v>
      </c>
      <c r="AD43" s="89">
        <v>59</v>
      </c>
      <c r="AE43" s="70">
        <v>9</v>
      </c>
      <c r="AF43" s="78">
        <v>287</v>
      </c>
      <c r="AH43" s="122"/>
    </row>
    <row r="44" spans="1:34" s="123" customFormat="1" ht="10.5">
      <c r="A44" s="122"/>
      <c r="B44" s="122"/>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19">
        <f>IFERROR(Q44/R44-1,"n/a")</f>
        <v>0.19454400877771549</v>
      </c>
      <c r="X44" s="119">
        <f>IFERROR(R44/S44-1,"n/a")</f>
        <v>0.43932833887550182</v>
      </c>
      <c r="Y44" s="119">
        <f>IFERROR(R44/T44-1,"n/a")</f>
        <v>614.43626707132023</v>
      </c>
      <c r="Z44" s="119">
        <f>IFERROR(R44/U44-1,"n/a")</f>
        <v>96.799011333494093</v>
      </c>
      <c r="AA44" s="120">
        <f>IFERROR(R44/V44-1,"n/a")</f>
        <v>1.0041880289085183</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19">
        <f>IFERROR(Q46/R46-1,"n/a")</f>
        <v>6.4912280701754366E-2</v>
      </c>
      <c r="X46" s="119">
        <f>IFERROR(R46/S46-1,"n/a")</f>
        <v>0.39024390243902429</v>
      </c>
      <c r="Y46" s="119">
        <f>IFERROR(R46/T46-1,"n/a")</f>
        <v>14</v>
      </c>
      <c r="Z46" s="119" t="str">
        <f>IFERROR(R46/U46-1,"n/a")</f>
        <v>n/a</v>
      </c>
      <c r="AA46" s="120">
        <f>IFERROR(R46/V46-1,"n/a")</f>
        <v>0.39024390243902429</v>
      </c>
      <c r="AB46" s="147"/>
      <c r="AC46" s="89">
        <v>1129</v>
      </c>
      <c r="AD46" s="89">
        <v>336</v>
      </c>
      <c r="AE46" s="84">
        <v>43</v>
      </c>
      <c r="AF46" s="78">
        <v>781</v>
      </c>
      <c r="AH46" s="122"/>
    </row>
    <row r="47" spans="1:34" s="123" customFormat="1" ht="10.5">
      <c r="A47" s="122"/>
      <c r="B47" s="122"/>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19">
        <f>IFERROR(Q47/R47-1,"n/a")</f>
        <v>0.11166225229170368</v>
      </c>
      <c r="X47" s="119">
        <f>IFERROR(R47/S47-1,"n/a")</f>
        <v>0.84976110653845383</v>
      </c>
      <c r="Y47" s="119">
        <f>IFERROR(R47/T47-1,"n/a")</f>
        <v>22.576620950821351</v>
      </c>
      <c r="Z47" s="119" t="str">
        <f>IFERROR(R47/U47-1,"n/a")</f>
        <v>n/a</v>
      </c>
      <c r="AA47" s="120">
        <f>IFERROR(R47/V47-1,"n/a")</f>
        <v>0.37371003378287715</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19">
        <f t="shared" ref="W49:X52" si="8">IFERROR(Q49/R49-1,"n/a")</f>
        <v>-0.33333333333333337</v>
      </c>
      <c r="X49" s="119">
        <f t="shared" si="8"/>
        <v>1.1428571428571428</v>
      </c>
      <c r="Y49" s="119" t="str">
        <f>IFERROR(R49/T49-1,"n/a")</f>
        <v>n/a</v>
      </c>
      <c r="Z49" s="119" t="str">
        <f>IFERROR(R49/U49-1,"n/a")</f>
        <v>n/a</v>
      </c>
      <c r="AA49" s="120">
        <f>IFERROR(R49/V49-1,"n/a")</f>
        <v>0.25</v>
      </c>
      <c r="AB49" s="147"/>
      <c r="AC49" s="89">
        <v>9</v>
      </c>
      <c r="AD49" s="68">
        <v>0</v>
      </c>
      <c r="AE49" s="68">
        <v>0</v>
      </c>
      <c r="AF49" s="78">
        <v>16</v>
      </c>
      <c r="AH49" s="122"/>
    </row>
    <row r="50" spans="3:34" s="123" customFormat="1" ht="10.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19">
        <f t="shared" si="8"/>
        <v>0.45264075168598916</v>
      </c>
      <c r="X50" s="119">
        <f t="shared" si="8"/>
        <v>1.3966221737946065</v>
      </c>
      <c r="Y50" s="119" t="str">
        <f>IFERROR(R50/T50-1,"n/a")</f>
        <v>n/a</v>
      </c>
      <c r="Z50" s="119" t="str">
        <f>IFERROR(R50/U50-1,"n/a")</f>
        <v>n/a</v>
      </c>
      <c r="AA50" s="120">
        <f>IFERROR(R50/V50-1,"n/a")</f>
        <v>0.75398724082934598</v>
      </c>
      <c r="AB50" s="147"/>
      <c r="AC50" s="82">
        <v>15637</v>
      </c>
      <c r="AD50" s="68">
        <v>0</v>
      </c>
      <c r="AE50" s="68">
        <v>0</v>
      </c>
      <c r="AF50" s="78">
        <v>20248</v>
      </c>
      <c r="AH50" s="122"/>
    </row>
    <row r="51" spans="3:34" s="123" customFormat="1" ht="11"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2"/>
    </row>
    <row r="52" spans="3:34" s="123" customFormat="1" ht="11.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7">
        <f>IFERROR(R52/T52-1,"n/a")</f>
        <v>16.749663420403643</v>
      </c>
      <c r="Z52" s="117">
        <f t="shared" si="11"/>
        <v>519.78347946469773</v>
      </c>
      <c r="AA52" s="118">
        <f>IFERROR(R52/V52-1,"n/a")</f>
        <v>0.32721622985838961</v>
      </c>
      <c r="AB52" s="117"/>
      <c r="AC52" s="47">
        <f t="shared" si="12"/>
        <v>9237323</v>
      </c>
      <c r="AD52" s="47">
        <f t="shared" si="12"/>
        <v>2410085</v>
      </c>
      <c r="AE52" s="47">
        <f t="shared" si="12"/>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8" zoomScale="95" zoomScaleNormal="75" workbookViewId="0">
      <selection activeCell="G19" sqref="G19"/>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
      <c r="A4" s="9"/>
      <c r="B4" s="11" t="s">
        <v>7</v>
      </c>
      <c r="C4" s="26"/>
      <c r="D4" s="93" t="s">
        <v>55</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July</v>
      </c>
      <c r="G9" s="160"/>
      <c r="H9" s="160"/>
      <c r="I9" s="160"/>
      <c r="J9" s="160"/>
      <c r="K9" s="160"/>
      <c r="L9" s="160"/>
      <c r="M9" s="160"/>
      <c r="N9" s="160"/>
      <c r="O9" s="160"/>
      <c r="P9" s="161"/>
      <c r="Q9" s="162" t="str">
        <f>"January to "&amp; D4</f>
        <v>January to July</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4">
        <v>1591</v>
      </c>
      <c r="AG13" s="122"/>
      <c r="AH13" s="122"/>
    </row>
    <row r="14" spans="1:34" s="123" customFormat="1" ht="10.5">
      <c r="A14" s="122"/>
      <c r="B14" s="127"/>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4">
        <v>586</v>
      </c>
      <c r="AG16" s="122"/>
      <c r="AH16" s="122"/>
    </row>
    <row r="17" spans="1:34" s="123" customFormat="1" ht="10.5">
      <c r="A17" s="122"/>
      <c r="B17" s="127"/>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4">
        <v>290</v>
      </c>
      <c r="AG19" s="122"/>
      <c r="AH19" s="122"/>
    </row>
    <row r="20" spans="1:34" s="123" customFormat="1" ht="10.5">
      <c r="A20" s="122"/>
      <c r="B20" s="127"/>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4">
        <v>827</v>
      </c>
      <c r="AG22" s="122"/>
      <c r="AH22" s="122"/>
    </row>
    <row r="23" spans="1:34" s="123" customFormat="1" ht="10.5">
      <c r="A23" s="122"/>
      <c r="B23" s="127"/>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4">
        <v>16</v>
      </c>
      <c r="AG25" s="122"/>
      <c r="AH25" s="122"/>
    </row>
    <row r="26" spans="1:34" s="123" customFormat="1" ht="10.5">
      <c r="A26" s="122"/>
      <c r="B26" s="127"/>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July</v>
      </c>
      <c r="G33" s="163"/>
      <c r="H33" s="163"/>
      <c r="I33" s="163"/>
      <c r="J33" s="163"/>
      <c r="K33" s="163"/>
      <c r="L33" s="163"/>
      <c r="M33" s="163"/>
      <c r="N33" s="163"/>
      <c r="O33" s="163"/>
      <c r="P33" s="164"/>
      <c r="Q33" s="166" t="s">
        <v>135</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19">
        <f>IFERROR(Q37/R37-1,"n/a")</f>
        <v>0.57009345794392519</v>
      </c>
      <c r="X37" s="119">
        <f>IFERROR(R37/S37-1,"n/a")</f>
        <v>0.12631578947368416</v>
      </c>
      <c r="Y37" s="119">
        <f>IFERROR(R37/T37-1,"n/a")</f>
        <v>14.285714285714286</v>
      </c>
      <c r="Z37" s="119">
        <f>IFERROR(R37/U37-1,"n/a")</f>
        <v>9.1904761904761898</v>
      </c>
      <c r="AA37" s="120">
        <f>IFERROR(R37/V37-1,"n/a")</f>
        <v>4.3902439024390283E-2</v>
      </c>
      <c r="AB37" s="147"/>
      <c r="AC37" s="89">
        <v>1486</v>
      </c>
      <c r="AD37" s="89">
        <v>1052</v>
      </c>
      <c r="AE37" s="70">
        <v>551</v>
      </c>
      <c r="AF37" s="78">
        <v>1584</v>
      </c>
      <c r="AH37" s="122"/>
    </row>
    <row r="38" spans="1:34" s="123" customFormat="1" ht="10.5">
      <c r="A38" s="122"/>
      <c r="B38" s="122"/>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19">
        <f>IFERROR(Q38/R38-1,"n/a")</f>
        <v>0.56505045270836196</v>
      </c>
      <c r="X38" s="119">
        <f>IFERROR(R38/S38-1,"n/a")</f>
        <v>0.44840244744104574</v>
      </c>
      <c r="Y38" s="119">
        <f>IFERROR(R38/T38-1,"n/a")</f>
        <v>49.439347868279746</v>
      </c>
      <c r="Z38" s="119" t="str">
        <f>IFERROR(R38/U38-1,"n/a")</f>
        <v>n/a</v>
      </c>
      <c r="AA38" s="120">
        <f>IFERROR(R38/V38-1,"n/a")</f>
        <v>0.17009188700412348</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19">
        <f>IFERROR(Q40/R40-1,"n/a")</f>
        <v>0.36153846153846159</v>
      </c>
      <c r="X40" s="119">
        <f>IFERROR(R40/S40-1,"n/a")</f>
        <v>-6.4748201438848962E-2</v>
      </c>
      <c r="Y40" s="119">
        <f>IFERROR(R40/T40-1,"n/a")</f>
        <v>3.2622950819672134</v>
      </c>
      <c r="Z40" s="119" t="str">
        <f>IFERROR(R40/U40-1,"n/a")</f>
        <v>n/a</v>
      </c>
      <c r="AA40" s="120">
        <f>IFERROR(R40/V40-1,"n/a")</f>
        <v>3.1746031746031855E-2</v>
      </c>
      <c r="AB40" s="147"/>
      <c r="AC40" s="89">
        <v>563</v>
      </c>
      <c r="AD40" s="89">
        <v>226</v>
      </c>
      <c r="AE40" s="70">
        <v>66</v>
      </c>
      <c r="AF40" s="78">
        <v>573</v>
      </c>
      <c r="AH40" s="122"/>
    </row>
    <row r="41" spans="1:34" s="123" customFormat="1" ht="10.5">
      <c r="A41" s="122"/>
      <c r="B41" s="122"/>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19">
        <f>IFERROR(Q41/R41-1,"n/a")</f>
        <v>0.2159277461180531</v>
      </c>
      <c r="X41" s="119">
        <f>IFERROR(R41/S41-1,"n/a")</f>
        <v>0.90468129176168333</v>
      </c>
      <c r="Y41" s="119">
        <f>IFERROR(R41/T41-1,"n/a")</f>
        <v>7.2688109288200078</v>
      </c>
      <c r="Z41" s="119" t="str">
        <f>IFERROR(R41/U41-1,"n/a")</f>
        <v>n/a</v>
      </c>
      <c r="AA41" s="120">
        <f>IFERROR(R41/V41-1,"n/a")</f>
        <v>0.17298581832119586</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19">
        <f>IFERROR(Q43/R43-1,"n/a")</f>
        <v>3.6809815950920255E-2</v>
      </c>
      <c r="X43" s="119">
        <f>IFERROR(R43/S43-1,"n/a")</f>
        <v>6.8852459016393475E-2</v>
      </c>
      <c r="Y43" s="119">
        <f>IFERROR(R43/T43-1,"n/a")</f>
        <v>53.333333333333336</v>
      </c>
      <c r="Z43" s="119">
        <f>IFERROR(R43/U43-1,"n/a")</f>
        <v>162</v>
      </c>
      <c r="AA43" s="120">
        <f>IFERROR(R43/V43-1,"n/a")</f>
        <v>1.1733333333333333</v>
      </c>
      <c r="AB43" s="147"/>
      <c r="AC43" s="89">
        <v>669</v>
      </c>
      <c r="AD43" s="89">
        <v>59</v>
      </c>
      <c r="AE43" s="70">
        <v>9</v>
      </c>
      <c r="AF43" s="78">
        <v>287</v>
      </c>
      <c r="AH43" s="122"/>
    </row>
    <row r="44" spans="1:34" s="123" customFormat="1" ht="10.5">
      <c r="A44" s="122"/>
      <c r="B44" s="122"/>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19">
        <f>IFERROR(Q44/R44-1,"n/a")</f>
        <v>0.21051359621369081</v>
      </c>
      <c r="X44" s="119">
        <f>IFERROR(R44/S44-1,"n/a")</f>
        <v>0.52621190192068035</v>
      </c>
      <c r="Y44" s="119">
        <f>IFERROR(R44/T44-1,"n/a")</f>
        <v>1231.5106837606838</v>
      </c>
      <c r="Z44" s="119">
        <f>IFERROR(R44/U44-1,"n/a")</f>
        <v>68.546057390884982</v>
      </c>
      <c r="AA44" s="120">
        <f>IFERROR(R44/V44-1,"n/a")</f>
        <v>1.0756057890911186</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19">
        <f>IFERROR(Q46/R46-1,"n/a")</f>
        <v>5.1020408163265252E-2</v>
      </c>
      <c r="X46" s="119">
        <f>IFERROR(R46/S46-1,"n/a")</f>
        <v>0.39999999999999991</v>
      </c>
      <c r="Y46" s="119">
        <f>IFERROR(R46/T46-1,"n/a")</f>
        <v>34</v>
      </c>
      <c r="Z46" s="119" t="str">
        <f>IFERROR(R46/U46-1,"n/a")</f>
        <v>n/a</v>
      </c>
      <c r="AA46" s="120">
        <f>IFERROR(R46/V46-1,"n/a")</f>
        <v>0.43695014662756604</v>
      </c>
      <c r="AB46" s="147"/>
      <c r="AC46" s="89">
        <v>1129</v>
      </c>
      <c r="AD46" s="89">
        <v>336</v>
      </c>
      <c r="AE46" s="84">
        <v>43</v>
      </c>
      <c r="AF46" s="78">
        <v>781</v>
      </c>
      <c r="AH46" s="122"/>
    </row>
    <row r="47" spans="1:34" s="123" customFormat="1" ht="10.5">
      <c r="A47" s="122"/>
      <c r="B47" s="122"/>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19">
        <f>IFERROR(Q47/R47-1,"n/a")</f>
        <v>0.1103165857601327</v>
      </c>
      <c r="X47" s="119">
        <f>IFERROR(R47/S47-1,"n/a")</f>
        <v>0.94284284125638251</v>
      </c>
      <c r="Y47" s="119">
        <f>IFERROR(R47/T47-1,"n/a")</f>
        <v>50.658905745188932</v>
      </c>
      <c r="Z47" s="119" t="str">
        <f>IFERROR(R47/U47-1,"n/a")</f>
        <v>n/a</v>
      </c>
      <c r="AA47" s="120">
        <f>IFERROR(R47/V47-1,"n/a")</f>
        <v>0.40132450709645839</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19">
        <f t="shared" ref="W49:X52" si="8">IFERROR(Q49/R49-1,"n/a")</f>
        <v>-0.18181818181818177</v>
      </c>
      <c r="X49" s="119">
        <f t="shared" si="8"/>
        <v>1.2000000000000002</v>
      </c>
      <c r="Y49" s="119" t="str">
        <f>IFERROR(R49/T49-1,"n/a")</f>
        <v>n/a</v>
      </c>
      <c r="Z49" s="119" t="str">
        <f>IFERROR(R49/U49-1,"n/a")</f>
        <v>n/a</v>
      </c>
      <c r="AA49" s="120">
        <f>IFERROR(R49/V49-1,"n/a")</f>
        <v>0</v>
      </c>
      <c r="AB49" s="147"/>
      <c r="AC49" s="89">
        <v>9</v>
      </c>
      <c r="AD49" s="68">
        <v>0</v>
      </c>
      <c r="AE49" s="68">
        <v>0</v>
      </c>
      <c r="AF49" s="78">
        <v>16</v>
      </c>
      <c r="AH49" s="122"/>
    </row>
    <row r="50" spans="3:34" s="123" customFormat="1" ht="10.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19">
        <f t="shared" si="8"/>
        <v>0.70508217446270538</v>
      </c>
      <c r="X50" s="119">
        <f t="shared" si="8"/>
        <v>1.2790134839230149</v>
      </c>
      <c r="Y50" s="119" t="str">
        <f>IFERROR(R50/T50-1,"n/a")</f>
        <v>n/a</v>
      </c>
      <c r="Z50" s="119" t="str">
        <f>IFERROR(R50/U50-1,"n/a")</f>
        <v>n/a</v>
      </c>
      <c r="AA50" s="120">
        <f>IFERROR(R50/V50-1,"n/a")</f>
        <v>0.43818181818181823</v>
      </c>
      <c r="AB50" s="147"/>
      <c r="AC50" s="82">
        <v>15637</v>
      </c>
      <c r="AD50" s="68">
        <v>0</v>
      </c>
      <c r="AE50" s="68">
        <v>0</v>
      </c>
      <c r="AF50" s="78">
        <v>20248</v>
      </c>
      <c r="AH50" s="122"/>
    </row>
    <row r="51" spans="3:34" s="123" customFormat="1" ht="11"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2"/>
    </row>
    <row r="52" spans="3:34" s="123" customFormat="1" ht="11.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7">
        <f>IFERROR(R52/T52-1,"n/a")</f>
        <v>27.821864500209998</v>
      </c>
      <c r="Z52" s="117">
        <f t="shared" si="11"/>
        <v>528.53834096937544</v>
      </c>
      <c r="AA52" s="118">
        <f>IFERROR(R52/V52-1,"n/a")</f>
        <v>0.32039680530661108</v>
      </c>
      <c r="AB52" s="117"/>
      <c r="AC52" s="47">
        <f t="shared" si="12"/>
        <v>9237323</v>
      </c>
      <c r="AD52" s="47">
        <f t="shared" si="12"/>
        <v>2410085</v>
      </c>
      <c r="AE52" s="47">
        <f t="shared" si="12"/>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8" zoomScale="95" zoomScaleNormal="75" workbookViewId="0">
      <selection activeCell="F13" sqref="F13:K26"/>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
      <c r="A4" s="9"/>
      <c r="B4" s="11" t="s">
        <v>7</v>
      </c>
      <c r="C4" s="26"/>
      <c r="D4" s="93" t="s">
        <v>51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June</v>
      </c>
      <c r="G9" s="160"/>
      <c r="H9" s="160"/>
      <c r="I9" s="160"/>
      <c r="J9" s="160"/>
      <c r="K9" s="160"/>
      <c r="L9" s="160"/>
      <c r="M9" s="160"/>
      <c r="N9" s="160"/>
      <c r="O9" s="160"/>
      <c r="P9" s="161"/>
      <c r="Q9" s="162" t="str">
        <f>"January to "&amp; D4</f>
        <v>January to June</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4">
        <v>1591</v>
      </c>
      <c r="AG13" s="122"/>
      <c r="AH13" s="122"/>
    </row>
    <row r="14" spans="1:34" s="123" customFormat="1" ht="10.5">
      <c r="A14" s="122"/>
      <c r="B14" s="127"/>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4">
        <v>4592479</v>
      </c>
      <c r="AG14" s="122"/>
      <c r="AH14" s="122"/>
    </row>
    <row r="15" spans="1:34" s="123" customFormat="1" ht="10.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4">
        <v>586</v>
      </c>
      <c r="AG16" s="122"/>
      <c r="AH16" s="122"/>
    </row>
    <row r="17" spans="1:34" s="123" customFormat="1" ht="10.5">
      <c r="A17" s="122"/>
      <c r="B17" s="127"/>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4">
        <v>290</v>
      </c>
      <c r="AG19" s="122"/>
      <c r="AH19" s="122"/>
    </row>
    <row r="20" spans="1:34" s="123" customFormat="1" ht="10.5">
      <c r="A20" s="122"/>
      <c r="B20" s="127"/>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4">
        <v>827</v>
      </c>
      <c r="AG22" s="122"/>
      <c r="AH22" s="122"/>
    </row>
    <row r="23" spans="1:34" s="123" customFormat="1" ht="10.5">
      <c r="A23" s="122"/>
      <c r="B23" s="127"/>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4">
        <v>16</v>
      </c>
      <c r="AG25" s="122"/>
      <c r="AH25" s="122"/>
    </row>
    <row r="26" spans="1:34" s="123" customFormat="1" ht="10.5">
      <c r="A26" s="122"/>
      <c r="B26" s="127"/>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June</v>
      </c>
      <c r="G33" s="163"/>
      <c r="H33" s="163"/>
      <c r="I33" s="163"/>
      <c r="J33" s="163"/>
      <c r="K33" s="163"/>
      <c r="L33" s="163"/>
      <c r="M33" s="163"/>
      <c r="N33" s="163"/>
      <c r="O33" s="163"/>
      <c r="P33" s="164"/>
      <c r="Q33" s="166" t="s">
        <v>133</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19">
        <f>IFERROR(Q37/R37-1,"n/a")</f>
        <v>0.56656346749226016</v>
      </c>
      <c r="X37" s="119">
        <f>IFERROR(R37/S37-1,"n/a")</f>
        <v>9.1216216216216228E-2</v>
      </c>
      <c r="Y37" s="119" t="str">
        <f>IFERROR(R37/T37-1,"n/a")</f>
        <v>n/a</v>
      </c>
      <c r="Z37" s="119">
        <f>IFERROR(R37/U37-1,"n/a")</f>
        <v>6.6904761904761907</v>
      </c>
      <c r="AA37" s="120">
        <f>IFERROR(R37/V37-1,"n/a")</f>
        <v>4.5307443365695699E-2</v>
      </c>
      <c r="AB37" s="147"/>
      <c r="AC37" s="89">
        <v>1486</v>
      </c>
      <c r="AD37" s="89">
        <v>1052</v>
      </c>
      <c r="AE37" s="70">
        <v>551</v>
      </c>
      <c r="AF37" s="78">
        <v>1584</v>
      </c>
      <c r="AH37" s="122"/>
    </row>
    <row r="38" spans="1:34" s="123" customFormat="1" ht="10.5">
      <c r="A38" s="122"/>
      <c r="B38" s="122"/>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19">
        <f>IFERROR(Q38/R38-1,"n/a")</f>
        <v>0.54892946637566453</v>
      </c>
      <c r="X38" s="119">
        <f>IFERROR(R38/S38-1,"n/a")</f>
        <v>0.48244778699464952</v>
      </c>
      <c r="Y38" s="119" t="str">
        <f>IFERROR(R38/T38-1,"n/a")</f>
        <v>n/a</v>
      </c>
      <c r="Z38" s="119" t="str">
        <f>IFERROR(R38/U38-1,"n/a")</f>
        <v>n/a</v>
      </c>
      <c r="AA38" s="120">
        <f>IFERROR(R38/V38-1,"n/a")</f>
        <v>0.16270243193277811</v>
      </c>
      <c r="AB38" s="147"/>
      <c r="AC38" s="89">
        <v>4370939</v>
      </c>
      <c r="AD38" s="89">
        <v>1527970</v>
      </c>
      <c r="AE38" s="84">
        <v>1092884</v>
      </c>
      <c r="AF38" s="78">
        <v>4234259</v>
      </c>
      <c r="AH38" s="122"/>
    </row>
    <row r="39" spans="1:34" s="123" customFormat="1" ht="10.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19">
        <f>IFERROR(Q40/R40-1,"n/a")</f>
        <v>0.38095238095238093</v>
      </c>
      <c r="X40" s="119">
        <f>IFERROR(R40/S40-1,"n/a")</f>
        <v>-0.125</v>
      </c>
      <c r="Y40" s="119">
        <f>IFERROR(R40/T40-1,"n/a")</f>
        <v>3.8461538461538458</v>
      </c>
      <c r="Z40" s="119" t="str">
        <f>IFERROR(R40/U40-1,"n/a")</f>
        <v>n/a</v>
      </c>
      <c r="AA40" s="120">
        <f>IFERROR(R40/V40-1,"n/a")</f>
        <v>-2.0725388601036232E-2</v>
      </c>
      <c r="AB40" s="147"/>
      <c r="AC40" s="89">
        <v>563</v>
      </c>
      <c r="AD40" s="89">
        <v>226</v>
      </c>
      <c r="AE40" s="70">
        <v>66</v>
      </c>
      <c r="AF40" s="78">
        <v>573</v>
      </c>
      <c r="AH40" s="122"/>
    </row>
    <row r="41" spans="1:34" s="123" customFormat="1" ht="10.5">
      <c r="A41" s="122"/>
      <c r="B41" s="122"/>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19">
        <f>IFERROR(Q41/R41-1,"n/a")</f>
        <v>0.30376852488126449</v>
      </c>
      <c r="X41" s="119">
        <f>IFERROR(R41/S41-1,"n/a")</f>
        <v>0.86826558204003734</v>
      </c>
      <c r="Y41" s="119">
        <f>IFERROR(R41/T41-1,"n/a")</f>
        <v>7.9753838876355427</v>
      </c>
      <c r="Z41" s="119" t="str">
        <f>IFERROR(R41/U41-1,"n/a")</f>
        <v>n/a</v>
      </c>
      <c r="AA41" s="120">
        <f>IFERROR(R41/V41-1,"n/a")</f>
        <v>3.1778034798140231E-2</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19">
        <f>IFERROR(Q43/R43-1,"n/a")</f>
        <v>2.1459227467811148E-2</v>
      </c>
      <c r="X43" s="119">
        <f>IFERROR(R43/S43-1,"n/a")</f>
        <v>7.3732718894009119E-2</v>
      </c>
      <c r="Y43" s="119">
        <f>IFERROR(R43/T43-1,"n/a")</f>
        <v>76.666666666666671</v>
      </c>
      <c r="Z43" s="119" t="str">
        <f>IFERROR(R43/U43-1,"n/a")</f>
        <v>n/a</v>
      </c>
      <c r="AA43" s="120">
        <f>IFERROR(R43/V43-1,"n/a")</f>
        <v>1.33</v>
      </c>
      <c r="AB43" s="147"/>
      <c r="AC43" s="89">
        <v>669</v>
      </c>
      <c r="AD43" s="89">
        <v>59</v>
      </c>
      <c r="AE43" s="70">
        <v>9</v>
      </c>
      <c r="AF43" s="78">
        <v>287</v>
      </c>
      <c r="AH43" s="122"/>
    </row>
    <row r="44" spans="1:34" s="123" customFormat="1" ht="10.5">
      <c r="A44" s="122"/>
      <c r="B44" s="122"/>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19">
        <f>IFERROR(Q44/R44-1,"n/a")</f>
        <v>0.16816219491920825</v>
      </c>
      <c r="X44" s="119">
        <f>IFERROR(R44/S44-1,"n/a")</f>
        <v>0.55709669068833345</v>
      </c>
      <c r="Y44" s="119" t="str">
        <f>IFERROR(R44/T44-1,"n/a")</f>
        <v>n/a</v>
      </c>
      <c r="Z44" s="119">
        <f>IFERROR(R44/U44-1,"n/a")</f>
        <v>167.51965657478536</v>
      </c>
      <c r="AA44" s="120">
        <f>IFERROR(R44/V44-1,"n/a")</f>
        <v>1.068431152869139</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19">
        <f>IFERROR(Q46/R46-1,"n/a")</f>
        <v>6.8459657701711585E-2</v>
      </c>
      <c r="X46" s="119">
        <f>IFERROR(R46/S46-1,"n/a")</f>
        <v>0.48188405797101441</v>
      </c>
      <c r="Y46" s="119">
        <f>IFERROR(R46/T46-1,"n/a")</f>
        <v>101.25</v>
      </c>
      <c r="Z46" s="119" t="str">
        <f>IFERROR(R46/U46-1,"n/a")</f>
        <v>n/a</v>
      </c>
      <c r="AA46" s="120">
        <f>IFERROR(R46/V46-1,"n/a")</f>
        <v>0.49816849816849818</v>
      </c>
      <c r="AB46" s="147"/>
      <c r="AC46" s="89">
        <v>1129</v>
      </c>
      <c r="AD46" s="89">
        <v>336</v>
      </c>
      <c r="AE46" s="84">
        <v>43</v>
      </c>
      <c r="AF46" s="78">
        <v>781</v>
      </c>
      <c r="AH46" s="122"/>
    </row>
    <row r="47" spans="1:34" s="123" customFormat="1" ht="10.5">
      <c r="A47" s="122"/>
      <c r="B47" s="122"/>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19">
        <f>IFERROR(Q47/R47-1,"n/a")</f>
        <v>0.15238547794015278</v>
      </c>
      <c r="X47" s="119">
        <f>IFERROR(R47/S47-1,"n/a")</f>
        <v>1.2749217220928442</v>
      </c>
      <c r="Y47" s="119">
        <f>IFERROR(R47/T47-1,"n/a")</f>
        <v>217.86613853341458</v>
      </c>
      <c r="Z47" s="119" t="str">
        <f>IFERROR(R47/U47-1,"n/a")</f>
        <v>n/a</v>
      </c>
      <c r="AA47" s="120">
        <f>IFERROR(R47/V47-1,"n/a")</f>
        <v>0.3664006939301403</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19">
        <f t="shared" ref="W49:X52" si="8">IFERROR(Q49/R49-1,"n/a")</f>
        <v>-0.375</v>
      </c>
      <c r="X49" s="119">
        <f t="shared" si="8"/>
        <v>3</v>
      </c>
      <c r="Y49" s="119" t="str">
        <f>IFERROR(R49/T49-1,"n/a")</f>
        <v>n/a</v>
      </c>
      <c r="Z49" s="119" t="str">
        <f>IFERROR(R49/U49-1,"n/a")</f>
        <v>n/a</v>
      </c>
      <c r="AA49" s="120">
        <f>IFERROR(R49/V49-1,"n/a")</f>
        <v>0</v>
      </c>
      <c r="AB49" s="147"/>
      <c r="AC49" s="89">
        <v>9</v>
      </c>
      <c r="AD49" s="68">
        <v>0</v>
      </c>
      <c r="AE49" s="68">
        <v>0</v>
      </c>
      <c r="AF49" s="78">
        <v>16</v>
      </c>
      <c r="AH49" s="122"/>
    </row>
    <row r="50" spans="3:34" s="123" customFormat="1" ht="10.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19">
        <f t="shared" si="8"/>
        <v>0.37329800544638259</v>
      </c>
      <c r="X50" s="119">
        <f t="shared" si="8"/>
        <v>3.3119644557283401</v>
      </c>
      <c r="Y50" s="119" t="str">
        <f>IFERROR(R50/T50-1,"n/a")</f>
        <v>n/a</v>
      </c>
      <c r="Z50" s="119" t="str">
        <f>IFERROR(R50/U50-1,"n/a")</f>
        <v>n/a</v>
      </c>
      <c r="AA50" s="120">
        <f>IFERROR(R50/V50-1,"n/a")</f>
        <v>0.32854209445585214</v>
      </c>
      <c r="AB50" s="147"/>
      <c r="AC50" s="82">
        <v>15637</v>
      </c>
      <c r="AD50" s="68">
        <v>0</v>
      </c>
      <c r="AE50" s="68">
        <v>0</v>
      </c>
      <c r="AF50" s="78">
        <v>20248</v>
      </c>
      <c r="AH50" s="122"/>
    </row>
    <row r="51" spans="3:34" s="123" customFormat="1" ht="11"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2"/>
    </row>
    <row r="52" spans="3:34" s="123" customFormat="1" ht="11.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7">
        <f>IFERROR(R52/T52-1,"n/a")</f>
        <v>51.101457745420539</v>
      </c>
      <c r="Z52" s="117">
        <f t="shared" si="11"/>
        <v>1408.9412562132852</v>
      </c>
      <c r="AA52" s="118">
        <f>IFERROR(R52/V52-1,"n/a")</f>
        <v>0.26973817805064537</v>
      </c>
      <c r="AB52" s="117"/>
      <c r="AC52" s="47">
        <f t="shared" si="12"/>
        <v>9237323</v>
      </c>
      <c r="AD52" s="47">
        <f t="shared" si="12"/>
        <v>2410085</v>
      </c>
      <c r="AE52" s="47">
        <f t="shared" si="12"/>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10" zoomScale="95" zoomScaleNormal="75" workbookViewId="0">
      <selection activeCell="F27" sqref="F27:K28"/>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
      <c r="A4" s="9"/>
      <c r="B4" s="11" t="s">
        <v>7</v>
      </c>
      <c r="C4" s="26"/>
      <c r="D4" s="93" t="s">
        <v>47</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May</v>
      </c>
      <c r="G9" s="160"/>
      <c r="H9" s="160"/>
      <c r="I9" s="160"/>
      <c r="J9" s="160"/>
      <c r="K9" s="160"/>
      <c r="L9" s="160"/>
      <c r="M9" s="160"/>
      <c r="N9" s="160"/>
      <c r="O9" s="160"/>
      <c r="P9" s="161"/>
      <c r="Q9" s="162" t="str">
        <f>"January to "&amp; D4</f>
        <v>January to May</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4">
        <v>1591</v>
      </c>
      <c r="AG13" s="122"/>
      <c r="AH13" s="122"/>
    </row>
    <row r="14" spans="1:34" s="123" customFormat="1" ht="10.5">
      <c r="A14" s="122"/>
      <c r="B14" s="127"/>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4">
        <v>4592479</v>
      </c>
      <c r="AG14" s="122"/>
      <c r="AH14" s="122"/>
    </row>
    <row r="15" spans="1:34" s="123" customFormat="1" ht="10.5">
      <c r="A15" s="122"/>
      <c r="B15" s="127"/>
      <c r="C15" s="31" t="s">
        <v>131</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4">
        <v>586</v>
      </c>
      <c r="AG16" s="122"/>
      <c r="AH16" s="122"/>
    </row>
    <row r="17" spans="1:34" s="123" customFormat="1" ht="10.5">
      <c r="A17" s="122"/>
      <c r="B17" s="127"/>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4">
        <v>290</v>
      </c>
      <c r="AG19" s="122"/>
      <c r="AH19" s="122"/>
    </row>
    <row r="20" spans="1:34" s="123" customFormat="1" ht="10.5">
      <c r="A20" s="122"/>
      <c r="B20" s="127"/>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4">
        <v>827</v>
      </c>
      <c r="AG22" s="122"/>
      <c r="AH22" s="122"/>
    </row>
    <row r="23" spans="1:34" s="123" customFormat="1" ht="10.5">
      <c r="A23" s="122"/>
      <c r="B23" s="127"/>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0.5">
      <c r="A26" s="122"/>
      <c r="B26" s="127"/>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May</v>
      </c>
      <c r="G33" s="163"/>
      <c r="H33" s="163"/>
      <c r="I33" s="163"/>
      <c r="J33" s="163"/>
      <c r="K33" s="163"/>
      <c r="L33" s="163"/>
      <c r="M33" s="163"/>
      <c r="N33" s="163"/>
      <c r="O33" s="163"/>
      <c r="P33" s="164"/>
      <c r="Q33" s="166" t="s">
        <v>132</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19">
        <f>IFERROR(Q37/R37-1,"n/a")</f>
        <v>0.53508771929824572</v>
      </c>
      <c r="X37" s="119">
        <f>IFERROR(R37/S37-1,"n/a")</f>
        <v>4.1095890410958846E-2</v>
      </c>
      <c r="Y37" s="119" t="str">
        <f>IFERROR(R37/T37-1,"n/a")</f>
        <v>n/a</v>
      </c>
      <c r="Z37" s="119">
        <f>IFERROR(R37/U37-1,"n/a")</f>
        <v>4.4285714285714288</v>
      </c>
      <c r="AA37" s="120">
        <f>IFERROR(R37/V37-1,"n/a")</f>
        <v>4.1095890410958846E-2</v>
      </c>
      <c r="AB37" s="147"/>
      <c r="AC37" s="89">
        <v>1486</v>
      </c>
      <c r="AD37" s="89">
        <v>1052</v>
      </c>
      <c r="AE37" s="70">
        <v>551</v>
      </c>
      <c r="AF37" s="78">
        <v>1584</v>
      </c>
      <c r="AH37" s="122"/>
    </row>
    <row r="38" spans="1:34" s="123" customFormat="1" ht="10.5">
      <c r="A38" s="122"/>
      <c r="B38" s="122"/>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19">
        <f>IFERROR(Q38/R38-1,"n/a")</f>
        <v>0.54892134800676962</v>
      </c>
      <c r="X38" s="119">
        <f>IFERROR(R38/S38-1,"n/a")</f>
        <v>0.50724346605200132</v>
      </c>
      <c r="Y38" s="119" t="str">
        <f>IFERROR(R38/T38-1,"n/a")</f>
        <v>n/a</v>
      </c>
      <c r="Z38" s="119" t="str">
        <f>IFERROR(R38/U38-1,"n/a")</f>
        <v>n/a</v>
      </c>
      <c r="AA38" s="120">
        <f>IFERROR(R38/V38-1,"n/a")</f>
        <v>0.15190834000384457</v>
      </c>
      <c r="AB38" s="147"/>
      <c r="AC38" s="89">
        <v>4370939</v>
      </c>
      <c r="AD38" s="89">
        <v>1527970</v>
      </c>
      <c r="AE38" s="84">
        <v>1092884</v>
      </c>
      <c r="AF38" s="78">
        <v>4234259</v>
      </c>
      <c r="AH38" s="122"/>
    </row>
    <row r="39" spans="1:34" s="123" customFormat="1" ht="10.5">
      <c r="A39" s="122"/>
      <c r="B39" s="122"/>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19">
        <f>IFERROR(Q40/R40-1,"n/a")</f>
        <v>0.26724137931034475</v>
      </c>
      <c r="X40" s="119">
        <f>IFERROR(R40/S40-1,"n/a")</f>
        <v>-8.6614173228346414E-2</v>
      </c>
      <c r="Y40" s="119">
        <f>IFERROR(R40/T40-1,"n/a")</f>
        <v>4.2727272727272725</v>
      </c>
      <c r="Z40" s="119" t="str">
        <f>IFERROR(R40/U40-1,"n/a")</f>
        <v>n/a</v>
      </c>
      <c r="AA40" s="120">
        <f>IFERROR(R40/V40-1,"n/a")</f>
        <v>-4.9180327868852514E-2</v>
      </c>
      <c r="AB40" s="147"/>
      <c r="AC40" s="89">
        <v>563</v>
      </c>
      <c r="AD40" s="89">
        <v>226</v>
      </c>
      <c r="AE40" s="70">
        <v>66</v>
      </c>
      <c r="AF40" s="78">
        <v>573</v>
      </c>
      <c r="AH40" s="122"/>
    </row>
    <row r="41" spans="1:34" s="123" customFormat="1" ht="10.5">
      <c r="A41" s="122"/>
      <c r="B41" s="122"/>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19">
        <f>IFERROR(Q41/R41-1,"n/a")</f>
        <v>0.23001441711277759</v>
      </c>
      <c r="X41" s="119">
        <f>IFERROR(R41/S41-1,"n/a")</f>
        <v>0.88498297110354263</v>
      </c>
      <c r="Y41" s="119">
        <f>IFERROR(R41/T41-1,"n/a")</f>
        <v>7.8059246137191227</v>
      </c>
      <c r="Z41" s="119" t="str">
        <f>IFERROR(R41/U41-1,"n/a")</f>
        <v>n/a</v>
      </c>
      <c r="AA41" s="120">
        <f>IFERROR(R41/V41-1,"n/a")</f>
        <v>-0.14165254372781633</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19">
        <f>IFERROR(Q43/R43-1,"n/a")</f>
        <v>-2.0547945205479423E-2</v>
      </c>
      <c r="X43" s="119">
        <f>IFERROR(R43/S43-1,"n/a")</f>
        <v>0.15873015873015883</v>
      </c>
      <c r="Y43" s="119">
        <f>IFERROR(R43/T43-1,"n/a")</f>
        <v>47.666666666666664</v>
      </c>
      <c r="Z43" s="119" t="str">
        <f>IFERROR(R43/U43-1,"n/a")</f>
        <v>n/a</v>
      </c>
      <c r="AA43" s="120">
        <f>IFERROR(R43/V43-1,"n/a")</f>
        <v>1.5172413793103448</v>
      </c>
      <c r="AB43" s="147"/>
      <c r="AC43" s="89">
        <v>669</v>
      </c>
      <c r="AD43" s="89">
        <v>59</v>
      </c>
      <c r="AE43" s="70">
        <v>9</v>
      </c>
      <c r="AF43" s="78">
        <v>287</v>
      </c>
      <c r="AH43" s="122"/>
    </row>
    <row r="44" spans="1:34" s="123" customFormat="1" ht="10.5">
      <c r="A44" s="122"/>
      <c r="B44" s="122"/>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19">
        <f>IFERROR(Q44/R44-1,"n/a")</f>
        <v>0.1421098123956388</v>
      </c>
      <c r="X44" s="119">
        <f>IFERROR(R44/S44-1,"n/a")</f>
        <v>0.6807124992777609</v>
      </c>
      <c r="Y44" s="119" t="str">
        <f>IFERROR(R44/T44-1,"n/a")</f>
        <v>n/a</v>
      </c>
      <c r="Z44" s="119" t="str">
        <f>IFERROR(R44/U44-1,"n/a")</f>
        <v>n/a</v>
      </c>
      <c r="AA44" s="120">
        <f>IFERROR(R44/V44-1,"n/a")</f>
        <v>0.98771952088560022</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19">
        <f>IFERROR(Q46/R46-1,"n/a")</f>
        <v>6.230529595015577E-2</v>
      </c>
      <c r="X46" s="119">
        <f>IFERROR(R46/S46-1,"n/a")</f>
        <v>0.55072463768115942</v>
      </c>
      <c r="Y46" s="119" t="str">
        <f>IFERROR(R46/T46-1,"n/a")</f>
        <v>n/a</v>
      </c>
      <c r="Z46" s="119" t="str">
        <f>IFERROR(R46/U46-1,"n/a")</f>
        <v>n/a</v>
      </c>
      <c r="AA46" s="120">
        <f>IFERROR(R46/V46-1,"n/a")</f>
        <v>0.58128078817733986</v>
      </c>
      <c r="AB46" s="147"/>
      <c r="AC46" s="89">
        <v>1129</v>
      </c>
      <c r="AD46" s="89">
        <v>336</v>
      </c>
      <c r="AE46" s="84">
        <v>43</v>
      </c>
      <c r="AF46" s="78">
        <v>781</v>
      </c>
      <c r="AH46" s="122"/>
    </row>
    <row r="47" spans="1:34" s="123" customFormat="1" ht="10.5">
      <c r="A47" s="122"/>
      <c r="B47" s="122"/>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19">
        <f>IFERROR(Q47/R47-1,"n/a")</f>
        <v>0.15602023636003914</v>
      </c>
      <c r="X47" s="119">
        <f>IFERROR(R47/S47-1,"n/a")</f>
        <v>1.5644513318929514</v>
      </c>
      <c r="Y47" s="119" t="str">
        <f>IFERROR(R47/T47-1,"n/a")</f>
        <v>n/a</v>
      </c>
      <c r="Z47" s="119" t="str">
        <f>IFERROR(R47/U47-1,"n/a")</f>
        <v>n/a</v>
      </c>
      <c r="AA47" s="120">
        <f>IFERROR(R47/V47-1,"n/a")</f>
        <v>0.44785798493720597</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19">
        <f t="shared" ref="W49:X52" si="8">IFERROR(Q49/R49-1,"n/a")</f>
        <v>-0.25</v>
      </c>
      <c r="X49" s="119">
        <f t="shared" si="8"/>
        <v>3</v>
      </c>
      <c r="Y49" s="119" t="str">
        <f>IFERROR(R49/T49-1,"n/a")</f>
        <v>n/a</v>
      </c>
      <c r="Z49" s="119" t="str">
        <f>IFERROR(R49/U49-1,"n/a")</f>
        <v>n/a</v>
      </c>
      <c r="AA49" s="120">
        <f>IFERROR(R49/V49-1,"n/a")</f>
        <v>0.33333333333333326</v>
      </c>
      <c r="AB49" s="147"/>
      <c r="AC49" s="89">
        <v>9</v>
      </c>
      <c r="AD49" s="68">
        <v>0</v>
      </c>
      <c r="AE49" s="68">
        <v>0</v>
      </c>
      <c r="AF49" s="78">
        <v>16</v>
      </c>
      <c r="AH49" s="122"/>
    </row>
    <row r="50" spans="3:34" s="123" customFormat="1" ht="10.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19">
        <f t="shared" si="8"/>
        <v>1.8382017343678685</v>
      </c>
      <c r="X50" s="119">
        <f t="shared" si="8"/>
        <v>3.7372972972972969</v>
      </c>
      <c r="Y50" s="119" t="str">
        <f>IFERROR(R50/T50-1,"n/a")</f>
        <v>n/a</v>
      </c>
      <c r="Z50" s="119" t="str">
        <f>IFERROR(R50/U50-1,"n/a")</f>
        <v>n/a</v>
      </c>
      <c r="AA50" s="120">
        <f>IFERROR(R50/V50-1,"n/a")</f>
        <v>0.28504398826979482</v>
      </c>
      <c r="AB50" s="147"/>
      <c r="AC50" s="82">
        <v>15637</v>
      </c>
      <c r="AD50" s="68">
        <v>0</v>
      </c>
      <c r="AE50" s="68">
        <v>0</v>
      </c>
      <c r="AF50" s="78">
        <v>20248</v>
      </c>
      <c r="AH50" s="122"/>
    </row>
    <row r="51" spans="3:34" s="123" customFormat="1" ht="11"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2"/>
    </row>
    <row r="52" spans="3:34" s="123" customFormat="1" ht="11.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7">
        <f>IFERROR(R52/T52-1,"n/a")</f>
        <v>65.346652232391818</v>
      </c>
      <c r="Z52" s="117" t="str">
        <f t="shared" si="11"/>
        <v>n/a</v>
      </c>
      <c r="AA52" s="118">
        <f>IFERROR(R52/V52-1,"n/a")</f>
        <v>0.24163065993313126</v>
      </c>
      <c r="AB52" s="117"/>
      <c r="AC52" s="47">
        <f t="shared" si="12"/>
        <v>9237323</v>
      </c>
      <c r="AD52" s="47">
        <f t="shared" si="12"/>
        <v>2410085</v>
      </c>
      <c r="AE52" s="47">
        <f t="shared" si="12"/>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A20" zoomScale="90" zoomScaleNormal="90" workbookViewId="0">
      <selection activeCell="F27" sqref="F27:K28"/>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
      <c r="A4" s="9"/>
      <c r="B4" s="11" t="s">
        <v>7</v>
      </c>
      <c r="C4" s="26"/>
      <c r="D4" s="93" t="s">
        <v>45</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April</v>
      </c>
      <c r="G9" s="160"/>
      <c r="H9" s="160"/>
      <c r="I9" s="160"/>
      <c r="J9" s="160"/>
      <c r="K9" s="160"/>
      <c r="L9" s="160"/>
      <c r="M9" s="160"/>
      <c r="N9" s="160"/>
      <c r="O9" s="160"/>
      <c r="P9" s="161"/>
      <c r="Q9" s="162" t="str">
        <f>"January to "&amp; D4</f>
        <v>January to April</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4">
        <v>1591</v>
      </c>
      <c r="AG13" s="122"/>
      <c r="AH13" s="122"/>
    </row>
    <row r="14" spans="1:34" s="123" customFormat="1" ht="10.5">
      <c r="A14" s="122"/>
      <c r="B14" s="127"/>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4">
        <v>4592479</v>
      </c>
      <c r="AG14" s="122"/>
      <c r="AH14" s="122"/>
    </row>
    <row r="15" spans="1:34" s="123" customFormat="1" ht="10.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4">
        <v>586</v>
      </c>
      <c r="AG16" s="122"/>
      <c r="AH16" s="122"/>
    </row>
    <row r="17" spans="1:34" s="123" customFormat="1" ht="10.5">
      <c r="A17" s="122"/>
      <c r="B17" s="127"/>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4">
        <v>290</v>
      </c>
      <c r="AG19" s="122"/>
      <c r="AH19" s="122"/>
    </row>
    <row r="20" spans="1:34" s="123" customFormat="1" ht="10.5">
      <c r="A20" s="122"/>
      <c r="B20" s="127"/>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4">
        <v>827</v>
      </c>
      <c r="AG22" s="122"/>
      <c r="AH22" s="122"/>
    </row>
    <row r="23" spans="1:34" s="123" customFormat="1" ht="10.5">
      <c r="A23" s="122"/>
      <c r="B23" s="127"/>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0.5">
      <c r="A26" s="122"/>
      <c r="B26" s="127"/>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April</v>
      </c>
      <c r="G33" s="163"/>
      <c r="H33" s="163"/>
      <c r="I33" s="163"/>
      <c r="J33" s="163"/>
      <c r="K33" s="163"/>
      <c r="L33" s="163"/>
      <c r="M33" s="163"/>
      <c r="N33" s="163"/>
      <c r="O33" s="163"/>
      <c r="P33" s="164"/>
      <c r="Q33" s="166" t="s">
        <v>128</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19">
        <f>IFERROR(Q37/R37-1,"n/a")</f>
        <v>0.4496124031007751</v>
      </c>
      <c r="X37" s="119">
        <f>IFERROR(R37/S37-1,"n/a")</f>
        <v>-5.1470588235294157E-2</v>
      </c>
      <c r="Y37" s="119" t="str">
        <f>IFERROR(R37/T37-1,"n/a")</f>
        <v>n/a</v>
      </c>
      <c r="Z37" s="119">
        <f>IFERROR(R37/U37-1,"n/a")</f>
        <v>2.0714285714285716</v>
      </c>
      <c r="AA37" s="120">
        <f>IFERROR(R37/V37-1,"n/a")</f>
        <v>0</v>
      </c>
      <c r="AB37" s="147"/>
      <c r="AC37" s="89">
        <v>1486</v>
      </c>
      <c r="AD37" s="89">
        <v>1052</v>
      </c>
      <c r="AE37" s="70">
        <v>551</v>
      </c>
      <c r="AF37" s="78">
        <v>1584</v>
      </c>
      <c r="AH37" s="122"/>
    </row>
    <row r="38" spans="1:34" s="123" customFormat="1" ht="10.5">
      <c r="A38" s="122"/>
      <c r="B38" s="122"/>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19">
        <f>IFERROR(Q38/R38-1,"n/a")</f>
        <v>0.46684276410725056</v>
      </c>
      <c r="X38" s="119">
        <f>IFERROR(R38/S38-1,"n/a")</f>
        <v>0.51030598949588302</v>
      </c>
      <c r="Y38" s="119" t="str">
        <f>IFERROR(R38/T38-1,"n/a")</f>
        <v>n/a</v>
      </c>
      <c r="Z38" s="119" t="str">
        <f>IFERROR(R38/U38-1,"n/a")</f>
        <v>n/a</v>
      </c>
      <c r="AA38" s="120">
        <f>IFERROR(R38/V38-1,"n/a")</f>
        <v>0.14136964052329049</v>
      </c>
      <c r="AB38" s="147"/>
      <c r="AC38" s="89">
        <v>4370939</v>
      </c>
      <c r="AD38" s="89">
        <v>1527970</v>
      </c>
      <c r="AE38" s="84">
        <v>1092884</v>
      </c>
      <c r="AF38" s="78">
        <v>4234259</v>
      </c>
      <c r="AH38" s="122"/>
    </row>
    <row r="39" spans="1:34" s="123" customFormat="1" ht="10.5">
      <c r="A39" s="122"/>
      <c r="B39" s="122"/>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0.5">
      <c r="A40" s="122"/>
      <c r="B40" s="122"/>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19">
        <f>IFERROR(Q40/R40-1,"n/a")</f>
        <v>0.19565217391304346</v>
      </c>
      <c r="X40" s="119">
        <f>IFERROR(R40/S40-1,"n/a")</f>
        <v>-0.1785714285714286</v>
      </c>
      <c r="Y40" s="119">
        <f>IFERROR(R40/T40-1,"n/a")</f>
        <v>8.1999999999999993</v>
      </c>
      <c r="Z40" s="119" t="str">
        <f>IFERROR(R40/U40-1,"n/a")</f>
        <v>n/a</v>
      </c>
      <c r="AA40" s="120">
        <f>IFERROR(R40/V40-1,"n/a")</f>
        <v>-9.8039215686274495E-2</v>
      </c>
      <c r="AB40" s="147"/>
      <c r="AC40" s="89">
        <v>563</v>
      </c>
      <c r="AD40" s="89">
        <v>226</v>
      </c>
      <c r="AE40" s="70">
        <v>66</v>
      </c>
      <c r="AF40" s="78">
        <v>573</v>
      </c>
      <c r="AH40" s="122"/>
    </row>
    <row r="41" spans="1:34" s="123" customFormat="1" ht="10.5">
      <c r="A41" s="122"/>
      <c r="B41" s="122"/>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19">
        <f>IFERROR(Q41/R41-1,"n/a")</f>
        <v>0.2072604985654134</v>
      </c>
      <c r="X41" s="119">
        <f>IFERROR(R41/S41-1,"n/a")</f>
        <v>0.7782563321019762</v>
      </c>
      <c r="Y41" s="119">
        <f>IFERROR(R41/T41-1,"n/a")</f>
        <v>16.885371542819062</v>
      </c>
      <c r="Z41" s="119" t="str">
        <f>IFERROR(R41/U41-1,"n/a")</f>
        <v>n/a</v>
      </c>
      <c r="AA41" s="120">
        <f>IFERROR(R41/V41-1,"n/a")</f>
        <v>-0.27138212596127087</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0.5">
      <c r="A43" s="122"/>
      <c r="B43" s="122"/>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19">
        <f>IFERROR(Q43/R43-1,"n/a")</f>
        <v>0.1063829787234043</v>
      </c>
      <c r="X43" s="119">
        <f>IFERROR(R43/S43-1,"n/a")</f>
        <v>0.34285714285714275</v>
      </c>
      <c r="Y43" s="119">
        <f>IFERROR(R43/T43-1,"n/a")</f>
        <v>22.5</v>
      </c>
      <c r="Z43" s="119" t="str">
        <f>IFERROR(R43/U43-1,"n/a")</f>
        <v>n/a</v>
      </c>
      <c r="AA43" s="120">
        <f>IFERROR(R43/V43-1,"n/a")</f>
        <v>1.2380952380952381</v>
      </c>
      <c r="AB43" s="147"/>
      <c r="AC43" s="89">
        <v>669</v>
      </c>
      <c r="AD43" s="89">
        <v>59</v>
      </c>
      <c r="AE43" s="70">
        <v>9</v>
      </c>
      <c r="AF43" s="78">
        <v>287</v>
      </c>
      <c r="AH43" s="122"/>
    </row>
    <row r="44" spans="1:34" s="123" customFormat="1" ht="10.5">
      <c r="A44" s="122"/>
      <c r="B44" s="122"/>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19">
        <f>IFERROR(Q44/R44-1,"n/a")</f>
        <v>0.13980573738348756</v>
      </c>
      <c r="X44" s="119">
        <f>IFERROR(R44/S44-1,"n/a")</f>
        <v>1.0353020628683693</v>
      </c>
      <c r="Y44" s="119" t="str">
        <f>IFERROR(R44/T44-1,"n/a")</f>
        <v>n/a</v>
      </c>
      <c r="Z44" s="119" t="str">
        <f>IFERROR(R44/U44-1,"n/a")</f>
        <v>n/a</v>
      </c>
      <c r="AA44" s="120">
        <f>IFERROR(R44/V44-1,"n/a")</f>
        <v>0.83850483875440207</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19">
        <f>IFERROR(Q46/R46-1,"n/a")</f>
        <v>0.19753086419753085</v>
      </c>
      <c r="X46" s="119">
        <f>IFERROR(R46/S46-1,"n/a")</f>
        <v>0.62000000000000011</v>
      </c>
      <c r="Y46" s="119" t="str">
        <f>IFERROR(R46/T46-1,"n/a")</f>
        <v>n/a</v>
      </c>
      <c r="Z46" s="119" t="str">
        <f>IFERROR(R46/U46-1,"n/a")</f>
        <v>n/a</v>
      </c>
      <c r="AA46" s="120">
        <f>IFERROR(R46/V46-1,"n/a")</f>
        <v>0.8</v>
      </c>
      <c r="AB46" s="147"/>
      <c r="AC46" s="89">
        <v>1129</v>
      </c>
      <c r="AD46" s="89">
        <v>336</v>
      </c>
      <c r="AE46" s="84">
        <v>43</v>
      </c>
      <c r="AF46" s="78">
        <v>781</v>
      </c>
      <c r="AH46" s="122"/>
    </row>
    <row r="47" spans="1:34" s="123" customFormat="1" ht="10.5">
      <c r="A47" s="122"/>
      <c r="B47" s="122"/>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19">
        <f>IFERROR(Q47/R47-1,"n/a")</f>
        <v>0.22796233658347109</v>
      </c>
      <c r="X47" s="119">
        <f>IFERROR(R47/S47-1,"n/a")</f>
        <v>2.0455577718484745</v>
      </c>
      <c r="Y47" s="119" t="str">
        <f>IFERROR(R47/T47-1,"n/a")</f>
        <v>n/a</v>
      </c>
      <c r="Z47" s="119" t="str">
        <f>IFERROR(R47/U47-1,"n/a")</f>
        <v>n/a</v>
      </c>
      <c r="AA47" s="120">
        <f>IFERROR(R47/V47-1,"n/a")</f>
        <v>0.65790636457647822</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19">
        <f t="shared" ref="W49:X52" si="13">IFERROR(Q49/R49-1,"n/a")</f>
        <v>0</v>
      </c>
      <c r="X49" s="119">
        <f t="shared" si="13"/>
        <v>0</v>
      </c>
      <c r="Y49" s="119" t="str">
        <f>IFERROR(R49/T49-1,"n/a")</f>
        <v>n/a</v>
      </c>
      <c r="Z49" s="119" t="str">
        <f>IFERROR(R49/U49-1,"n/a")</f>
        <v>n/a</v>
      </c>
      <c r="AA49" s="120">
        <f>IFERROR(R49/V49-1,"n/a")</f>
        <v>0</v>
      </c>
      <c r="AB49" s="147"/>
      <c r="AC49" s="89">
        <v>9</v>
      </c>
      <c r="AD49" s="68">
        <v>0</v>
      </c>
      <c r="AE49" s="68">
        <v>0</v>
      </c>
      <c r="AF49" s="78">
        <v>16</v>
      </c>
      <c r="AH49" s="122"/>
    </row>
    <row r="50" spans="3:34" s="123" customFormat="1" ht="10.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19">
        <f t="shared" si="13"/>
        <v>0.82949512843224094</v>
      </c>
      <c r="X50" s="119">
        <f t="shared" si="13"/>
        <v>1.441081081081081</v>
      </c>
      <c r="Y50" s="119" t="str">
        <f>IFERROR(R50/T50-1,"n/a")</f>
        <v>n/a</v>
      </c>
      <c r="Z50" s="119" t="str">
        <f>IFERROR(R50/U50-1,"n/a")</f>
        <v>n/a</v>
      </c>
      <c r="AA50" s="120">
        <f>IFERROR(R50/V50-1,"n/a")</f>
        <v>1.1322001888574125</v>
      </c>
      <c r="AB50" s="147"/>
      <c r="AC50" s="82">
        <v>15637</v>
      </c>
      <c r="AD50" s="68">
        <v>0</v>
      </c>
      <c r="AE50" s="68">
        <v>0</v>
      </c>
      <c r="AF50" s="78">
        <v>20248</v>
      </c>
      <c r="AH50" s="122"/>
    </row>
    <row r="51" spans="3:34" s="123" customFormat="1" ht="11"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2"/>
    </row>
    <row r="52" spans="3:34" s="123" customFormat="1" ht="11.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7">
        <f>IFERROR(R52/T52-1,"n/a")</f>
        <v>162.00599800066644</v>
      </c>
      <c r="Z52" s="117" t="str">
        <f t="shared" si="16"/>
        <v>n/a</v>
      </c>
      <c r="AA52" s="118">
        <f>IFERROR(R52/V52-1,"n/a")</f>
        <v>0.23649521382946714</v>
      </c>
      <c r="AB52" s="117"/>
      <c r="AC52" s="47">
        <f t="shared" si="17"/>
        <v>9237323</v>
      </c>
      <c r="AD52" s="47">
        <f t="shared" si="17"/>
        <v>2410085</v>
      </c>
      <c r="AE52" s="47">
        <f t="shared" si="17"/>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U1" zoomScale="90" zoomScaleNormal="90" workbookViewId="0">
      <selection activeCell="F27" sqref="F27:K28"/>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41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March</v>
      </c>
      <c r="G9" s="160"/>
      <c r="H9" s="160"/>
      <c r="I9" s="160"/>
      <c r="J9" s="160"/>
      <c r="K9" s="160"/>
      <c r="L9" s="160"/>
      <c r="M9" s="160"/>
      <c r="N9" s="160"/>
      <c r="O9" s="160"/>
      <c r="P9" s="161"/>
      <c r="Q9" s="162" t="str">
        <f>"January to "&amp; D4</f>
        <v>January to March</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281</v>
      </c>
      <c r="G13" s="71">
        <f>INDEX('[3]DATA BACKUP'!$AE$4:$AP$28, MATCH(C12, '[3]DATA BACKUP'!$B$4:$B$28, 0), MATCH($D$4, '[3]DATA BACKUP'!$AE$3:$AP$3, 0))</f>
        <v>181</v>
      </c>
      <c r="H13" s="71">
        <f>INDEX('[3]DATA BACKUP'!$AS$4:$BD$28, MATCH(C12, '[3]DATA BACKUP'!$B$4:$B$28, 0), MATCH($D$4, '[3]DATA BACKUP'!$AE$3:$AP$3, 0))</f>
        <v>204</v>
      </c>
      <c r="I13" s="71">
        <f>INDEX('[3]DATA BACKUP'!$BG$4:$BR$28, MATCH(C12, '[3]DATA BACKUP'!$B$4:$B$28, 0), MATCH($D$4, '[3]DATA BACKUP'!$AE$3:$AP$3, 0))</f>
        <v>0</v>
      </c>
      <c r="J13" s="71">
        <f>INDEX('[3]DATA BACKUP'!$BU$4:$CF$28, MATCH(C12, '[3]DATA BACKUP'!$B$4:$B$28, 0), MATCH($D$4, '[3]DATA BACKUP'!$AE$3:$AP$3, 0))</f>
        <v>147</v>
      </c>
      <c r="K13" s="71">
        <f>INDEX('[3]DATA BACKUP'!$CI$4:$CT$28, MATCH(C12, '[3]DATA BACKUP'!$B$4:$B$28, 0), MATCH($D$4, '[3]DATA BACKUP'!$AE$3:$AP$3, 0))</f>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f>'[3]Feb-24'!R13+G13</f>
        <v>530</v>
      </c>
      <c r="S13" s="68">
        <f>'[3]Feb-24'!S13+H13</f>
        <v>530</v>
      </c>
      <c r="T13" s="68">
        <f>'[3]Feb-24'!T13+I13</f>
        <v>0</v>
      </c>
      <c r="U13" s="68">
        <f>'[3]Feb-24'!U13+J13</f>
        <v>509</v>
      </c>
      <c r="V13" s="68">
        <f>'[3]Feb-24'!V13+K13</f>
        <v>516</v>
      </c>
      <c r="W13" s="64">
        <f>IFERROR(Q13/R13-1,"n/a")</f>
        <v>0.32452830188679238</v>
      </c>
      <c r="X13" s="64">
        <f>IFERROR(Q13/S13-1,"n/a")</f>
        <v>0.32452830188679238</v>
      </c>
      <c r="Y13" s="64" t="str">
        <f>IFERROR(Q13/T13-1,"n/a")</f>
        <v>n/a</v>
      </c>
      <c r="Z13" s="64">
        <f>IFERROR(Q13/U13-1,"n/a")</f>
        <v>0.37917485265225936</v>
      </c>
      <c r="AA13" s="60">
        <f>IFERROR(Q13/V13-1,"n/a")</f>
        <v>0.36046511627906974</v>
      </c>
      <c r="AB13" s="68">
        <f>'[3]DATA BACKUP'!$AQ$5</f>
        <v>1630</v>
      </c>
      <c r="AC13" s="68">
        <f>'[3]DATA BACKUP'!BE5</f>
        <v>1486</v>
      </c>
      <c r="AD13" s="68">
        <f>'[3]DATA BACKUP'!BS5</f>
        <v>522</v>
      </c>
      <c r="AE13" s="68">
        <f>'[3]DATA BACKUP'!CG5</f>
        <v>551</v>
      </c>
      <c r="AF13" s="134">
        <f>'[3]DATA BACKUP'!CU5</f>
        <v>1591</v>
      </c>
      <c r="AG13" s="122"/>
      <c r="AH13" s="122"/>
    </row>
    <row r="14" spans="1:34" s="123" customFormat="1" ht="10.5">
      <c r="A14" s="122"/>
      <c r="B14" s="127"/>
      <c r="C14" s="33"/>
      <c r="D14" s="26" t="s">
        <v>11</v>
      </c>
      <c r="E14" s="32"/>
      <c r="F14" s="71">
        <v>857821</v>
      </c>
      <c r="G14" s="71">
        <f>INDEX('[3]DATA BACKUP'!$AE$34:$AP$58, MATCH(C12, '[3]DATA BACKUP'!$B$34:$B$58, 0), MATCH($D$4, '[3]DATA BACKUP'!$AE$33:$AP$33, 0))</f>
        <v>565574</v>
      </c>
      <c r="H14" s="71">
        <f>INDEX('[3]DATA BACKUP'!$AS$34:$BD$58, MATCH(C12, '[3]DATA BACKUP'!$B$34:$B$58, 0), MATCH($D$4, '[3]DATA BACKUP'!$AE$33:$AP$33, 0))</f>
        <v>344501</v>
      </c>
      <c r="I14" s="71">
        <f>INDEX('[3]DATA BACKUP'!$BG$34:$BR$58, MATCH(C12, '[3]DATA BACKUP'!$B$34:$B$58, 0), MATCH($D$4, '[3]DATA BACKUP'!$AE$33:$AP$33, 0))</f>
        <v>0</v>
      </c>
      <c r="J14" s="71">
        <f>INDEX('[3]DATA BACKUP'!$BU$34:$CF$58, MATCH(C12, '[3]DATA BACKUP'!$B$34:$B$58, 0), MATCH($D$4, '[3]DATA BACKUP'!$AE$33:$AP$33, 0))</f>
        <v>196286</v>
      </c>
      <c r="K14" s="71">
        <f>INDEX('[3]DATA BACKUP'!$CI$34:$CT$58, MATCH(C12, '[3]DATA BACKUP'!$B$34:$B$58, 0), MATCH($D$4, '[3]DATA BACKUP'!$AE$33:$AP$33, 0))</f>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f>'[3]Feb-24'!R14+G14</f>
        <v>1538184</v>
      </c>
      <c r="S14" s="68">
        <f>'[3]Feb-24'!S14+H14</f>
        <v>759658</v>
      </c>
      <c r="T14" s="68">
        <f>'[3]Feb-24'!T14+I14</f>
        <v>0</v>
      </c>
      <c r="U14" s="68">
        <f>'[3]Feb-24'!U14+J14</f>
        <v>1092884</v>
      </c>
      <c r="V14" s="68">
        <f>'[3]Feb-24'!V14+K14</f>
        <v>1451104</v>
      </c>
      <c r="W14" s="64">
        <f>IFERROR(Q14/R14-1,"n/a")</f>
        <v>0.40023820297181611</v>
      </c>
      <c r="X14" s="64">
        <f>IFERROR(Q14/S14-1,"n/a")</f>
        <v>1.8352548120338361</v>
      </c>
      <c r="Y14" s="64" t="str">
        <f>IFERROR(Q14/T14-1,"n/a")</f>
        <v>n/a</v>
      </c>
      <c r="Z14" s="64">
        <f>IFERROR(Q14/U14-1,"n/a")</f>
        <v>0.97077091438798635</v>
      </c>
      <c r="AA14" s="60">
        <f>IFERROR(Q14/V14-1,"n/a")</f>
        <v>0.48426577281848848</v>
      </c>
      <c r="AB14" s="68">
        <f>'[3]DATA BACKUP'!$AQ$35</f>
        <v>5232537</v>
      </c>
      <c r="AC14" s="68">
        <f>'[3]DATA BACKUP'!BE35</f>
        <v>3592413</v>
      </c>
      <c r="AD14" s="68">
        <f>'[3]DATA BACKUP'!BS35</f>
        <v>768312</v>
      </c>
      <c r="AE14" s="68">
        <f>'[3]DATA BACKUP'!CG35</f>
        <v>1092884</v>
      </c>
      <c r="AF14" s="134">
        <f>'[3]DATA BACKUP'!CU35</f>
        <v>4592479</v>
      </c>
      <c r="AG14" s="122"/>
      <c r="AH14" s="122"/>
    </row>
    <row r="15" spans="1:34" s="123" customFormat="1" ht="10.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17</v>
      </c>
      <c r="G16" s="71">
        <f>INDEX('[3]DATA BACKUP'!$AE$4:$AP$28, MATCH(C15, '[3]DATA BACKUP'!$B$4:$B$28, 0), MATCH($D$4, '[3]DATA BACKUP'!$AS$3:$BD$3, 0))</f>
        <v>16</v>
      </c>
      <c r="H16" s="71">
        <f>INDEX('[3]DATA BACKUP'!$AS$4:$BD$28, MATCH(C15, '[3]DATA BACKUP'!$B$4:$B$28, 0), MATCH($D$4, '[3]DATA BACKUP'!$AE$3:$AP$3, 0))</f>
        <v>26</v>
      </c>
      <c r="I16" s="71">
        <f>INDEX('[3]DATA BACKUP'!$BG$4:$BR$28, MATCH(C15, '[3]DATA BACKUP'!$B$4:$B$28, 0), MATCH($D$4, '[3]DATA BACKUP'!$AE$3:$AP$3, 0))</f>
        <v>5</v>
      </c>
      <c r="J16" s="71">
        <f>INDEX('[3]DATA BACKUP'!$BU$4:$CF$28, MATCH(C15, '[3]DATA BACKUP'!$B$4:$B$28, 0), MATCH($D$4, '[3]DATA BACKUP'!$AE$3:$AP$3, 0))</f>
        <v>1</v>
      </c>
      <c r="K16" s="71">
        <f>INDEX('[3]DATA BACKUP'!$CI$4:$CT$28, MATCH(C15, '[3]DATA BACKUP'!$B$4:$B$28, 0), MATCH($D$4, '[3]DATA BACKUP'!$AE$3:$AP$3, 0))</f>
        <v>10</v>
      </c>
      <c r="L16" s="64">
        <f>IFERROR(F16/G16-1,"n/a")</f>
        <v>6.25E-2</v>
      </c>
      <c r="M16" s="64">
        <f>IFERROR(F16/H16-1,"n/a")</f>
        <v>-0.34615384615384615</v>
      </c>
      <c r="N16" s="64">
        <f>IFERROR(F16/I16-1,"n/a")</f>
        <v>2.4</v>
      </c>
      <c r="O16" s="64">
        <f>IFERROR(F16/J16-1,"n/a")</f>
        <v>16</v>
      </c>
      <c r="P16" s="60">
        <f>IFERROR(F16/K16-1,"n/a")</f>
        <v>0.7</v>
      </c>
      <c r="Q16" s="68">
        <f>+F16+'Feb-24'!Q16</f>
        <v>37</v>
      </c>
      <c r="R16" s="68">
        <f>'[3]Feb-24'!R16+G16</f>
        <v>27</v>
      </c>
      <c r="S16" s="68">
        <f>'[3]Feb-24'!S16+H16</f>
        <v>36</v>
      </c>
      <c r="T16" s="68">
        <f>'[3]Feb-24'!T16+I16</f>
        <v>12</v>
      </c>
      <c r="U16" s="68">
        <f>'[3]Feb-24'!U16+J16</f>
        <v>10</v>
      </c>
      <c r="V16" s="68">
        <f>'[3]Feb-24'!V16+K16</f>
        <v>23</v>
      </c>
      <c r="W16" s="64">
        <f>IFERROR(Q16/R16-1,"n/a")</f>
        <v>0.37037037037037046</v>
      </c>
      <c r="X16" s="64">
        <f>IFERROR(Q16/S16-1,"n/a")</f>
        <v>2.7777777777777679E-2</v>
      </c>
      <c r="Y16" s="64">
        <f>IFERROR(Q16/T16-1,"n/a")</f>
        <v>2.0833333333333335</v>
      </c>
      <c r="Z16" s="64">
        <f>IFERROR(Q16/U16-1,"n/a")</f>
        <v>2.7</v>
      </c>
      <c r="AA16" s="60">
        <f>IFERROR(Q16/V16-1,"n/a")</f>
        <v>0.60869565217391308</v>
      </c>
      <c r="AB16" s="68">
        <f>'[3]DATA BACKUP'!$AQ$10</f>
        <v>575</v>
      </c>
      <c r="AC16" s="68">
        <f>'[3]DATA BACKUP'!BE10</f>
        <v>572</v>
      </c>
      <c r="AD16" s="68">
        <f>'[3]DATA BACKUP'!BS10</f>
        <v>202</v>
      </c>
      <c r="AE16" s="68">
        <f>'[3]DATA BACKUP'!CG10</f>
        <v>54</v>
      </c>
      <c r="AF16" s="134">
        <f>'[3]DATA BACKUP'!CU10</f>
        <v>586</v>
      </c>
      <c r="AG16" s="122"/>
      <c r="AH16" s="122"/>
    </row>
    <row r="17" spans="1:34" s="123" customFormat="1" ht="10.5">
      <c r="A17" s="122"/>
      <c r="B17" s="127"/>
      <c r="C17" s="33"/>
      <c r="D17" s="26" t="s">
        <v>11</v>
      </c>
      <c r="E17" s="32"/>
      <c r="F17" s="71">
        <v>54338</v>
      </c>
      <c r="G17" s="71">
        <f>INDEX('[3]DATA BACKUP'!$AE$34:$AP$58, MATCH(C15, '[3]DATA BACKUP'!$B$34:$B$58, 0), MATCH($D$4, '[3]DATA BACKUP'!$AE$33:$AP$33, 0))</f>
        <v>43135</v>
      </c>
      <c r="H17" s="71">
        <f>INDEX('[3]DATA BACKUP'!$AS$34:$BD$58, MATCH(C15, '[3]DATA BACKUP'!$B$34:$B$58, 0), MATCH($D$4, '[3]DATA BACKUP'!$AE$33:$AP$33, 0))</f>
        <v>28377</v>
      </c>
      <c r="I17" s="71">
        <f>INDEX('[3]DATA BACKUP'!$BG$34:$BR$58, MATCH(C15, '[3]DATA BACKUP'!$B$34:$B$58, 0), MATCH($D$4, '[3]DATA BACKUP'!$AE$33:$AP$33, 0))</f>
        <v>4146</v>
      </c>
      <c r="J17" s="71">
        <f>INDEX('[3]DATA BACKUP'!$BU$34:$CF$58, MATCH(C15, '[3]DATA BACKUP'!$B$34:$B$58, 0), MATCH($D$4, '[3]DATA BACKUP'!$AE$33:$AP$33, 0))</f>
        <v>565</v>
      </c>
      <c r="K17" s="71">
        <f>INDEX('[3]DATA BACKUP'!$CI$34:$CT$58, MATCH(C15, '[3]DATA BACKUP'!$B$34:$B$58, 0), MATCH($D$4, '[3]DATA BACKUP'!$AE$33:$AP$33, 0))</f>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f>'[3]Feb-24'!R17+G17</f>
        <v>83055</v>
      </c>
      <c r="S17" s="68">
        <f>'[3]Feb-24'!S17+H17</f>
        <v>36508</v>
      </c>
      <c r="T17" s="68">
        <f>'[3]Feb-24'!T17+I17</f>
        <v>10103</v>
      </c>
      <c r="U17" s="68">
        <f>'[3]Feb-24'!U17+J17</f>
        <v>41113</v>
      </c>
      <c r="V17" s="68">
        <f>'[3]Feb-24'!V17+K17</f>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f>'[3]DATA BACKUP'!$AQ$40</f>
        <v>1660685</v>
      </c>
      <c r="AC17" s="68">
        <f>'[3]DATA BACKUP'!BE40</f>
        <v>965963</v>
      </c>
      <c r="AD17" s="68">
        <f>'[3]DATA BACKUP'!BS40</f>
        <v>301521</v>
      </c>
      <c r="AE17" s="68">
        <f>'[3]DATA BACKUP'!CG40</f>
        <v>70675</v>
      </c>
      <c r="AF17" s="134">
        <f>'[3]DATA BACKUP'!CU40</f>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21</v>
      </c>
      <c r="G19" s="71">
        <f>INDEX('[3]DATA BACKUP'!$AE$4:$AP$28, MATCH(C18, '[3]DATA BACKUP'!$B$4:$B$28, 0), MATCH($D$4, '[3]DATA BACKUP'!$AS$3:$BD$3, 0))</f>
        <v>17</v>
      </c>
      <c r="H19" s="71">
        <f>INDEX('[3]DATA BACKUP'!$AS$4:$BD$28, MATCH(C18, '[3]DATA BACKUP'!$B$4:$B$28, 0), MATCH($D$4, '[3]DATA BACKUP'!$AE$3:$AP$3, 0))</f>
        <v>6</v>
      </c>
      <c r="I19" s="71">
        <f>INDEX('[3]DATA BACKUP'!$BG$4:$BR$28, MATCH(C18, '[3]DATA BACKUP'!$B$4:$B$28, 0), MATCH($D$4, '[3]DATA BACKUP'!$AE$3:$AP$3, 0))</f>
        <v>0</v>
      </c>
      <c r="J19" s="71">
        <f>INDEX('[3]DATA BACKUP'!$BU$4:$CF$28, MATCH(C18, '[3]DATA BACKUP'!$B$4:$B$28, 0), MATCH($D$4, '[3]DATA BACKUP'!$AE$3:$AP$3, 0))</f>
        <v>2</v>
      </c>
      <c r="K19" s="71">
        <f>INDEX('[3]DATA BACKUP'!$CI$4:$CT$28, MATCH(C18, '[3]DATA BACKUP'!$B$4:$B$28, 0), MATCH($D$4, '[3]DATA BACKUP'!$AE$3:$AP$3, 0))</f>
        <v>5</v>
      </c>
      <c r="L19" s="64">
        <f>IFERROR(F19/G19-1,"n/a")</f>
        <v>0.23529411764705888</v>
      </c>
      <c r="M19" s="64">
        <f>IFERROR(F19/H19-1,"n/a")</f>
        <v>2.5</v>
      </c>
      <c r="N19" s="64" t="str">
        <f>IFERROR(F19/I19-1,"n/a")</f>
        <v>n/a</v>
      </c>
      <c r="O19" s="64">
        <f>IFERROR(F19/J19-1,"n/a")</f>
        <v>9.5</v>
      </c>
      <c r="P19" s="60">
        <f>IFERROR(F19/K19-1,"n/a")</f>
        <v>3.2</v>
      </c>
      <c r="Q19" s="68">
        <f>+F19+'Feb-24'!Q19</f>
        <v>27</v>
      </c>
      <c r="R19" s="68">
        <f>'[3]Feb-24'!R19+G19</f>
        <v>23</v>
      </c>
      <c r="S19" s="68">
        <f>'[3]Feb-24'!S19+H19</f>
        <v>12</v>
      </c>
      <c r="T19" s="68">
        <f>'[3]Feb-24'!T19+I19</f>
        <v>0</v>
      </c>
      <c r="U19" s="68">
        <f>'[3]Feb-24'!U19+J19</f>
        <v>3</v>
      </c>
      <c r="V19" s="68">
        <f>'[3]Feb-24'!V19+K19</f>
        <v>6</v>
      </c>
      <c r="W19" s="64">
        <f>IFERROR(Q19/R19-1,"n/a")</f>
        <v>0.17391304347826098</v>
      </c>
      <c r="X19" s="64">
        <f>IFERROR(Q19/S19-1,"n/a")</f>
        <v>1.25</v>
      </c>
      <c r="Y19" s="64" t="str">
        <f>IFERROR(Q19/T19-1,"n/a")</f>
        <v>n/a</v>
      </c>
      <c r="Z19" s="64">
        <f>IFERROR(Q19/U19-1,"n/a")</f>
        <v>8</v>
      </c>
      <c r="AA19" s="60">
        <f>IFERROR(Q19/V19-1,"n/a")</f>
        <v>3.5</v>
      </c>
      <c r="AB19" s="68">
        <f>'[3]DATA BACKUP'!$AQ$16</f>
        <v>708</v>
      </c>
      <c r="AC19" s="68">
        <f>'[3]DATA BACKUP'!BE16</f>
        <v>658</v>
      </c>
      <c r="AD19" s="68">
        <f>'[3]DATA BACKUP'!BS16</f>
        <v>47</v>
      </c>
      <c r="AE19" s="68">
        <f>'[3]DATA BACKUP'!CG16</f>
        <v>9</v>
      </c>
      <c r="AF19" s="134">
        <f>'[3]DATA BACKUP'!CU16</f>
        <v>290</v>
      </c>
      <c r="AG19" s="122"/>
      <c r="AH19" s="122"/>
    </row>
    <row r="20" spans="1:34" s="123" customFormat="1" ht="10.5">
      <c r="A20" s="122"/>
      <c r="B20" s="127"/>
      <c r="C20" s="33"/>
      <c r="D20" s="26" t="s">
        <v>11</v>
      </c>
      <c r="E20" s="32"/>
      <c r="F20" s="71">
        <v>31321</v>
      </c>
      <c r="G20" s="71">
        <f>INDEX('[3]DATA BACKUP'!$AE$34:$AP$58, MATCH(C18, '[3]DATA BACKUP'!$B$34:$B$58, 0), MATCH($D$4, '[3]DATA BACKUP'!$AE$33:$AP$33, 0))</f>
        <v>14734</v>
      </c>
      <c r="H20" s="71">
        <f>INDEX('[3]DATA BACKUP'!$AS$34:$BD$58, MATCH(C18, '[3]DATA BACKUP'!$B$34:$B$58, 0), MATCH($D$4, '[3]DATA BACKUP'!$AE$33:$AP$33, 0))</f>
        <v>1346</v>
      </c>
      <c r="I20" s="71">
        <f>INDEX('[3]DATA BACKUP'!$BG$34:$BR$58, MATCH(C18, '[3]DATA BACKUP'!$B$34:$B$58, 0), MATCH($D$4, '[3]DATA BACKUP'!$AE$33:$AP$33, 0))</f>
        <v>0</v>
      </c>
      <c r="J20" s="71">
        <f>INDEX('[3]DATA BACKUP'!$BU$34:$CF$58, MATCH(C18, '[3]DATA BACKUP'!$B$34:$B$58, 0), MATCH($D$4, '[3]DATA BACKUP'!$AE$33:$AP$33, 0))</f>
        <v>887</v>
      </c>
      <c r="K20" s="71">
        <f>INDEX('[3]DATA BACKUP'!$CI$34:$CT$58, MATCH(C18, '[3]DATA BACKUP'!$B$34:$B$58, 0), MATCH($D$4, '[3]DATA BACKUP'!$AE$33:$AP$33, 0))</f>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f>'[3]Feb-24'!R20+G20</f>
        <v>20846</v>
      </c>
      <c r="S20" s="68">
        <f>'[3]Feb-24'!S20+H20</f>
        <v>3085</v>
      </c>
      <c r="T20" s="68">
        <f>'[3]Feb-24'!T20+I20</f>
        <v>0</v>
      </c>
      <c r="U20" s="68">
        <f>'[3]Feb-24'!U20+J20</f>
        <v>1753</v>
      </c>
      <c r="V20" s="68">
        <f>'[3]Feb-24'!V20+K20</f>
        <v>6484</v>
      </c>
      <c r="W20" s="64">
        <f>IFERROR(Q20/R20-1,"n/a")</f>
        <v>0.90640890338674085</v>
      </c>
      <c r="X20" s="64">
        <f>IFERROR(Q20/S20-1,"n/a")</f>
        <v>11.882009724473258</v>
      </c>
      <c r="Y20" s="64" t="str">
        <f>IFERROR(Q20/T20-1,"n/a")</f>
        <v>n/a</v>
      </c>
      <c r="Z20" s="64">
        <f>IFERROR(Q20/U20-1,"n/a")</f>
        <v>21.670279520821449</v>
      </c>
      <c r="AA20" s="60">
        <f>IFERROR(Q20/V20-1,"n/a")</f>
        <v>5.1290869833436155</v>
      </c>
      <c r="AB20" s="68">
        <f>'[3]DATA BACKUP'!$AQ$46</f>
        <v>1277526</v>
      </c>
      <c r="AC20" s="68">
        <f>'[3]DATA BACKUP'!BE46</f>
        <v>887495</v>
      </c>
      <c r="AD20" s="68">
        <f>'[3]DATA BACKUP'!BS46</f>
        <v>17541</v>
      </c>
      <c r="AE20" s="68">
        <f>'[3]DATA BACKUP'!CG46</f>
        <v>10046.999999999998</v>
      </c>
      <c r="AF20" s="134">
        <f>'[3]DATA BACKUP'!CU46</f>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87</v>
      </c>
      <c r="G22" s="71">
        <f>INDEX('[3]DATA BACKUP'!$AE$4:$AP$28, MATCH(C21, '[3]DATA BACKUP'!$B$4:$B$28, 0), MATCH($D$4, '[3]DATA BACKUP'!$AS$3:$BD$3, 0))</f>
        <v>108</v>
      </c>
      <c r="H22" s="71">
        <f>INDEX('[3]DATA BACKUP'!$AS$4:$BD$28, MATCH(C21, '[3]DATA BACKUP'!$B$4:$B$28, 0), MATCH($D$4, '[3]DATA BACKUP'!$AE$3:$AP$3, 0))</f>
        <v>24</v>
      </c>
      <c r="I22" s="71">
        <f>INDEX('[3]DATA BACKUP'!$BG$4:$BR$28, MATCH(C21, '[3]DATA BACKUP'!$B$4:$B$28, 0), MATCH($D$4, '[3]DATA BACKUP'!$AE$3:$AP$3, 0))</f>
        <v>0</v>
      </c>
      <c r="J22" s="71">
        <f>INDEX('[3]DATA BACKUP'!$BU$4:$CF$28, MATCH(C21, '[3]DATA BACKUP'!$B$4:$B$28, 0), MATCH($D$4, '[3]DATA BACKUP'!$AE$3:$AP$3, 0))</f>
        <v>10</v>
      </c>
      <c r="K22" s="71">
        <f>INDEX('[3]DATA BACKUP'!$CI$4:$CT$28, MATCH(C21, '[3]DATA BACKUP'!$B$4:$B$28, 0), MATCH($D$4, '[3]DATA BACKUP'!$AE$3:$AP$3, 0))</f>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f>'[3]Feb-24'!R22+G22</f>
        <v>287</v>
      </c>
      <c r="S22" s="68">
        <f>'[3]Feb-24'!S22+H22</f>
        <v>53</v>
      </c>
      <c r="T22" s="68">
        <f>'[3]Feb-24'!T22+I22</f>
        <v>0</v>
      </c>
      <c r="U22" s="68">
        <f>'[3]Feb-24'!U22+J22</f>
        <v>43</v>
      </c>
      <c r="V22" s="68">
        <f>'[3]Feb-24'!V22+K22</f>
        <v>89</v>
      </c>
      <c r="W22" s="64">
        <f>IFERROR(Q22/R22-1,"n/a")</f>
        <v>-9.7560975609756073E-2</v>
      </c>
      <c r="X22" s="64">
        <f>IFERROR(Q22/S22-1,"n/a")</f>
        <v>3.8867924528301883</v>
      </c>
      <c r="Y22" s="64" t="str">
        <f>IFERROR(Q22/T22-1,"n/a")</f>
        <v>n/a</v>
      </c>
      <c r="Z22" s="64">
        <f>IFERROR(Q22/U22-1,"n/a")</f>
        <v>5.0232558139534884</v>
      </c>
      <c r="AA22" s="60">
        <f>IFERROR(Q22/V22-1,"n/a")</f>
        <v>1.9101123595505616</v>
      </c>
      <c r="AB22" s="68">
        <f>'[3]DATA BACKUP'!$AQ$20</f>
        <v>1500</v>
      </c>
      <c r="AC22" s="68">
        <f>'[3]DATA BACKUP'!BE20</f>
        <v>895</v>
      </c>
      <c r="AD22" s="68">
        <f>'[3]DATA BACKUP'!BS20</f>
        <v>283</v>
      </c>
      <c r="AE22" s="68">
        <f>'[3]DATA BACKUP'!CG20</f>
        <v>43</v>
      </c>
      <c r="AF22" s="134">
        <f>'[3]DATA BACKUP'!CU20</f>
        <v>827</v>
      </c>
      <c r="AG22" s="122"/>
      <c r="AH22" s="122"/>
    </row>
    <row r="23" spans="1:34" s="123" customFormat="1" ht="10.5">
      <c r="A23" s="122"/>
      <c r="B23" s="127"/>
      <c r="C23" s="33"/>
      <c r="D23" s="26" t="s">
        <v>11</v>
      </c>
      <c r="E23" s="32"/>
      <c r="F23" s="71">
        <v>316617</v>
      </c>
      <c r="G23" s="71">
        <f>INDEX('[3]DATA BACKUP'!$AE$34:$AP$58, MATCH(C21, '[3]DATA BACKUP'!$B$34:$B$58, 0), MATCH($D$4, '[3]DATA BACKUP'!$AE$33:$AP$33, 0))</f>
        <v>297870</v>
      </c>
      <c r="H23" s="71">
        <f>INDEX('[3]DATA BACKUP'!$AS$34:$BD$58, MATCH(C21, '[3]DATA BACKUP'!$B$34:$B$58, 0), MATCH($D$4, '[3]DATA BACKUP'!$AE$33:$AP$33, 0))</f>
        <v>32594</v>
      </c>
      <c r="I23" s="71">
        <f>INDEX('[3]DATA BACKUP'!$BG$34:$BR$58, MATCH(C21, '[3]DATA BACKUP'!$B$34:$B$58, 0), MATCH($D$4, '[3]DATA BACKUP'!$AE$33:$AP$33, 0))</f>
        <v>0</v>
      </c>
      <c r="J23" s="71">
        <f>INDEX('[3]DATA BACKUP'!$BU$34:$CF$58, MATCH(C21, '[3]DATA BACKUP'!$B$34:$B$58, 0), MATCH($D$4, '[3]DATA BACKUP'!$AE$33:$AP$33, 0))</f>
        <v>28535</v>
      </c>
      <c r="K23" s="71">
        <f>INDEX('[3]DATA BACKUP'!$CI$34:$CT$58, MATCH(C21, '[3]DATA BACKUP'!$B$34:$B$58, 0), MATCH($D$4, '[3]DATA BACKUP'!$AE$33:$AP$33, 0))</f>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f>'[3]Feb-24'!R23+G23</f>
        <v>836274</v>
      </c>
      <c r="S23" s="68">
        <f>'[3]Feb-24'!S23+H23</f>
        <v>68454</v>
      </c>
      <c r="T23" s="68">
        <f>'[3]Feb-24'!T23+I23</f>
        <v>0</v>
      </c>
      <c r="U23" s="68">
        <f>'[3]Feb-24'!U23+J23</f>
        <v>140552</v>
      </c>
      <c r="V23" s="68">
        <f>'[3]Feb-24'!V23+K23</f>
        <v>251900</v>
      </c>
      <c r="W23" s="64">
        <f>IFERROR(Q23/R23-1,"n/a")</f>
        <v>9.1813209546153463E-2</v>
      </c>
      <c r="X23" s="64">
        <f>IFERROR(Q23/S23-1,"n/a")</f>
        <v>12.338227130627867</v>
      </c>
      <c r="Y23" s="64" t="str">
        <f>IFERROR(Q23/T23-1,"n/a")</f>
        <v>n/a</v>
      </c>
      <c r="Z23" s="64">
        <f>IFERROR(Q23/U23-1,"n/a")</f>
        <v>5.4962078092094027</v>
      </c>
      <c r="AA23" s="60">
        <f>IFERROR(Q23/V23-1,"n/a")</f>
        <v>2.6246724890829696</v>
      </c>
      <c r="AB23" s="68">
        <f>'[3]DATA BACKUP'!$AQ$50</f>
        <v>4449177</v>
      </c>
      <c r="AC23" s="68">
        <f>'[3]DATA BACKUP'!BE50</f>
        <v>2165161</v>
      </c>
      <c r="AD23" s="68">
        <f>'[3]DATA BACKUP'!BS50</f>
        <v>465109</v>
      </c>
      <c r="AE23" s="68">
        <f>'[3]DATA BACKUP'!CG50</f>
        <v>140552</v>
      </c>
      <c r="AF23" s="134">
        <f>'[3]DATA BACKUP'!CU50</f>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0</v>
      </c>
      <c r="G25" s="71">
        <f>INDEX('[3]DATA BACKUP'!$AE$4:$AP$28, MATCH(C24, '[3]DATA BACKUP'!$B$4:$B$28, 0), MATCH($D$4, '[3]DATA BACKUP'!$AS$3:$BD$3, 0))</f>
        <v>0</v>
      </c>
      <c r="H25" s="71">
        <f>INDEX('[3]DATA BACKUP'!$AS$4:$BD$28, MATCH(C24, '[3]DATA BACKUP'!$B$4:$B$28, 0), MATCH($D$4, '[3]DATA BACKUP'!$AE$3:$AP$3, 0))</f>
        <v>0</v>
      </c>
      <c r="I25" s="71">
        <f>INDEX('[3]DATA BACKUP'!$BG$4:$BR$28, MATCH(C24, '[3]DATA BACKUP'!$B$4:$B$28, 0), MATCH($D$4, '[3]DATA BACKUP'!$AE$3:$AP$3, 0))</f>
        <v>0</v>
      </c>
      <c r="J25" s="71">
        <f>INDEX('[3]DATA BACKUP'!$BU$4:$CF$28, MATCH(C24, '[3]DATA BACKUP'!$B$4:$B$28, 0), MATCH($D$4, '[3]DATA BACKUP'!$AE$3:$AP$3, 0))</f>
        <v>0</v>
      </c>
      <c r="K25" s="71">
        <f>INDEX('[3]DATA BACKUP'!$CI$4:$CT$28, MATCH(C24, '[3]DATA BACKUP'!$B$4:$B$28, 0), MATCH($D$4, '[3]DATA BACKUP'!$AE$3:$AP$3, 0))</f>
        <v>0</v>
      </c>
      <c r="L25" s="64" t="str">
        <f>IFERROR(F25/G25-1,"n/a")</f>
        <v>n/a</v>
      </c>
      <c r="M25" s="64" t="str">
        <f>IFERROR(F25/H25-1,"n/a")</f>
        <v>n/a</v>
      </c>
      <c r="N25" s="64" t="str">
        <f>IFERROR(F25/I25-1,"n/a")</f>
        <v>n/a</v>
      </c>
      <c r="O25" s="64" t="str">
        <f>IFERROR(F25/J25-1,"n/a")</f>
        <v>n/a</v>
      </c>
      <c r="P25" s="60" t="str">
        <f>IFERROR(F25/K25-1,"n/a")</f>
        <v>n/a</v>
      </c>
      <c r="Q25" s="68">
        <f>+F25+'Feb-24'!Q25</f>
        <v>0</v>
      </c>
      <c r="R25" s="68">
        <f>'[3]Feb-24'!R25+G25</f>
        <v>0</v>
      </c>
      <c r="S25" s="68">
        <f>'[3]Feb-24'!S25+H25</f>
        <v>0</v>
      </c>
      <c r="T25" s="68">
        <f>'[3]Feb-24'!T25+I25</f>
        <v>0</v>
      </c>
      <c r="U25" s="68">
        <f>'[3]Feb-24'!U25+J25</f>
        <v>0</v>
      </c>
      <c r="V25" s="68">
        <f>'[3]Feb-24'!V25+K25</f>
        <v>0</v>
      </c>
      <c r="W25" s="64" t="str">
        <f>IFERROR(Q25/R25-1,"n/a")</f>
        <v>n/a</v>
      </c>
      <c r="X25" s="64" t="str">
        <f>IFERROR(Q25/S25-1,"n/a")</f>
        <v>n/a</v>
      </c>
      <c r="Y25" s="64" t="str">
        <f>IFERROR(Q25/T25-1,"n/a")</f>
        <v>n/a</v>
      </c>
      <c r="Z25" s="64" t="str">
        <f>IFERROR(Q25/U25-1,"n/a")</f>
        <v>n/a</v>
      </c>
      <c r="AA25" s="60" t="str">
        <f>IFERROR(Q25/V25-1,"n/a")</f>
        <v>n/a</v>
      </c>
      <c r="AB25" s="68">
        <f>'[3]DATA BACKUP'!$AQ$27</f>
        <v>21</v>
      </c>
      <c r="AC25" s="68">
        <f>'[3]DATA BACKUP'!BE27</f>
        <v>9</v>
      </c>
      <c r="AD25" s="68">
        <f>'[3]DATA BACKUP'!BS27</f>
        <v>0</v>
      </c>
      <c r="AE25" s="68">
        <f>'[3]DATA BACKUP'!CG27</f>
        <v>0</v>
      </c>
      <c r="AF25" s="134">
        <f>'[3]DATA BACKUP'!CU27</f>
        <v>16</v>
      </c>
      <c r="AG25" s="122"/>
      <c r="AH25" s="122"/>
    </row>
    <row r="26" spans="1:34" s="123" customFormat="1" ht="10.5">
      <c r="A26" s="122"/>
      <c r="B26" s="127"/>
      <c r="C26" s="33"/>
      <c r="D26" s="26" t="s">
        <v>11</v>
      </c>
      <c r="E26" s="32"/>
      <c r="F26" s="71">
        <v>0</v>
      </c>
      <c r="G26" s="71">
        <f>INDEX('[3]DATA BACKUP'!$AE$34:$AP$58, MATCH(C24, '[3]DATA BACKUP'!$B$34:$B$58, 0), MATCH($D$4, '[3]DATA BACKUP'!$AE$33:$AP$33, 0))</f>
        <v>0</v>
      </c>
      <c r="H26" s="71">
        <f>INDEX('[3]DATA BACKUP'!$AS$34:$BD$58, MATCH(C24, '[3]DATA BACKUP'!$B$34:$B$58, 0), MATCH($D$4, '[3]DATA BACKUP'!$AE$33:$AP$33, 0))</f>
        <v>0</v>
      </c>
      <c r="I26" s="71">
        <f>INDEX('[3]DATA BACKUP'!$BG$34:$BR$58, MATCH(C24, '[3]DATA BACKUP'!$B$34:$B$58, 0), MATCH($D$4, '[3]DATA BACKUP'!$AE$33:$AP$33, 0))</f>
        <v>0</v>
      </c>
      <c r="J26" s="71">
        <f>INDEX('[3]DATA BACKUP'!$BU$34:$CF$58, MATCH(C24, '[3]DATA BACKUP'!$B$34:$B$58, 0), MATCH($D$4, '[3]DATA BACKUP'!$AE$33:$AP$33, 0))</f>
        <v>0</v>
      </c>
      <c r="K26" s="71">
        <f>INDEX('[3]DATA BACKUP'!$CI$34:$CT$58, MATCH(C24, '[3]DATA BACKUP'!$B$34:$B$58, 0), MATCH($D$4, '[3]DATA BACKUP'!$AE$33:$AP$33, 0))</f>
        <v>0</v>
      </c>
      <c r="L26" s="64" t="str">
        <f>IFERROR(F26/G26-1,"n/a")</f>
        <v>n/a</v>
      </c>
      <c r="M26" s="64" t="str">
        <f>IFERROR(F26/H26-1,"n/a")</f>
        <v>n/a</v>
      </c>
      <c r="N26" s="64" t="str">
        <f>IFERROR(F26/I26-1,"n/a")</f>
        <v>n/a</v>
      </c>
      <c r="O26" s="64" t="str">
        <f>IFERROR(F26/J26-1,"n/a")</f>
        <v>n/a</v>
      </c>
      <c r="P26" s="60" t="str">
        <f>IFERROR(F26/K26-1,"n/a")</f>
        <v>n/a</v>
      </c>
      <c r="Q26" s="68">
        <f>+F26+'Feb-24'!Q26</f>
        <v>0</v>
      </c>
      <c r="R26" s="68">
        <f>'[3]Feb-24'!R26+G26</f>
        <v>0</v>
      </c>
      <c r="S26" s="68">
        <f>'[3]Feb-24'!S26+H26</f>
        <v>0</v>
      </c>
      <c r="T26" s="68">
        <f>'[3]Feb-24'!T26+I26</f>
        <v>0</v>
      </c>
      <c r="U26" s="68">
        <f>'[3]Feb-24'!U26+J26</f>
        <v>0</v>
      </c>
      <c r="V26" s="68">
        <f>'[3]Feb-24'!V26+K26</f>
        <v>0</v>
      </c>
      <c r="W26" s="64" t="str">
        <f>IFERROR(Q26/R26-1,"n/a")</f>
        <v>n/a</v>
      </c>
      <c r="X26" s="64" t="str">
        <f>IFERROR(Q26/S26-1,"n/a")</f>
        <v>n/a</v>
      </c>
      <c r="Y26" s="64" t="str">
        <f>IFERROR(Q26/T26-1,"n/a")</f>
        <v>n/a</v>
      </c>
      <c r="Z26" s="64" t="str">
        <f>IFERROR(Q26/U26-1,"n/a")</f>
        <v>n/a</v>
      </c>
      <c r="AA26" s="60" t="str">
        <f>IFERROR(Q26/V26-1,"n/a")</f>
        <v>n/a</v>
      </c>
      <c r="AB26" s="68">
        <f>'[3]DATA BACKUP'!$AQ$57</f>
        <v>38626</v>
      </c>
      <c r="AC26" s="68">
        <f>'[3]DATA BACKUP'!BE57</f>
        <v>15637</v>
      </c>
      <c r="AD26" s="68">
        <f>'[3]DATA BACKUP'!BS57</f>
        <v>0</v>
      </c>
      <c r="AE26" s="68">
        <f>'[3]DATA BACKUP'!CG57</f>
        <v>0</v>
      </c>
      <c r="AF26" s="136">
        <f>'[3]DATA BACKUP'!CU57</f>
        <v>20248</v>
      </c>
      <c r="AG26" s="122"/>
      <c r="AH26" s="122"/>
    </row>
    <row r="27" spans="1:34" s="123" customFormat="1" ht="11" thickBot="1">
      <c r="A27" s="122"/>
      <c r="B27" s="127"/>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March</v>
      </c>
      <c r="G33" s="163"/>
      <c r="H33" s="163"/>
      <c r="I33" s="163"/>
      <c r="J33" s="163"/>
      <c r="K33" s="163"/>
      <c r="L33" s="163"/>
      <c r="M33" s="163"/>
      <c r="N33" s="163"/>
      <c r="O33" s="163"/>
      <c r="P33" s="164"/>
      <c r="Q33" s="166" t="str">
        <f>"April to "&amp;D4&amp;" (YTD)"</f>
        <v>April to March (YTD)</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19">
        <f>IFERROR(R37/S37-1,"n/a")</f>
        <v>0.21265141318977121</v>
      </c>
      <c r="Y37" s="119">
        <f>IFERROR(R37/T37-1,"n/a")</f>
        <v>0.72440191387559816</v>
      </c>
      <c r="Z37" s="119">
        <f>IFERROR(R37/U37-1,"n/a")</f>
        <v>41.904761904761905</v>
      </c>
      <c r="AA37" s="120">
        <f>IFERROR(R37/V37-1,"n/a")</f>
        <v>0.14267596702599872</v>
      </c>
      <c r="AB37" s="147"/>
      <c r="AC37" s="89">
        <f>SUM('[3]DATA BACKUP'!AV5:BD5,'[3]DATA BACKUP'!AE5:AG5)</f>
        <v>1486</v>
      </c>
      <c r="AD37" s="89">
        <v>1052</v>
      </c>
      <c r="AE37" s="70">
        <v>551</v>
      </c>
      <c r="AF37" s="78">
        <v>1584</v>
      </c>
      <c r="AH37" s="122"/>
    </row>
    <row r="38" spans="1:34" s="123" customFormat="1" ht="10.5">
      <c r="A38" s="122"/>
      <c r="B38" s="122"/>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19">
        <f>IFERROR(R38/S38-1,"n/a")</f>
        <v>0.3379681116574722</v>
      </c>
      <c r="Y38" s="119">
        <f>IFERROR(R38/T38-1,"n/a")</f>
        <v>2.8402616394557869</v>
      </c>
      <c r="Z38" s="119" t="str">
        <f>IFERROR(R38/U38-1,"n/a")</f>
        <v>n/a</v>
      </c>
      <c r="AA38" s="120">
        <f>IFERROR(R38/V38-1,"n/a")</f>
        <v>0.38817396084746303</v>
      </c>
      <c r="AB38" s="147"/>
      <c r="AC38" s="89">
        <f>SUM('[3]DATA BACKUP'!AV35:BD35,'[3]DATA BACKUP'!AE35:AG35)</f>
        <v>4370939</v>
      </c>
      <c r="AD38" s="89">
        <v>1527970</v>
      </c>
      <c r="AE38" s="84">
        <v>1092884</v>
      </c>
      <c r="AF38" s="78">
        <v>4234259</v>
      </c>
      <c r="AH38" s="122"/>
    </row>
    <row r="39" spans="1:34" s="123" customFormat="1" ht="10.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0.5">
      <c r="A40" s="122"/>
      <c r="B40" s="122"/>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19">
        <f>IFERROR(R40/S40-1,"n/a")</f>
        <v>3.5523978685612745E-2</v>
      </c>
      <c r="Y40" s="119">
        <f>IFERROR(R40/T40-1,"n/a")</f>
        <v>1.557017543859649</v>
      </c>
      <c r="Z40" s="119">
        <f>IFERROR(R40/U40-1,"n/a")</f>
        <v>9.4107142857142865</v>
      </c>
      <c r="AA40" s="120">
        <f>IFERROR(R40/V40-1,"n/a")</f>
        <v>5.1724137931035141E-3</v>
      </c>
      <c r="AB40" s="147"/>
      <c r="AC40" s="89">
        <f>SUM('[3]DATA BACKUP'!AV10:BD10,'[3]DATA BACKUP'!AE10:AG10)</f>
        <v>563</v>
      </c>
      <c r="AD40" s="89">
        <v>226</v>
      </c>
      <c r="AE40" s="70">
        <v>66</v>
      </c>
      <c r="AF40" s="78">
        <v>573</v>
      </c>
      <c r="AH40" s="122"/>
    </row>
    <row r="41" spans="1:34" s="123" customFormat="1" ht="10.5">
      <c r="A41" s="122"/>
      <c r="B41" s="122"/>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19">
        <f>IFERROR(R41/S41-1,"n/a")</f>
        <v>0.68709839902815784</v>
      </c>
      <c r="Y41" s="119">
        <f>IFERROR(R41/T41-1,"n/a")</f>
        <v>4.1930564844652523</v>
      </c>
      <c r="Z41" s="119">
        <f>IFERROR(R41/U41-1,"n/a")</f>
        <v>42.065775872935838</v>
      </c>
      <c r="AA41" s="120">
        <f>IFERROR(R41/V41-1,"n/a")</f>
        <v>0.2567050597672873</v>
      </c>
      <c r="AB41" s="147"/>
      <c r="AC41" s="89">
        <f>SUM('[3]DATA BACKUP'!AV40:BD40,'[3]DATA BACKUP'!AE40:AG40)</f>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0.5">
      <c r="A43" s="122"/>
      <c r="B43" s="122"/>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19">
        <f>IFERROR(R43/S43-1,"n/a")</f>
        <v>6.427503736920781E-2</v>
      </c>
      <c r="Y43" s="119">
        <f>IFERROR(R43/T43-1,"n/a")</f>
        <v>11.067796610169491</v>
      </c>
      <c r="Z43" s="119">
        <f>IFERROR(R43/U43-1,"n/a")</f>
        <v>100.71428571428571</v>
      </c>
      <c r="AA43" s="120">
        <f>IFERROR(R43/V43-1,"n/a")</f>
        <v>1.480836236933798</v>
      </c>
      <c r="AB43" s="147"/>
      <c r="AC43" s="89">
        <v>669</v>
      </c>
      <c r="AD43" s="89">
        <v>59</v>
      </c>
      <c r="AE43" s="70">
        <v>9</v>
      </c>
      <c r="AF43" s="78">
        <v>287</v>
      </c>
      <c r="AH43" s="122"/>
    </row>
    <row r="44" spans="1:34" s="123" customFormat="1" ht="10.5">
      <c r="A44" s="122"/>
      <c r="B44" s="122"/>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19">
        <f>IFERROR(R44/S44-1,"n/a")</f>
        <v>0.43210428873158535</v>
      </c>
      <c r="Y44" s="119">
        <f>IFERROR(R44/T44-1,"n/a")</f>
        <v>61.853728304082225</v>
      </c>
      <c r="Z44" s="119">
        <f>IFERROR(R44/U44-1,"n/a")</f>
        <v>155.30829515312274</v>
      </c>
      <c r="AA44" s="120">
        <f>IFERROR(R44/V44-1,"n/a")</f>
        <v>1.2305974373665474</v>
      </c>
      <c r="AB44" s="147"/>
      <c r="AC44" s="82">
        <f>709768+195488</f>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19">
        <f>IFERROR(R46/S46-1,"n/a")</f>
        <v>0.30755555555555558</v>
      </c>
      <c r="Y46" s="119">
        <f>IFERROR(R46/T46-1,"n/a")</f>
        <v>3.3779761904761907</v>
      </c>
      <c r="Z46" s="119" t="str">
        <f>IFERROR(R46/U46-1,"n/a")</f>
        <v>n/a</v>
      </c>
      <c r="AA46" s="120">
        <f>IFERROR(R46/V46-1,"n/a")</f>
        <v>0.88348271446862991</v>
      </c>
      <c r="AB46" s="147"/>
      <c r="AC46" s="89">
        <v>1129</v>
      </c>
      <c r="AD46" s="89">
        <v>336</v>
      </c>
      <c r="AE46" s="84">
        <v>43</v>
      </c>
      <c r="AF46" s="78">
        <v>781</v>
      </c>
      <c r="AH46" s="122"/>
    </row>
    <row r="47" spans="1:34" s="123" customFormat="1" ht="10.5">
      <c r="A47" s="122"/>
      <c r="B47" s="122"/>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19">
        <f>IFERROR(R47/S47-1,"n/a")</f>
        <v>0.54326579138865827</v>
      </c>
      <c r="Y47" s="119">
        <f>IFERROR(R47/T47-1,"n/a")</f>
        <v>7.4661923709102762</v>
      </c>
      <c r="Z47" s="119" t="str">
        <f>IFERROR(R47/U47-1,"n/a")</f>
        <v>n/a</v>
      </c>
      <c r="AA47" s="120">
        <f>IFERROR(R47/V47-1,"n/a")</f>
        <v>0.85012209237080372</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f>'[3]Feb-24'!T49+'Mar-24'!I49</f>
        <v>0</v>
      </c>
      <c r="U49" s="74">
        <f>'[3]Feb-24'!U49+'Mar-24'!J49</f>
        <v>0</v>
      </c>
      <c r="V49" s="74">
        <f>'[3]Feb-24'!V49+'Mar-24'!K49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f>'[3]Feb-24'!T50+'Mar-24'!I50</f>
        <v>0</v>
      </c>
      <c r="U50" s="74">
        <f>'[3]Feb-24'!U50+'Mar-24'!J50</f>
        <v>0</v>
      </c>
      <c r="V50" s="74">
        <f>'[3]Feb-24'!V50+'Mar-24'!K50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2"/>
    </row>
    <row r="52" spans="3:34" s="123" customFormat="1" ht="11.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7">
        <f>IFERROR(R52/T52-1,"n/a")</f>
        <v>4.5730431739476671</v>
      </c>
      <c r="Z52" s="117">
        <f t="shared" si="10"/>
        <v>278.58620905356656</v>
      </c>
      <c r="AA52" s="118">
        <f>IFERROR(R52/V52-1,"n/a")</f>
        <v>0.55640301426472316</v>
      </c>
      <c r="AB52" s="117"/>
      <c r="AC52" s="47">
        <f t="shared" si="11"/>
        <v>9237323</v>
      </c>
      <c r="AD52" s="47">
        <f t="shared" si="11"/>
        <v>2410085</v>
      </c>
      <c r="AE52" s="47">
        <f t="shared" si="11"/>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39</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February</v>
      </c>
      <c r="G9" s="160"/>
      <c r="H9" s="160"/>
      <c r="I9" s="160"/>
      <c r="J9" s="160"/>
      <c r="K9" s="160"/>
      <c r="L9" s="160"/>
      <c r="M9" s="160"/>
      <c r="N9" s="160"/>
      <c r="O9" s="160"/>
      <c r="P9" s="161"/>
      <c r="Q9" s="162" t="str">
        <f>"January to "&amp; D4</f>
        <v>January to February</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4">
        <v>1591</v>
      </c>
      <c r="AG13" s="122"/>
      <c r="AH13" s="122"/>
    </row>
    <row r="14" spans="1:34" s="123" customFormat="1" ht="10.5">
      <c r="A14" s="122"/>
      <c r="B14" s="127"/>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4">
        <v>4592479</v>
      </c>
      <c r="AG14" s="122"/>
      <c r="AH14" s="122"/>
    </row>
    <row r="15" spans="1:34" s="123" customFormat="1" ht="10.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4">
        <v>586</v>
      </c>
      <c r="AG16" s="122"/>
      <c r="AH16" s="122"/>
    </row>
    <row r="17" spans="1:34" s="123" customFormat="1" ht="10.5">
      <c r="A17" s="122"/>
      <c r="B17" s="127"/>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4">
        <v>290</v>
      </c>
      <c r="AG19" s="122"/>
      <c r="AH19" s="122"/>
    </row>
    <row r="20" spans="1:34" s="123" customFormat="1" ht="10.5">
      <c r="A20" s="122"/>
      <c r="B20" s="127"/>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4">
        <v>827</v>
      </c>
      <c r="AG22" s="122"/>
      <c r="AH22" s="122"/>
    </row>
    <row r="23" spans="1:34" s="123" customFormat="1" ht="10.5">
      <c r="A23" s="122"/>
      <c r="B23" s="127"/>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0.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1.5" thickTop="1" thickBot="1">
      <c r="A28" s="122"/>
      <c r="B28" s="127"/>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February</v>
      </c>
      <c r="G33" s="163"/>
      <c r="H33" s="163"/>
      <c r="I33" s="163"/>
      <c r="J33" s="163"/>
      <c r="K33" s="163"/>
      <c r="L33" s="163"/>
      <c r="M33" s="163"/>
      <c r="N33" s="163"/>
      <c r="O33" s="163"/>
      <c r="P33" s="164"/>
      <c r="Q33" s="166" t="str">
        <f>"April to "&amp;D4&amp;" (YTD)"</f>
        <v>April to February (YTD)</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19">
        <f>IFERROR(R37/S37-1,"n/a")</f>
        <v>0.16551724137931045</v>
      </c>
      <c r="Y37" s="119">
        <f>IFERROR(R37/T37-1,"n/a")</f>
        <v>0.80856123662306767</v>
      </c>
      <c r="Z37" s="119">
        <f>IFERROR(R37/U37-1,"n/a")</f>
        <v>35.214285714285715</v>
      </c>
      <c r="AA37" s="120">
        <f>IFERROR(R37/V37-1,"n/a")</f>
        <v>6.3636363636363713E-2</v>
      </c>
      <c r="AB37" s="147"/>
      <c r="AC37" s="89">
        <v>1486</v>
      </c>
      <c r="AD37" s="89">
        <v>1052</v>
      </c>
      <c r="AE37" s="70">
        <v>551</v>
      </c>
      <c r="AF37" s="78">
        <v>1584</v>
      </c>
      <c r="AH37" s="122"/>
    </row>
    <row r="38" spans="1:34" s="123" customFormat="1" ht="10.5">
      <c r="A38" s="122"/>
      <c r="B38" s="122"/>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19">
        <f>IFERROR(R38/S38-1,"n/a")</f>
        <v>0.31140008908475281</v>
      </c>
      <c r="Y38" s="119">
        <f>IFERROR(R38/T38-1,"n/a")</f>
        <v>3.2350083760622832</v>
      </c>
      <c r="Z38" s="119" t="str">
        <f>IFERROR(R38/U38-1,"n/a")</f>
        <v>n/a</v>
      </c>
      <c r="AA38" s="120">
        <f>IFERROR(R38/V38-1,"n/a")</f>
        <v>0.24244218325586253</v>
      </c>
      <c r="AB38" s="147"/>
      <c r="AC38" s="89">
        <v>4370939</v>
      </c>
      <c r="AD38" s="89">
        <v>1527970</v>
      </c>
      <c r="AE38" s="84">
        <v>1092884</v>
      </c>
      <c r="AF38" s="78">
        <v>4234259</v>
      </c>
      <c r="AH38" s="122"/>
    </row>
    <row r="39" spans="1:34" s="123" customFormat="1" ht="10.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0.5">
      <c r="A40" s="122"/>
      <c r="B40" s="122"/>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19">
        <f>IFERROR(R40/S40-1,"n/a")</f>
        <v>3.4734917733089565E-2</v>
      </c>
      <c r="Y40" s="119">
        <f>IFERROR(R40/T40-1,"n/a")</f>
        <v>1.8019801980198018</v>
      </c>
      <c r="Z40" s="119">
        <f>IFERROR(R40/U40-1,"n/a")</f>
        <v>10.098039215686274</v>
      </c>
      <c r="AA40" s="120">
        <f>IFERROR(R40/V40-1,"n/a")</f>
        <v>-2.2452504317789335E-2</v>
      </c>
      <c r="AB40" s="147"/>
      <c r="AC40" s="89">
        <v>563</v>
      </c>
      <c r="AD40" s="89">
        <v>226</v>
      </c>
      <c r="AE40" s="70">
        <v>66</v>
      </c>
      <c r="AF40" s="78">
        <v>573</v>
      </c>
      <c r="AH40" s="122"/>
    </row>
    <row r="41" spans="1:34" s="123" customFormat="1" ht="10.5">
      <c r="A41" s="122"/>
      <c r="B41" s="122"/>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19">
        <f>IFERROR(R41/S41-1,"n/a")</f>
        <v>0.70611579626047716</v>
      </c>
      <c r="Y41" s="119">
        <f>IFERROR(R41/T41-1,"n/a")</f>
        <v>4.5025601953666952</v>
      </c>
      <c r="Z41" s="119">
        <f>IFERROR(R41/U41-1,"n/a")</f>
        <v>45.562853683943807</v>
      </c>
      <c r="AA41" s="120">
        <f>IFERROR(R41/V41-1,"n/a")</f>
        <v>0.21723520965152909</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0.5">
      <c r="A43" s="122"/>
      <c r="B43" s="122"/>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19">
        <f>IFERROR(R43/S43-1,"n/a")</f>
        <v>5.9815950920245387E-2</v>
      </c>
      <c r="Y43" s="119">
        <f>IFERROR(R43/T43-1,"n/a")</f>
        <v>12.037735849056604</v>
      </c>
      <c r="Z43" s="119">
        <f>IFERROR(R43/U43-1,"n/a")</f>
        <v>97.714285714285708</v>
      </c>
      <c r="AA43" s="120">
        <f>IFERROR(R43/V43-1,"n/a")</f>
        <v>1.4245614035087719</v>
      </c>
      <c r="AB43" s="147"/>
      <c r="AC43" s="89">
        <v>669</v>
      </c>
      <c r="AD43" s="89">
        <v>59</v>
      </c>
      <c r="AE43" s="70">
        <v>9</v>
      </c>
      <c r="AF43" s="78">
        <v>287</v>
      </c>
      <c r="AH43" s="122"/>
    </row>
    <row r="44" spans="1:34" s="123" customFormat="1" ht="10.5">
      <c r="A44" s="122"/>
      <c r="B44" s="122"/>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19">
        <f>IFERROR(R44/S44-1,"n/a")</f>
        <v>0.42062745221342079</v>
      </c>
      <c r="Y44" s="119">
        <f>IFERROR(R44/T44-1,"n/a")</f>
        <v>64.617219917012449</v>
      </c>
      <c r="Z44" s="119">
        <f>IFERROR(R44/U44-1,"n/a")</f>
        <v>151.53195080781288</v>
      </c>
      <c r="AA44" s="120">
        <f>IFERROR(R44/V44-1,"n/a")</f>
        <v>1.1800341885054935</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19">
        <f>IFERROR(R46/S46-1,"n/a")</f>
        <v>0.36086529006882984</v>
      </c>
      <c r="Y46" s="119">
        <f>IFERROR(R46/T46-1,"n/a")</f>
        <v>3.4358974358974361</v>
      </c>
      <c r="Z46" s="119" t="str">
        <f>IFERROR(R46/U46-1,"n/a")</f>
        <v>n/a</v>
      </c>
      <c r="AA46" s="120">
        <f>IFERROR(R46/V46-1,"n/a")</f>
        <v>0.79507133592736712</v>
      </c>
      <c r="AB46" s="147"/>
      <c r="AC46" s="89">
        <v>1129</v>
      </c>
      <c r="AD46" s="89">
        <v>336</v>
      </c>
      <c r="AE46" s="84">
        <v>43</v>
      </c>
      <c r="AF46" s="78">
        <v>781</v>
      </c>
      <c r="AH46" s="122"/>
    </row>
    <row r="47" spans="1:34" s="123" customFormat="1" ht="10.5">
      <c r="A47" s="122"/>
      <c r="B47" s="122"/>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19">
        <f>IFERROR(R47/S47-1,"n/a")</f>
        <v>0.59768370607028753</v>
      </c>
      <c r="Y47" s="119">
        <f>IFERROR(R47/T47-1,"n/a")</f>
        <v>7.3850098509089381</v>
      </c>
      <c r="Z47" s="119" t="str">
        <f>IFERROR(R47/U47-1,"n/a")</f>
        <v>n/a</v>
      </c>
      <c r="AA47" s="120">
        <f>IFERROR(R47/V47-1,"n/a")</f>
        <v>0.74079042410483953</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2"/>
    </row>
    <row r="52" spans="3:34" s="123" customFormat="1" ht="11.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7">
        <f>IFERROR(R52/T52-1,"n/a")</f>
        <v>5.0768108765137532</v>
      </c>
      <c r="Z52" s="117">
        <f t="shared" si="10"/>
        <v>276.28249606281241</v>
      </c>
      <c r="AA52" s="118">
        <f>IFERROR(R52/V52-1,"n/a")</f>
        <v>0.44817363333625782</v>
      </c>
      <c r="AB52" s="117"/>
      <c r="AC52" s="47">
        <f t="shared" si="11"/>
        <v>9237323</v>
      </c>
      <c r="AD52" s="47">
        <f t="shared" si="11"/>
        <v>2410085</v>
      </c>
      <c r="AE52" s="47">
        <f t="shared" si="11"/>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9"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33</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January</v>
      </c>
      <c r="G9" s="160"/>
      <c r="H9" s="160"/>
      <c r="I9" s="160"/>
      <c r="J9" s="160"/>
      <c r="K9" s="160"/>
      <c r="L9" s="160"/>
      <c r="M9" s="160"/>
      <c r="N9" s="160"/>
      <c r="O9" s="160"/>
      <c r="P9" s="161"/>
      <c r="Q9" s="162" t="str">
        <f>F9</f>
        <v>January</v>
      </c>
      <c r="R9" s="163"/>
      <c r="S9" s="163"/>
      <c r="T9" s="163"/>
      <c r="U9" s="163"/>
      <c r="V9" s="163"/>
      <c r="W9" s="163"/>
      <c r="X9" s="163"/>
      <c r="Y9" s="163"/>
      <c r="Z9" s="163"/>
      <c r="AA9" s="164"/>
      <c r="AB9" s="162" t="s">
        <v>57</v>
      </c>
      <c r="AC9" s="163"/>
      <c r="AD9" s="163"/>
      <c r="AE9" s="163"/>
      <c r="AF9" s="165"/>
      <c r="AG9" s="122"/>
      <c r="AH9" s="122"/>
    </row>
    <row r="10" spans="1:34" s="123" customFormat="1" ht="11">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5"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0.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0.5">
      <c r="A13" s="122"/>
      <c r="B13" s="127"/>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4">
        <v>1591</v>
      </c>
      <c r="AG13" s="122"/>
      <c r="AH13" s="122"/>
    </row>
    <row r="14" spans="1:34" s="123" customFormat="1" ht="10.5">
      <c r="A14" s="122"/>
      <c r="B14" s="127"/>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4">
        <v>4592479</v>
      </c>
      <c r="AG14" s="122"/>
      <c r="AH14" s="122"/>
    </row>
    <row r="15" spans="1:34" s="123" customFormat="1" ht="10.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0.5">
      <c r="A16" s="122"/>
      <c r="B16" s="127"/>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4">
        <v>586</v>
      </c>
      <c r="AG16" s="122"/>
      <c r="AH16" s="122"/>
    </row>
    <row r="17" spans="1:34" s="123" customFormat="1" ht="10.5">
      <c r="A17" s="122"/>
      <c r="B17" s="127"/>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4">
        <v>1400932</v>
      </c>
      <c r="AG17" s="122"/>
      <c r="AH17" s="122"/>
    </row>
    <row r="18" spans="1:34" s="123" customFormat="1" ht="10.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0.5">
      <c r="A19" s="122"/>
      <c r="B19" s="127"/>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4">
        <v>290</v>
      </c>
      <c r="AG19" s="122"/>
      <c r="AH19" s="122"/>
    </row>
    <row r="20" spans="1:34" s="123" customFormat="1" ht="10.5">
      <c r="A20" s="122"/>
      <c r="B20" s="127"/>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4">
        <v>585930</v>
      </c>
      <c r="AG20" s="122"/>
      <c r="AH20" s="122"/>
    </row>
    <row r="21" spans="1:34" s="123" customFormat="1" ht="10.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0.5">
      <c r="A22" s="122"/>
      <c r="B22" s="127"/>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4">
        <v>827</v>
      </c>
      <c r="AG22" s="122"/>
      <c r="AH22" s="122"/>
    </row>
    <row r="23" spans="1:34" s="123" customFormat="1" ht="10.5">
      <c r="A23" s="122"/>
      <c r="B23" s="127"/>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4">
        <v>2552942</v>
      </c>
      <c r="AG23" s="122"/>
      <c r="AH23" s="122"/>
    </row>
    <row r="24" spans="1:34" s="123" customFormat="1" ht="10.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0.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0.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1" thickBot="1">
      <c r="A27" s="122"/>
      <c r="B27" s="127"/>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2"/>
      <c r="AH27" s="122"/>
    </row>
    <row r="28" spans="1:34" s="123" customFormat="1" ht="11.5" thickTop="1" thickBot="1">
      <c r="A28" s="122"/>
      <c r="B28" s="127"/>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2"/>
      <c r="AH28" s="122"/>
    </row>
    <row r="29" spans="1:34" s="123" customFormat="1" ht="11"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0.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0.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0.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January</v>
      </c>
      <c r="G33" s="163"/>
      <c r="H33" s="163"/>
      <c r="I33" s="163"/>
      <c r="J33" s="163"/>
      <c r="K33" s="163"/>
      <c r="L33" s="163"/>
      <c r="M33" s="163"/>
      <c r="N33" s="163"/>
      <c r="O33" s="163"/>
      <c r="P33" s="164"/>
      <c r="Q33" s="166" t="str">
        <f>"April to "&amp;D4&amp;" (YTD)"</f>
        <v>April to January (YTD)</v>
      </c>
      <c r="R33" s="167"/>
      <c r="S33" s="167"/>
      <c r="T33" s="167"/>
      <c r="U33" s="167"/>
      <c r="V33" s="167"/>
      <c r="W33" s="167"/>
      <c r="X33" s="167"/>
      <c r="Y33" s="167"/>
      <c r="Z33" s="167"/>
      <c r="AA33" s="168"/>
      <c r="AB33" s="166" t="s">
        <v>58</v>
      </c>
      <c r="AC33" s="167"/>
      <c r="AD33" s="167"/>
      <c r="AE33" s="167"/>
      <c r="AF33" s="169"/>
    </row>
    <row r="34" spans="1:34" s="123" customFormat="1" ht="10.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0">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0.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0.5">
      <c r="A37" s="122"/>
      <c r="B37" s="122"/>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19">
        <f>IFERROR(R37/S37-1,"n/a")</f>
        <v>0.13374125874125875</v>
      </c>
      <c r="Y37" s="119">
        <f>IFERROR(R37/T37-1,"n/a")</f>
        <v>0.9101620029455082</v>
      </c>
      <c r="Z37" s="119">
        <f>IFERROR(R37/U37-1,"n/a")</f>
        <v>29.88095238095238</v>
      </c>
      <c r="AA37" s="120">
        <f>IFERROR(R37/V37-1,"n/a")</f>
        <v>3.3466135458167345E-2</v>
      </c>
      <c r="AB37" s="147"/>
      <c r="AC37" s="89">
        <v>1486</v>
      </c>
      <c r="AD37" s="89">
        <v>1052</v>
      </c>
      <c r="AE37" s="70">
        <v>551</v>
      </c>
      <c r="AF37" s="78">
        <v>1584</v>
      </c>
      <c r="AH37" s="122"/>
    </row>
    <row r="38" spans="1:34" s="123" customFormat="1" ht="10.5">
      <c r="A38" s="122"/>
      <c r="B38" s="122"/>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19">
        <f>IFERROR(R38/S38-1,"n/a")</f>
        <v>0.28606724550198703</v>
      </c>
      <c r="Y38" s="119">
        <f>IFERROR(R38/T38-1,"n/a")</f>
        <v>3.5010455636291953</v>
      </c>
      <c r="Z38" s="119" t="str">
        <f>IFERROR(R38/U38-1,"n/a")</f>
        <v>n/a</v>
      </c>
      <c r="AA38" s="120">
        <f>IFERROR(R38/V38-1,"n/a")</f>
        <v>0.20345745125837555</v>
      </c>
      <c r="AB38" s="147"/>
      <c r="AC38" s="89">
        <v>4370939</v>
      </c>
      <c r="AD38" s="89">
        <v>1527970</v>
      </c>
      <c r="AE38" s="84">
        <v>1092884</v>
      </c>
      <c r="AF38" s="78">
        <v>4234259</v>
      </c>
      <c r="AH38" s="122"/>
    </row>
    <row r="39" spans="1:34" s="123" customFormat="1" ht="10.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0.5">
      <c r="A40" s="122"/>
      <c r="B40" s="122"/>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19">
        <f>IFERROR(R40/S40-1,"n/a")</f>
        <v>3.1423290203327126E-2</v>
      </c>
      <c r="Y40" s="119">
        <f>IFERROR(R40/T40-1,"n/a")</f>
        <v>1.8615384615384616</v>
      </c>
      <c r="Z40" s="119">
        <f>IFERROR(R40/U40-1,"n/a")</f>
        <v>11.130434782608695</v>
      </c>
      <c r="AA40" s="120">
        <f>IFERROR(R40/V40-1,"n/a")</f>
        <v>-2.9565217391304355E-2</v>
      </c>
      <c r="AB40" s="147"/>
      <c r="AC40" s="89">
        <v>563</v>
      </c>
      <c r="AD40" s="89">
        <v>226</v>
      </c>
      <c r="AE40" s="70">
        <v>66</v>
      </c>
      <c r="AF40" s="78">
        <v>573</v>
      </c>
      <c r="AH40" s="122"/>
    </row>
    <row r="41" spans="1:34" s="123" customFormat="1" ht="10.5">
      <c r="A41" s="122"/>
      <c r="B41" s="122"/>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19">
        <f>IFERROR(R41/S41-1,"n/a")</f>
        <v>0.71675126473942452</v>
      </c>
      <c r="Y41" s="119">
        <f>IFERROR(R41/T41-1,"n/a")</f>
        <v>4.5170976493706947</v>
      </c>
      <c r="Z41" s="119">
        <f>IFERROR(R41/U41-1,"n/a")</f>
        <v>51.601815235008104</v>
      </c>
      <c r="AA41" s="120">
        <f>IFERROR(R41/V41-1,"n/a")</f>
        <v>0.20984567210914795</v>
      </c>
      <c r="AB41" s="147"/>
      <c r="AC41" s="89">
        <v>1012510</v>
      </c>
      <c r="AD41" s="89">
        <v>327926</v>
      </c>
      <c r="AE41" s="84">
        <v>80778</v>
      </c>
      <c r="AF41" s="78">
        <v>1361671</v>
      </c>
      <c r="AH41" s="122"/>
    </row>
    <row r="42" spans="1:34" s="123" customFormat="1" ht="10.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0.5">
      <c r="A43" s="122"/>
      <c r="B43" s="122"/>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19">
        <f>IFERROR(R43/S43-1,"n/a")</f>
        <v>5.6923076923076854E-2</v>
      </c>
      <c r="Y43" s="119">
        <f>IFERROR(R43/T43-1,"n/a")</f>
        <v>12.74</v>
      </c>
      <c r="Z43" s="119">
        <f>IFERROR(R43/U43-1,"n/a")</f>
        <v>97.142857142857139</v>
      </c>
      <c r="AA43" s="120">
        <f>IFERROR(R43/V43-1,"n/a")</f>
        <v>1.4105263157894736</v>
      </c>
      <c r="AB43" s="147"/>
      <c r="AC43" s="89">
        <v>669</v>
      </c>
      <c r="AD43" s="89">
        <v>59</v>
      </c>
      <c r="AE43" s="70">
        <v>9</v>
      </c>
      <c r="AF43" s="78">
        <v>287</v>
      </c>
      <c r="AH43" s="122"/>
    </row>
    <row r="44" spans="1:34" s="123" customFormat="1" ht="10.5">
      <c r="A44" s="122"/>
      <c r="B44" s="122"/>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19">
        <f>IFERROR(R44/S44-1,"n/a")</f>
        <v>0.41794724576986719</v>
      </c>
      <c r="Y44" s="119">
        <f>IFERROR(R44/T44-1,"n/a")</f>
        <v>67.619994551893214</v>
      </c>
      <c r="Z44" s="119">
        <f>IFERROR(R44/U44-1,"n/a")</f>
        <v>150.85917530745118</v>
      </c>
      <c r="AA44" s="120">
        <f>IFERROR(R44/V44-1,"n/a")</f>
        <v>1.170579507090677</v>
      </c>
      <c r="AB44" s="147"/>
      <c r="AC44" s="82">
        <v>905256</v>
      </c>
      <c r="AD44" s="82">
        <v>20626</v>
      </c>
      <c r="AE44" s="84">
        <v>10047</v>
      </c>
      <c r="AF44" s="78">
        <v>581199</v>
      </c>
      <c r="AH44" s="122"/>
    </row>
    <row r="45" spans="1:34" s="123" customFormat="1" ht="10.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0.5">
      <c r="A46" s="122"/>
      <c r="B46" s="122"/>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19">
        <f>IFERROR(R46/S46-1,"n/a")</f>
        <v>0.38453389830508478</v>
      </c>
      <c r="Y46" s="119">
        <f>IFERROR(R46/T46-1,"n/a")</f>
        <v>3.3712374581939804</v>
      </c>
      <c r="Z46" s="119" t="str">
        <f>IFERROR(R46/U46-1,"n/a")</f>
        <v>n/a</v>
      </c>
      <c r="AA46" s="120">
        <f>IFERROR(R46/V46-1,"n/a")</f>
        <v>0.72655217965653907</v>
      </c>
      <c r="AB46" s="147"/>
      <c r="AC46" s="89">
        <v>1129</v>
      </c>
      <c r="AD46" s="89">
        <v>336</v>
      </c>
      <c r="AE46" s="84">
        <v>43</v>
      </c>
      <c r="AF46" s="78">
        <v>781</v>
      </c>
      <c r="AH46" s="122"/>
    </row>
    <row r="47" spans="1:34" s="123" customFormat="1" ht="10.5">
      <c r="A47" s="122"/>
      <c r="B47" s="122"/>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19">
        <f>IFERROR(R47/S47-1,"n/a")</f>
        <v>0.64502205036712823</v>
      </c>
      <c r="Y47" s="119">
        <f>IFERROR(R47/T47-1,"n/a")</f>
        <v>7.0457492447688299</v>
      </c>
      <c r="Z47" s="119" t="str">
        <f>IFERROR(R47/U47-1,"n/a")</f>
        <v>n/a</v>
      </c>
      <c r="AA47" s="120">
        <f>IFERROR(R47/V47-1,"n/a")</f>
        <v>0.65583828817482059</v>
      </c>
      <c r="AB47" s="147"/>
      <c r="AC47" s="82">
        <v>2932981</v>
      </c>
      <c r="AD47" s="82">
        <v>533563</v>
      </c>
      <c r="AE47" s="84">
        <v>140552</v>
      </c>
      <c r="AF47" s="78">
        <v>2441594</v>
      </c>
      <c r="AH47" s="122"/>
    </row>
    <row r="48" spans="1:34" s="123"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0.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0.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1"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2"/>
    </row>
    <row r="52" spans="3:34" s="123" customFormat="1" ht="11.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7">
        <f>IFERROR(R52/T52-1,"n/a")</f>
        <v>5.344044239719401</v>
      </c>
      <c r="Z52" s="117">
        <f t="shared" si="15"/>
        <v>283.95672389127327</v>
      </c>
      <c r="AA52" s="118">
        <f>IFERROR(R52/V52-1,"n/a")</f>
        <v>0.41303271321354895</v>
      </c>
      <c r="AB52" s="117"/>
      <c r="AC52" s="47">
        <f t="shared" si="16"/>
        <v>9237323</v>
      </c>
      <c r="AD52" s="47">
        <f t="shared" si="16"/>
        <v>2410085</v>
      </c>
      <c r="AE52" s="47">
        <f t="shared" si="16"/>
        <v>1324261</v>
      </c>
      <c r="AF52" s="81">
        <f>AF38+AF41+AF44+AF47+AF50</f>
        <v>8638971</v>
      </c>
      <c r="AH52" s="122"/>
    </row>
    <row r="53" spans="3:34" s="123" customFormat="1" ht="11" thickTop="1">
      <c r="AH53" s="122"/>
    </row>
    <row r="54" spans="3:34" s="123" customFormat="1" ht="10.5">
      <c r="S54" s="131"/>
      <c r="T54" s="131"/>
      <c r="U54" s="131"/>
      <c r="V54" s="131"/>
      <c r="AH54" s="122"/>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
      <c r="A4" s="9"/>
      <c r="B4" s="11" t="s">
        <v>7</v>
      </c>
      <c r="C4" s="26"/>
      <c r="D4" s="93" t="s">
        <v>31</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0" t="str">
        <f>D4</f>
        <v>December</v>
      </c>
      <c r="G9" s="163"/>
      <c r="H9" s="163"/>
      <c r="I9" s="163"/>
      <c r="J9" s="163"/>
      <c r="K9" s="163"/>
      <c r="L9" s="163"/>
      <c r="M9" s="163"/>
      <c r="N9" s="164"/>
      <c r="O9" s="162" t="str">
        <f>"January to "&amp; D4</f>
        <v>January to December</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4">
        <v>1591</v>
      </c>
      <c r="AB13" s="122"/>
      <c r="AC13" s="122"/>
    </row>
    <row r="14" spans="1:29" s="123" customFormat="1" ht="10.5">
      <c r="A14" s="122"/>
      <c r="B14" s="127"/>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4">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0.5">
      <c r="A16" s="122"/>
      <c r="B16" s="127"/>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4">
        <v>586</v>
      </c>
      <c r="AB16" s="122"/>
      <c r="AC16" s="122"/>
    </row>
    <row r="17" spans="1:29" s="123" customFormat="1" ht="10.5">
      <c r="A17" s="122"/>
      <c r="B17" s="127"/>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4">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0.5">
      <c r="A19" s="122"/>
      <c r="B19" s="127"/>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4">
        <v>290</v>
      </c>
      <c r="AB19" s="122"/>
      <c r="AC19" s="122"/>
    </row>
    <row r="20" spans="1:29" s="123" customFormat="1" ht="10.5">
      <c r="A20" s="122"/>
      <c r="B20" s="127"/>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4">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0.5">
      <c r="A22" s="122"/>
      <c r="B22" s="127"/>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4">
        <v>827</v>
      </c>
      <c r="AB22" s="122"/>
      <c r="AC22" s="122"/>
    </row>
    <row r="23" spans="1:29" s="123" customFormat="1" ht="10.5">
      <c r="A23" s="122"/>
      <c r="B23" s="127"/>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4">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0.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4">
        <v>16</v>
      </c>
      <c r="AB25" s="122"/>
      <c r="AC25" s="122"/>
    </row>
    <row r="26" spans="1:29" s="123" customFormat="1" ht="10.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6">
        <v>20248</v>
      </c>
      <c r="AB26" s="122"/>
      <c r="AC26" s="122"/>
    </row>
    <row r="27" spans="1:29" s="123" customFormat="1" ht="11" thickBot="1">
      <c r="A27" s="122"/>
      <c r="B27" s="127"/>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December</v>
      </c>
      <c r="G33" s="163"/>
      <c r="H33" s="163"/>
      <c r="I33" s="163"/>
      <c r="J33" s="163"/>
      <c r="K33" s="163"/>
      <c r="L33" s="163"/>
      <c r="M33" s="163"/>
      <c r="N33" s="164"/>
      <c r="O33" s="166" t="str">
        <f>"April to "&amp;D4&amp;" (YTD)"</f>
        <v>April to December (YTD)</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19">
        <f>IFERROR(O37/P37-1,"n/a")</f>
        <v>0.15062761506276146</v>
      </c>
      <c r="U37" s="119">
        <f>IFERROR(O37/Q37-1,"n/a")</f>
        <v>1.1359223300970873</v>
      </c>
      <c r="V37" s="119">
        <f>IFERROR(O37/R37-1,"n/a")</f>
        <v>25.19047619047619</v>
      </c>
      <c r="W37" s="120">
        <f>IFERROR(O37/S37-1,"n/a")</f>
        <v>2.9962546816479474E-2</v>
      </c>
      <c r="X37" s="89">
        <v>1486</v>
      </c>
      <c r="Y37" s="89">
        <v>1052</v>
      </c>
      <c r="Z37" s="70">
        <v>551</v>
      </c>
      <c r="AA37" s="78">
        <v>1584</v>
      </c>
      <c r="AC37" s="122"/>
    </row>
    <row r="38" spans="1:29" s="123" customFormat="1" ht="10.5">
      <c r="A38" s="122"/>
      <c r="B38" s="122"/>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19">
        <f>IFERROR(O38/P38-1,"n/a")</f>
        <v>0.30415549526874019</v>
      </c>
      <c r="U38" s="119">
        <f>IFERROR(O38/Q38-1,"n/a")</f>
        <v>3.8406029342204739</v>
      </c>
      <c r="V38" s="119" t="str">
        <f>IFERROR(O38/R38-1,"n/a")</f>
        <v>n/a</v>
      </c>
      <c r="W38" s="120">
        <f>IFERROR(O38/S38-1,"n/a")</f>
        <v>0.18409812652164836</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19">
        <f>IFERROR(O40/P40-1,"n/a")</f>
        <v>1.8656716417910557E-2</v>
      </c>
      <c r="U40" s="119">
        <f>IFERROR(O40/Q40-1,"n/a")</f>
        <v>1.84375</v>
      </c>
      <c r="V40" s="119">
        <f>IFERROR(O40/R40-1,"n/a")</f>
        <v>11.409090909090908</v>
      </c>
      <c r="W40" s="120">
        <f>IFERROR(O40/S40-1,"n/a")</f>
        <v>-4.2105263157894757E-2</v>
      </c>
      <c r="X40" s="89">
        <v>563</v>
      </c>
      <c r="Y40" s="89">
        <v>226</v>
      </c>
      <c r="Z40" s="70">
        <v>66</v>
      </c>
      <c r="AA40" s="78">
        <v>573</v>
      </c>
      <c r="AC40" s="122"/>
    </row>
    <row r="41" spans="1:29" s="123" customFormat="1" ht="10.5">
      <c r="A41" s="122"/>
      <c r="B41" s="122"/>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19">
        <f>IFERROR(O41/P41-1,"n/a")</f>
        <v>0.69737104001807504</v>
      </c>
      <c r="U41" s="119">
        <f>IFERROR(O41/Q41-1,"n/a")</f>
        <v>4.3948610275209283</v>
      </c>
      <c r="V41" s="119">
        <f>IFERROR(O41/R41-1,"n/a")</f>
        <v>52.366822271835467</v>
      </c>
      <c r="W41" s="120">
        <f>IFERROR(O41/S41-1,"n/a")</f>
        <v>0.1968434763939706</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19">
        <f>IFERROR(O43/P43-1,"n/a")</f>
        <v>6.0371517027863808E-2</v>
      </c>
      <c r="U43" s="119">
        <f>IFERROR(O43/Q43-1,"n/a")</f>
        <v>13.574468085106384</v>
      </c>
      <c r="V43" s="119">
        <f>IFERROR(O43/R43-1,"n/a")</f>
        <v>96.857142857142861</v>
      </c>
      <c r="W43" s="120">
        <f>IFERROR(O43/S43-1,"n/a")</f>
        <v>1.4119718309859155</v>
      </c>
      <c r="X43" s="89">
        <v>669</v>
      </c>
      <c r="Y43" s="89">
        <v>59</v>
      </c>
      <c r="Z43" s="70">
        <v>9</v>
      </c>
      <c r="AA43" s="78">
        <v>287</v>
      </c>
      <c r="AC43" s="122"/>
    </row>
    <row r="44" spans="1:29" s="123" customFormat="1" ht="10.5">
      <c r="A44" s="122"/>
      <c r="B44" s="122"/>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19">
        <f>IFERROR(O44/P44-1,"n/a")</f>
        <v>0.42092468425277874</v>
      </c>
      <c r="U44" s="119">
        <f>IFERROR(O44/Q44-1,"n/a")</f>
        <v>70.642437717347931</v>
      </c>
      <c r="V44" s="119">
        <f>IFERROR(O44/R44-1,"n/a")</f>
        <v>150.51675910296601</v>
      </c>
      <c r="W44" s="120">
        <f>IFERROR(O44/S44-1,"n/a")</f>
        <v>1.1687611960389752</v>
      </c>
      <c r="X44" s="82">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19">
        <f>IFERROR(O46/P46-1,"n/a")</f>
        <v>0.44630071599045351</v>
      </c>
      <c r="U46" s="119">
        <f>IFERROR(O46/Q46-1,"n/a")</f>
        <v>3.2826855123674914</v>
      </c>
      <c r="V46" s="119" t="str">
        <f>IFERROR(O46/R46-1,"n/a")</f>
        <v>n/a</v>
      </c>
      <c r="W46" s="120">
        <f>IFERROR(O46/S46-1,"n/a")</f>
        <v>0.64227642276422769</v>
      </c>
      <c r="X46" s="89">
        <v>1129</v>
      </c>
      <c r="Y46" s="89">
        <v>336</v>
      </c>
      <c r="Z46" s="84">
        <v>43</v>
      </c>
      <c r="AA46" s="78">
        <v>781</v>
      </c>
      <c r="AC46" s="122"/>
    </row>
    <row r="47" spans="1:29" s="123" customFormat="1" ht="10.5">
      <c r="A47" s="122"/>
      <c r="B47" s="122"/>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19">
        <f>IFERROR(O47/P47-1,"n/a")</f>
        <v>0.72383723710969416</v>
      </c>
      <c r="U47" s="119">
        <f>IFERROR(O47/Q47-1,"n/a")</f>
        <v>6.749134073948257</v>
      </c>
      <c r="V47" s="119" t="str">
        <f>IFERROR(O47/R47-1,"n/a")</f>
        <v>n/a</v>
      </c>
      <c r="W47" s="120">
        <f>IFERROR(O47/S47-1,"n/a")</f>
        <v>0.56633038423462057</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1"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7">
        <f>IFERROR(O52/Q52-1,"n/a")</f>
        <v>5.6122299992914177</v>
      </c>
      <c r="V52" s="117">
        <f>IFERROR(O52/R52-1,"n/a")</f>
        <v>267.68874154691463</v>
      </c>
      <c r="W52" s="118">
        <f>IFERROR(O52/S52-1,"n/a")</f>
        <v>0.38597429276208439</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
      <c r="A4" s="9"/>
      <c r="B4" s="11" t="s">
        <v>7</v>
      </c>
      <c r="C4" s="26"/>
      <c r="D4" s="93" t="s">
        <v>27</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0" t="str">
        <f>D4</f>
        <v>November</v>
      </c>
      <c r="G9" s="163"/>
      <c r="H9" s="163"/>
      <c r="I9" s="163"/>
      <c r="J9" s="163"/>
      <c r="K9" s="163"/>
      <c r="L9" s="163"/>
      <c r="M9" s="163"/>
      <c r="N9" s="164"/>
      <c r="O9" s="162" t="str">
        <f>"January to "&amp; D4</f>
        <v>January to November</v>
      </c>
      <c r="P9" s="163"/>
      <c r="Q9" s="163"/>
      <c r="R9" s="163"/>
      <c r="S9" s="163"/>
      <c r="T9" s="163"/>
      <c r="U9" s="163"/>
      <c r="V9" s="163"/>
      <c r="W9" s="163"/>
      <c r="X9" s="170"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7">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2"/>
      <c r="AC12" s="122"/>
    </row>
    <row r="13" spans="1:29" s="123" customFormat="1" ht="10.5">
      <c r="A13" s="122"/>
      <c r="B13" s="127"/>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8">
        <v>1486</v>
      </c>
      <c r="Y13" s="68">
        <v>522</v>
      </c>
      <c r="Z13" s="68">
        <v>551</v>
      </c>
      <c r="AA13" s="134">
        <v>1591</v>
      </c>
      <c r="AB13" s="122"/>
      <c r="AC13" s="122"/>
    </row>
    <row r="14" spans="1:29" s="123" customFormat="1" ht="10.5">
      <c r="A14" s="122"/>
      <c r="B14" s="127"/>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8">
        <v>3592413</v>
      </c>
      <c r="Y14" s="68">
        <v>768312</v>
      </c>
      <c r="Z14" s="68">
        <v>1092884</v>
      </c>
      <c r="AA14" s="134">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5"/>
      <c r="X15" s="139"/>
      <c r="Y15" s="43"/>
      <c r="Z15" s="43"/>
      <c r="AA15" s="135"/>
      <c r="AB15" s="122"/>
      <c r="AC15" s="122"/>
    </row>
    <row r="16" spans="1:29" s="123" customFormat="1" ht="10.5">
      <c r="A16" s="122"/>
      <c r="B16" s="127"/>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8">
        <v>572</v>
      </c>
      <c r="Y16" s="68">
        <v>202</v>
      </c>
      <c r="Z16" s="68">
        <v>54</v>
      </c>
      <c r="AA16" s="134">
        <v>586</v>
      </c>
      <c r="AB16" s="122"/>
      <c r="AC16" s="122"/>
    </row>
    <row r="17" spans="1:29" s="123" customFormat="1" ht="10.5">
      <c r="A17" s="122"/>
      <c r="B17" s="127"/>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8">
        <v>965963</v>
      </c>
      <c r="Y17" s="68">
        <v>301521</v>
      </c>
      <c r="Z17" s="68">
        <v>70675</v>
      </c>
      <c r="AA17" s="134">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4"/>
      <c r="X18" s="139"/>
      <c r="Y18" s="43"/>
      <c r="Z18" s="43"/>
      <c r="AA18" s="135"/>
      <c r="AB18" s="122"/>
      <c r="AC18" s="122"/>
    </row>
    <row r="19" spans="1:29" s="123" customFormat="1" ht="10.5">
      <c r="A19" s="122"/>
      <c r="B19" s="127"/>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8">
        <v>658</v>
      </c>
      <c r="Y19" s="68">
        <v>47</v>
      </c>
      <c r="Z19" s="68">
        <v>9</v>
      </c>
      <c r="AA19" s="134">
        <v>290</v>
      </c>
      <c r="AB19" s="122"/>
      <c r="AC19" s="122"/>
    </row>
    <row r="20" spans="1:29" s="123" customFormat="1" ht="10.5">
      <c r="A20" s="122"/>
      <c r="B20" s="127"/>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8">
        <v>887495</v>
      </c>
      <c r="Y20" s="68">
        <v>17541</v>
      </c>
      <c r="Z20" s="68">
        <v>10046.999999999998</v>
      </c>
      <c r="AA20" s="134">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4"/>
      <c r="X21" s="139"/>
      <c r="Y21" s="43"/>
      <c r="Z21" s="43"/>
      <c r="AA21" s="135"/>
      <c r="AB21" s="122"/>
      <c r="AC21" s="122"/>
    </row>
    <row r="22" spans="1:29" s="123" customFormat="1" ht="10.5">
      <c r="A22" s="122"/>
      <c r="B22" s="127"/>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8">
        <v>895</v>
      </c>
      <c r="Y22" s="68">
        <v>283</v>
      </c>
      <c r="Z22" s="68">
        <v>43</v>
      </c>
      <c r="AA22" s="134">
        <v>827</v>
      </c>
      <c r="AB22" s="122"/>
      <c r="AC22" s="122"/>
    </row>
    <row r="23" spans="1:29" s="123" customFormat="1" ht="10.5">
      <c r="A23" s="122"/>
      <c r="B23" s="127"/>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8">
        <v>2165161</v>
      </c>
      <c r="Y23" s="68">
        <v>465109</v>
      </c>
      <c r="Z23" s="68">
        <v>140552</v>
      </c>
      <c r="AA23" s="134">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4"/>
      <c r="X24" s="139"/>
      <c r="Y24" s="43"/>
      <c r="Z24" s="43"/>
      <c r="AA24" s="135"/>
      <c r="AB24" s="122"/>
      <c r="AC24" s="122"/>
    </row>
    <row r="25" spans="1:29" s="123" customFormat="1" ht="10.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8">
        <v>9</v>
      </c>
      <c r="Y25" s="68">
        <v>0</v>
      </c>
      <c r="Z25" s="68">
        <v>0</v>
      </c>
      <c r="AA25" s="134">
        <v>16</v>
      </c>
      <c r="AB25" s="122"/>
      <c r="AC25" s="122"/>
    </row>
    <row r="26" spans="1:29" s="123" customFormat="1" ht="10.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0">
        <v>15637</v>
      </c>
      <c r="Y26" s="141">
        <v>0</v>
      </c>
      <c r="Z26" s="141">
        <v>0</v>
      </c>
      <c r="AA26" s="136">
        <v>20248</v>
      </c>
      <c r="AB26" s="122"/>
      <c r="AC26" s="122"/>
    </row>
    <row r="27" spans="1:29" s="123" customFormat="1" ht="11" thickBot="1">
      <c r="A27" s="122"/>
      <c r="B27" s="127"/>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November</v>
      </c>
      <c r="G33" s="163"/>
      <c r="H33" s="163"/>
      <c r="I33" s="163"/>
      <c r="J33" s="163"/>
      <c r="K33" s="163"/>
      <c r="L33" s="163"/>
      <c r="M33" s="163"/>
      <c r="N33" s="164"/>
      <c r="O33" s="166" t="str">
        <f>"April to "&amp;D4&amp;" (YTD)"</f>
        <v>April to November (YTD)</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19">
        <f>IFERROR(O37/P37-1,"n/a")</f>
        <v>0.13856209150326793</v>
      </c>
      <c r="U37" s="119">
        <f>IFERROR(O37/Q37-1,"n/a")</f>
        <v>1.5393586005830904</v>
      </c>
      <c r="V37" s="119">
        <f>IFERROR(O37/R37-1,"n/a")</f>
        <v>19.738095238095237</v>
      </c>
      <c r="W37" s="120">
        <f>IFERROR(O37/S37-1,"n/a")</f>
        <v>3.4562211981565838E-3</v>
      </c>
      <c r="X37" s="89">
        <v>1486</v>
      </c>
      <c r="Y37" s="89">
        <v>1052</v>
      </c>
      <c r="Z37" s="70">
        <v>551</v>
      </c>
      <c r="AA37" s="78">
        <v>1584</v>
      </c>
      <c r="AC37" s="122"/>
    </row>
    <row r="38" spans="1:29" s="123" customFormat="1" ht="10.5">
      <c r="A38" s="122"/>
      <c r="B38" s="122"/>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19">
        <f>IFERROR(O38/P38-1,"n/a")</f>
        <v>0.30834121142256699</v>
      </c>
      <c r="U38" s="119">
        <f>IFERROR(O38/Q38-1,"n/a")</f>
        <v>4.9375823555248788</v>
      </c>
      <c r="V38" s="119" t="str">
        <f>IFERROR(O38/R38-1,"n/a")</f>
        <v>n/a</v>
      </c>
      <c r="W38" s="120">
        <f>IFERROR(O38/S38-1,"n/a")</f>
        <v>0.15868875367773527</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19">
        <f>IFERROR(O40/P40-1,"n/a")</f>
        <v>7.547169811320753E-3</v>
      </c>
      <c r="U40" s="119">
        <f>IFERROR(O40/Q40-1,"n/a")</f>
        <v>1.8864864864864863</v>
      </c>
      <c r="V40" s="119">
        <f>IFERROR(O40/R40-1,"n/a")</f>
        <v>13.052631578947368</v>
      </c>
      <c r="W40" s="120">
        <f>IFERROR(O40/S40-1,"n/a")</f>
        <v>2.1032504780114758E-2</v>
      </c>
      <c r="X40" s="89">
        <v>563</v>
      </c>
      <c r="Y40" s="89">
        <v>226</v>
      </c>
      <c r="Z40" s="70">
        <v>66</v>
      </c>
      <c r="AA40" s="78">
        <v>573</v>
      </c>
      <c r="AC40" s="122"/>
    </row>
    <row r="41" spans="1:29" s="123" customFormat="1" ht="10.5">
      <c r="A41" s="122"/>
      <c r="B41" s="122"/>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19">
        <f>IFERROR(O41/P41-1,"n/a")</f>
        <v>0.70515877609291189</v>
      </c>
      <c r="U41" s="119">
        <f>IFERROR(O41/Q41-1,"n/a")</f>
        <v>4.5501607555510901</v>
      </c>
      <c r="V41" s="119">
        <f>IFERROR(O41/R41-1,"n/a")</f>
        <v>55.40716968746581</v>
      </c>
      <c r="W41" s="120">
        <f>IFERROR(O41/S41-1,"n/a")</f>
        <v>0.22521611219060489</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19">
        <f>IFERROR(O43/P43-1,"n/a")</f>
        <v>6.279434850863419E-2</v>
      </c>
      <c r="U43" s="119">
        <f>IFERROR(O43/Q43-1,"n/a")</f>
        <v>14.386363636363637</v>
      </c>
      <c r="V43" s="119">
        <f>IFERROR(O43/R43-1,"n/a")</f>
        <v>95.714285714285708</v>
      </c>
      <c r="W43" s="120">
        <f>IFERROR(O43/S43-1,"n/a")</f>
        <v>1.4708029197080292</v>
      </c>
      <c r="X43" s="89">
        <v>669</v>
      </c>
      <c r="Y43" s="89">
        <v>59</v>
      </c>
      <c r="Z43" s="70">
        <v>9</v>
      </c>
      <c r="AA43" s="78">
        <v>287</v>
      </c>
      <c r="AC43" s="122"/>
    </row>
    <row r="44" spans="1:29" s="123" customFormat="1" ht="10.5">
      <c r="A44" s="122"/>
      <c r="B44" s="122"/>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19">
        <f>IFERROR(O44/P44-1,"n/a")</f>
        <v>0.42343903642352787</v>
      </c>
      <c r="U44" s="119">
        <f>IFERROR(O44/Q44-1,"n/a")</f>
        <v>73.91017569107153</v>
      </c>
      <c r="V44" s="119">
        <f>IFERROR(O44/R44-1,"n/a")</f>
        <v>149.62418615866892</v>
      </c>
      <c r="W44" s="120">
        <f>IFERROR(O44/S44-1,"n/a")</f>
        <v>1.1968824902094224</v>
      </c>
      <c r="X44" s="82">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19">
        <f>IFERROR(O46/P46-1,"n/a")</f>
        <v>0.40596627756160819</v>
      </c>
      <c r="U46" s="119">
        <f>IFERROR(O46/Q46-1,"n/a")</f>
        <v>3.2015503875968996</v>
      </c>
      <c r="V46" s="119" t="str">
        <f>IFERROR(O46/R46-1,"n/a")</f>
        <v>n/a</v>
      </c>
      <c r="W46" s="120">
        <f>IFERROR(O46/S46-1,"n/a")</f>
        <v>0.50974930362116999</v>
      </c>
      <c r="X46" s="89">
        <v>1129</v>
      </c>
      <c r="Y46" s="89">
        <v>336</v>
      </c>
      <c r="Z46" s="84">
        <v>43</v>
      </c>
      <c r="AA46" s="78">
        <v>781</v>
      </c>
      <c r="AC46" s="122"/>
    </row>
    <row r="47" spans="1:29" s="123" customFormat="1" ht="10.5">
      <c r="A47" s="122"/>
      <c r="B47" s="122"/>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19">
        <f>IFERROR(O47/P47-1,"n/a")</f>
        <v>0.71747757432653647</v>
      </c>
      <c r="U47" s="119">
        <f>IFERROR(O47/Q47-1,"n/a")</f>
        <v>6.5624179668697682</v>
      </c>
      <c r="V47" s="119" t="str">
        <f>IFERROR(O47/R47-1,"n/a")</f>
        <v>n/a</v>
      </c>
      <c r="W47" s="120">
        <f>IFERROR(O47/S47-1,"n/a")</f>
        <v>0.43650927100007619</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1"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7">
        <f>IFERROR(O52/Q52-1,"n/a")</f>
        <v>6.377531594165232</v>
      </c>
      <c r="V52" s="117">
        <f>IFERROR(O52/R52-1,"n/a")</f>
        <v>253.33324933501331</v>
      </c>
      <c r="W52" s="118">
        <f>IFERROR(O52/S52-1,"n/a")</f>
        <v>0.3543754911067738</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
      <c r="A4" s="9"/>
      <c r="B4" s="11" t="s">
        <v>7</v>
      </c>
      <c r="C4" s="26"/>
      <c r="D4" s="93" t="s">
        <v>24</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0" t="str">
        <f>D4</f>
        <v>October</v>
      </c>
      <c r="G9" s="163"/>
      <c r="H9" s="163"/>
      <c r="I9" s="163"/>
      <c r="J9" s="163"/>
      <c r="K9" s="163"/>
      <c r="L9" s="163"/>
      <c r="M9" s="163"/>
      <c r="N9" s="164"/>
      <c r="O9" s="162" t="str">
        <f>"January to "&amp; D4</f>
        <v>January to October</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2"/>
      <c r="AC13" s="122"/>
    </row>
    <row r="14" spans="1:29" s="123" customFormat="1" ht="10.5">
      <c r="A14" s="122"/>
      <c r="B14" s="127"/>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2"/>
      <c r="AC15" s="122"/>
    </row>
    <row r="16" spans="1:29" s="123" customFormat="1" ht="10.5">
      <c r="A16" s="122"/>
      <c r="B16" s="127"/>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2"/>
      <c r="AC16" s="122"/>
    </row>
    <row r="17" spans="1:29" s="123" customFormat="1" ht="10.5">
      <c r="A17" s="122"/>
      <c r="B17" s="127"/>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2"/>
      <c r="AC18" s="122"/>
    </row>
    <row r="19" spans="1:29" s="123" customFormat="1" ht="10.5">
      <c r="A19" s="122"/>
      <c r="B19" s="127"/>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2"/>
      <c r="AC19" s="122"/>
    </row>
    <row r="20" spans="1:29" s="123" customFormat="1" ht="10.5">
      <c r="A20" s="122"/>
      <c r="B20" s="127"/>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2"/>
      <c r="AC21" s="122"/>
    </row>
    <row r="22" spans="1:29" s="123" customFormat="1" ht="10.5">
      <c r="A22" s="122"/>
      <c r="B22" s="127"/>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2"/>
      <c r="AC22" s="122"/>
    </row>
    <row r="23" spans="1:29" s="123" customFormat="1" ht="10.5">
      <c r="A23" s="122"/>
      <c r="B23" s="127"/>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2"/>
      <c r="AC24" s="122"/>
    </row>
    <row r="25" spans="1:29" s="123" customFormat="1" ht="10.5">
      <c r="B25" s="127"/>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2"/>
      <c r="AC25" s="122"/>
    </row>
    <row r="26" spans="1:29" s="123" customFormat="1" ht="10.5">
      <c r="A26" s="122"/>
      <c r="B26" s="127"/>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2"/>
      <c r="AC26" s="122"/>
    </row>
    <row r="27" spans="1:29" s="123" customFormat="1" ht="11" thickBot="1">
      <c r="A27" s="122"/>
      <c r="B27" s="127"/>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October</v>
      </c>
      <c r="G33" s="163"/>
      <c r="H33" s="163"/>
      <c r="I33" s="163"/>
      <c r="J33" s="163"/>
      <c r="K33" s="163"/>
      <c r="L33" s="163"/>
      <c r="M33" s="163"/>
      <c r="N33" s="164"/>
      <c r="O33" s="166" t="str">
        <f>"April to "&amp;D4&amp;" (YTD)"</f>
        <v>April to October (YTD)</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19">
        <f>IFERROR(O37/P37-1,"n/a")</f>
        <v>0.13687600644122377</v>
      </c>
      <c r="U37" s="119">
        <f>IFERROR(O37/Q37-1,"n/a")</f>
        <v>2.0964912280701755</v>
      </c>
      <c r="V37" s="119">
        <f>IFERROR(O37/R37-1,"n/a")</f>
        <v>15.80952380952381</v>
      </c>
      <c r="W37" s="120">
        <f>IFERROR(O37/S37-1,"n/a")</f>
        <v>1.4367816091954033E-2</v>
      </c>
      <c r="X37" s="89">
        <v>1486</v>
      </c>
      <c r="Y37" s="89">
        <v>1052</v>
      </c>
      <c r="Z37" s="70">
        <v>551</v>
      </c>
      <c r="AA37" s="78">
        <v>1584</v>
      </c>
      <c r="AC37" s="122"/>
    </row>
    <row r="38" spans="1:29" s="123" customFormat="1" ht="10.5">
      <c r="A38" s="122"/>
      <c r="B38" s="122"/>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19">
        <f>IFERROR(O38/P38-1,"n/a")</f>
        <v>0.32889444610449048</v>
      </c>
      <c r="U38" s="119">
        <f>IFERROR(O38/Q38-1,"n/a")</f>
        <v>6.809771001790013</v>
      </c>
      <c r="V38" s="119" t="str">
        <f>IFERROR(O38/R38-1,"n/a")</f>
        <v>n/a</v>
      </c>
      <c r="W38" s="120">
        <f>IFERROR(O38/S38-1,"n/a")</f>
        <v>0.15434200796742226</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19">
        <f>IFERROR(O40/P40-1,"n/a")</f>
        <v>-3.5785288270377746E-2</v>
      </c>
      <c r="U40" s="119">
        <f>IFERROR(O40/Q40-1,"n/a")</f>
        <v>2.089171974522293</v>
      </c>
      <c r="V40" s="119">
        <f>IFERROR(O40/R40-1,"n/a")</f>
        <v>16.321428571428573</v>
      </c>
      <c r="W40" s="120">
        <f>IFERROR(O40/S40-1,"n/a")</f>
        <v>-1.8218623481781382E-2</v>
      </c>
      <c r="X40" s="89">
        <v>563</v>
      </c>
      <c r="Y40" s="89">
        <v>226</v>
      </c>
      <c r="Z40" s="70">
        <v>66</v>
      </c>
      <c r="AA40" s="78">
        <v>573</v>
      </c>
      <c r="AC40" s="122"/>
    </row>
    <row r="41" spans="1:29" s="123" customFormat="1" ht="10.5">
      <c r="A41" s="122"/>
      <c r="B41" s="122"/>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19">
        <f>IFERROR(O41/P41-1,"n/a")</f>
        <v>0.69111146932806289</v>
      </c>
      <c r="U41" s="119">
        <f>IFERROR(O41/Q41-1,"n/a")</f>
        <v>4.808925963374902</v>
      </c>
      <c r="V41" s="119">
        <f>IFERROR(O41/R41-1,"n/a")</f>
        <v>63.153276908760574</v>
      </c>
      <c r="W41" s="120">
        <f>IFERROR(O41/S41-1,"n/a")</f>
        <v>0.18224059043965313</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19">
        <f>IFERROR(O43/P43-1,"n/a")</f>
        <v>6.6889632107023367E-2</v>
      </c>
      <c r="U43" s="119">
        <f>IFERROR(O43/Q43-1,"n/a")</f>
        <v>19.580645161290324</v>
      </c>
      <c r="V43" s="119">
        <f>IFERROR(O43/R43-1,"n/a")</f>
        <v>105.33333333333333</v>
      </c>
      <c r="W43" s="120">
        <f>IFERROR(O43/S43-1,"n/a")</f>
        <v>1.4633204633204633</v>
      </c>
      <c r="X43" s="89">
        <v>669</v>
      </c>
      <c r="Y43" s="89">
        <v>59</v>
      </c>
      <c r="Z43" s="70">
        <v>9</v>
      </c>
      <c r="AA43" s="78">
        <v>287</v>
      </c>
      <c r="AC43" s="122"/>
    </row>
    <row r="44" spans="1:29" s="123" customFormat="1" ht="10.5">
      <c r="A44" s="122"/>
      <c r="B44" s="122"/>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19">
        <f>IFERROR(O44/P44-1,"n/a")</f>
        <v>0.44402121197951705</v>
      </c>
      <c r="U44" s="119">
        <f>IFERROR(O44/Q44-1,"n/a")</f>
        <v>108.57023289665212</v>
      </c>
      <c r="V44" s="119">
        <f>IFERROR(O44/R44-1,"n/a")</f>
        <v>144.21292500602846</v>
      </c>
      <c r="W44" s="120">
        <f>IFERROR(O44/S44-1,"n/a")</f>
        <v>1.1957033785212681</v>
      </c>
      <c r="X44" s="82">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19">
        <f>IFERROR(O46/P46-1,"n/a")</f>
        <v>0.36349453978159119</v>
      </c>
      <c r="U46" s="119">
        <f>IFERROR(O46/Q46-1,"n/a")</f>
        <v>3.5759162303664924</v>
      </c>
      <c r="V46" s="119" t="str">
        <f>IFERROR(O46/R46-1,"n/a")</f>
        <v>n/a</v>
      </c>
      <c r="W46" s="120">
        <f>IFERROR(O46/S46-1,"n/a")</f>
        <v>0.4028892455858748</v>
      </c>
      <c r="X46" s="89">
        <v>1129</v>
      </c>
      <c r="Y46" s="89">
        <v>336</v>
      </c>
      <c r="Z46" s="84">
        <v>43</v>
      </c>
      <c r="AA46" s="78">
        <v>781</v>
      </c>
      <c r="AC46" s="122"/>
    </row>
    <row r="47" spans="1:29" s="123" customFormat="1" ht="10.5">
      <c r="A47" s="122"/>
      <c r="B47" s="122"/>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19">
        <f>IFERROR(O47/P47-1,"n/a")</f>
        <v>0.69551196939374194</v>
      </c>
      <c r="U47" s="119">
        <f>IFERROR(O47/Q47-1,"n/a")</f>
        <v>6.9254938841314528</v>
      </c>
      <c r="V47" s="119" t="str">
        <f>IFERROR(O47/R47-1,"n/a")</f>
        <v>n/a</v>
      </c>
      <c r="W47" s="120">
        <f>IFERROR(O47/S47-1,"n/a")</f>
        <v>0.37164367109594254</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0.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1"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7">
        <f>IFERROR(O52/Q52-1,"n/a")</f>
        <v>7.5631828522341227</v>
      </c>
      <c r="V52" s="117">
        <f>IFERROR(O52/R52-1,"n/a")</f>
        <v>256.11691131201195</v>
      </c>
      <c r="W52" s="118">
        <f>IFERROR(O52/S52-1,"n/a")</f>
        <v>0.33049038545376508</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
      <c r="A4" s="9"/>
      <c r="B4" s="11" t="s">
        <v>7</v>
      </c>
      <c r="C4" s="26"/>
      <c r="D4" s="93" t="s">
        <v>22</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0" t="str">
        <f>D4</f>
        <v>September</v>
      </c>
      <c r="G9" s="163"/>
      <c r="H9" s="163"/>
      <c r="I9" s="163"/>
      <c r="J9" s="163"/>
      <c r="K9" s="163"/>
      <c r="L9" s="163"/>
      <c r="M9" s="163"/>
      <c r="N9" s="164"/>
      <c r="O9" s="162" t="str">
        <f>"January to "&amp; D4</f>
        <v>January to September</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4">
        <v>1591</v>
      </c>
      <c r="AB13" s="122"/>
      <c r="AC13" s="122"/>
    </row>
    <row r="14" spans="1:29" s="123" customFormat="1" ht="10.5">
      <c r="A14" s="122"/>
      <c r="B14" s="127"/>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4">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0.5">
      <c r="A16" s="122"/>
      <c r="B16" s="127"/>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4">
        <v>586</v>
      </c>
      <c r="AB16" s="122"/>
      <c r="AC16" s="122"/>
    </row>
    <row r="17" spans="1:29" s="123" customFormat="1" ht="10.5">
      <c r="A17" s="122"/>
      <c r="B17" s="127"/>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4">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0.5">
      <c r="A19" s="122"/>
      <c r="B19" s="127"/>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4">
        <v>290</v>
      </c>
      <c r="AB19" s="122"/>
      <c r="AC19" s="122"/>
    </row>
    <row r="20" spans="1:29" s="123" customFormat="1" ht="10.5">
      <c r="A20" s="122"/>
      <c r="B20" s="127"/>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4">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0.5">
      <c r="A22" s="122"/>
      <c r="B22" s="127"/>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4">
        <v>827</v>
      </c>
      <c r="AB22" s="122"/>
      <c r="AC22" s="122"/>
    </row>
    <row r="23" spans="1:29" s="123" customFormat="1" ht="10.5">
      <c r="A23" s="122"/>
      <c r="B23" s="127"/>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4">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0.5">
      <c r="B25" s="127"/>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4">
        <v>16</v>
      </c>
      <c r="AB25" s="122"/>
      <c r="AC25" s="122"/>
    </row>
    <row r="26" spans="1:29" s="123" customFormat="1" ht="10.5">
      <c r="A26" s="122"/>
      <c r="B26" s="127"/>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6">
        <v>20248</v>
      </c>
      <c r="AB26" s="122"/>
      <c r="AC26" s="122"/>
    </row>
    <row r="27" spans="1:29" s="123" customFormat="1" ht="11" thickBot="1">
      <c r="A27" s="122"/>
      <c r="B27" s="127"/>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September</v>
      </c>
      <c r="G33" s="163"/>
      <c r="H33" s="163"/>
      <c r="I33" s="163"/>
      <c r="J33" s="163"/>
      <c r="K33" s="163"/>
      <c r="L33" s="163"/>
      <c r="M33" s="163"/>
      <c r="N33" s="164"/>
      <c r="O33" s="166" t="str">
        <f>"April to "&amp;D4&amp;" (YTD)"</f>
        <v>April to September (YTD)</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19">
        <f>IFERROR(O37/P37-1,"n/a")</f>
        <v>0.15101289134438312</v>
      </c>
      <c r="U37" s="119">
        <f>IFERROR(O37/Q37-1,"n/a")</f>
        <v>3.4964028776978413</v>
      </c>
      <c r="V37" s="119">
        <f>IFERROR(O37/R37-1,"n/a")</f>
        <v>13.880952380952381</v>
      </c>
      <c r="W37" s="120">
        <f>IFERROR(O37/S37-1,"n/a")</f>
        <v>6.6552901023890776E-2</v>
      </c>
      <c r="X37" s="89">
        <v>1486</v>
      </c>
      <c r="Y37" s="89">
        <v>1052</v>
      </c>
      <c r="Z37" s="70">
        <v>551</v>
      </c>
      <c r="AA37" s="78">
        <v>1584</v>
      </c>
      <c r="AC37" s="122"/>
    </row>
    <row r="38" spans="1:29" s="123" customFormat="1" ht="10.5">
      <c r="A38" s="122"/>
      <c r="B38" s="122"/>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19">
        <f>IFERROR(O38/P38-1,"n/a")</f>
        <v>0.37459473372408447</v>
      </c>
      <c r="U38" s="119">
        <f>IFERROR(O38/Q38-1,"n/a")</f>
        <v>11.428745163073522</v>
      </c>
      <c r="V38" s="119" t="str">
        <f>IFERROR(O38/R38-1,"n/a")</f>
        <v>n/a</v>
      </c>
      <c r="W38" s="120">
        <f>IFERROR(O38/S38-1,"n/a")</f>
        <v>0.18815376306469211</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19">
        <f>IFERROR(O40/P40-1,"n/a")</f>
        <v>-3.8647342995169032E-2</v>
      </c>
      <c r="U40" s="119">
        <f>IFERROR(O40/Q40-1,"n/a")</f>
        <v>2.2096774193548385</v>
      </c>
      <c r="V40" s="119">
        <f>IFERROR(O40/R40-1,"n/a")</f>
        <v>35.18181818181818</v>
      </c>
      <c r="W40" s="120">
        <f>IFERROR(O40/S40-1,"n/a")</f>
        <v>4.7368421052631504E-2</v>
      </c>
      <c r="X40" s="89">
        <v>563</v>
      </c>
      <c r="Y40" s="89">
        <v>226</v>
      </c>
      <c r="Z40" s="70">
        <v>66</v>
      </c>
      <c r="AA40" s="78">
        <v>573</v>
      </c>
      <c r="AC40" s="122"/>
    </row>
    <row r="41" spans="1:29" s="123" customFormat="1" ht="10.5">
      <c r="A41" s="122"/>
      <c r="B41" s="122"/>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19">
        <f>IFERROR(O41/P41-1,"n/a")</f>
        <v>0.70688474299611603</v>
      </c>
      <c r="U41" s="119">
        <f>IFERROR(O41/Q41-1,"n/a")</f>
        <v>5.085124011248495</v>
      </c>
      <c r="V41" s="119">
        <f>IFERROR(O41/R41-1,"n/a")</f>
        <v>143.9627307558342</v>
      </c>
      <c r="W41" s="120">
        <f>IFERROR(O41/S41-1,"n/a")</f>
        <v>0.24667404215209743</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19">
        <f>IFERROR(O43/P43-1,"n/a")</f>
        <v>3.9920159680638667E-2</v>
      </c>
      <c r="U43" s="119">
        <f>IFERROR(O43/Q43-1,"n/a")</f>
        <v>31.5625</v>
      </c>
      <c r="V43" s="119">
        <f>IFERROR(O43/R43-1,"n/a")</f>
        <v>103.2</v>
      </c>
      <c r="W43" s="120">
        <f>IFERROR(O43/S43-1,"n/a")</f>
        <v>1.3155555555555556</v>
      </c>
      <c r="X43" s="89">
        <v>669</v>
      </c>
      <c r="Y43" s="89">
        <v>59</v>
      </c>
      <c r="Z43" s="70">
        <v>9</v>
      </c>
      <c r="AA43" s="78">
        <v>287</v>
      </c>
      <c r="AC43" s="122"/>
    </row>
    <row r="44" spans="1:29" s="123" customFormat="1" ht="10.5">
      <c r="A44" s="122"/>
      <c r="B44" s="122"/>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19">
        <f>IFERROR(O44/P44-1,"n/a")</f>
        <v>0.41600175755699587</v>
      </c>
      <c r="U44" s="119">
        <f>IFERROR(O44/Q44-1,"n/a")</f>
        <v>217.53346543372965</v>
      </c>
      <c r="V44" s="119">
        <f>IFERROR(O44/R44-1,"n/a")</f>
        <v>118.67434289848083</v>
      </c>
      <c r="W44" s="120">
        <f>IFERROR(O44/S44-1,"n/a")</f>
        <v>1.062381825057451</v>
      </c>
      <c r="X44" s="82">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19">
        <f>IFERROR(O46/P46-1,"n/a")</f>
        <v>0.40040650406504064</v>
      </c>
      <c r="U46" s="119">
        <f>IFERROR(O46/Q46-1,"n/a")</f>
        <v>7.2023809523809526</v>
      </c>
      <c r="V46" s="119" t="str">
        <f>IFERROR(O46/R46-1,"n/a")</f>
        <v>n/a</v>
      </c>
      <c r="W46" s="120">
        <f>IFERROR(O46/S46-1,"n/a")</f>
        <v>0.38911290322580649</v>
      </c>
      <c r="X46" s="89">
        <v>1129</v>
      </c>
      <c r="Y46" s="89">
        <v>336</v>
      </c>
      <c r="Z46" s="84">
        <v>43</v>
      </c>
      <c r="AA46" s="78">
        <v>781</v>
      </c>
      <c r="AC46" s="122"/>
    </row>
    <row r="47" spans="1:29" s="123" customFormat="1" ht="10.5">
      <c r="A47" s="122"/>
      <c r="B47" s="122"/>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19">
        <f>IFERROR(O47/P47-1,"n/a")</f>
        <v>0.74317351243585561</v>
      </c>
      <c r="U47" s="119">
        <f>IFERROR(O47/Q47-1,"n/a")</f>
        <v>12.103637652412692</v>
      </c>
      <c r="V47" s="119" t="str">
        <f>IFERROR(O47/R47-1,"n/a")</f>
        <v>n/a</v>
      </c>
      <c r="W47" s="120">
        <f>IFERROR(O47/S47-1,"n/a")</f>
        <v>0.33686975249522355</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19">
        <f>IFERROR(O49/P49-1,"n/a")</f>
        <v>1.375</v>
      </c>
      <c r="U49" s="119" t="str">
        <f>IFERROR(O49/Q49-1,"n/a")</f>
        <v>n/a</v>
      </c>
      <c r="V49" s="119" t="str">
        <f>IFERROR(O49/R49-1,"n/a")</f>
        <v>n/a</v>
      </c>
      <c r="W49" s="120">
        <f>IFERROR(O49/S49-1,"n/a")</f>
        <v>0.46153846153846145</v>
      </c>
      <c r="X49" s="89">
        <v>9</v>
      </c>
      <c r="Y49" s="68">
        <v>0</v>
      </c>
      <c r="Z49" s="68">
        <v>0</v>
      </c>
      <c r="AA49" s="78">
        <v>16</v>
      </c>
      <c r="AC49" s="122"/>
    </row>
    <row r="50" spans="3:29" s="123" customFormat="1" ht="10.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19">
        <f>IFERROR(O50/P50-1,"n/a")</f>
        <v>1.5840801265155511</v>
      </c>
      <c r="U50" s="119" t="str">
        <f>IFERROR(O50/Q50-1,"n/a")</f>
        <v>n/a</v>
      </c>
      <c r="V50" s="119" t="str">
        <f>IFERROR(O50/R50-1,"n/a")</f>
        <v>n/a</v>
      </c>
      <c r="W50" s="120">
        <f>IFERROR(O50/S50-1,"n/a")</f>
        <v>1.1063163710023938</v>
      </c>
      <c r="X50" s="82">
        <v>15637</v>
      </c>
      <c r="Y50" s="68">
        <v>0</v>
      </c>
      <c r="Z50" s="68">
        <v>0</v>
      </c>
      <c r="AA50" s="78">
        <v>20248</v>
      </c>
      <c r="AC50" s="122"/>
    </row>
    <row r="51" spans="3:29" s="123" customFormat="1" ht="11"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7">
        <f>IFERROR(O52/Q52-1,"n/a")</f>
        <v>11.038672677920459</v>
      </c>
      <c r="V52" s="117">
        <f>IFERROR(O52/R52-1,"n/a")</f>
        <v>396.68705270006507</v>
      </c>
      <c r="W52" s="118">
        <f>IFERROR(O52/S52-1,"n/a")</f>
        <v>0.3348761341948876</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
      <c r="A4" s="9"/>
      <c r="B4" s="11" t="s">
        <v>7</v>
      </c>
      <c r="C4" s="26"/>
      <c r="D4" s="93" t="s">
        <v>69</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0" t="str">
        <f>D4</f>
        <v>August</v>
      </c>
      <c r="G9" s="163"/>
      <c r="H9" s="163"/>
      <c r="I9" s="163"/>
      <c r="J9" s="163"/>
      <c r="K9" s="163"/>
      <c r="L9" s="163"/>
      <c r="M9" s="163"/>
      <c r="N9" s="164"/>
      <c r="O9" s="162" t="str">
        <f>"January to "&amp; D4</f>
        <v>January to August</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4">
        <v>1591</v>
      </c>
      <c r="AB13" s="122"/>
      <c r="AC13" s="122"/>
    </row>
    <row r="14" spans="1:29" s="123" customFormat="1" ht="10.5">
      <c r="A14" s="122"/>
      <c r="B14" s="127"/>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4">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0.5">
      <c r="A16" s="122"/>
      <c r="B16" s="127"/>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4">
        <v>586</v>
      </c>
      <c r="AB16" s="122"/>
      <c r="AC16" s="122"/>
    </row>
    <row r="17" spans="1:29" s="123" customFormat="1" ht="10.5">
      <c r="A17" s="122"/>
      <c r="B17" s="127"/>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4">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0.5">
      <c r="A19" s="122"/>
      <c r="B19" s="127"/>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4">
        <v>290</v>
      </c>
      <c r="AB19" s="122"/>
      <c r="AC19" s="122"/>
    </row>
    <row r="20" spans="1:29" s="123" customFormat="1" ht="10.5">
      <c r="A20" s="122"/>
      <c r="B20" s="127"/>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4">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0.5">
      <c r="A22" s="122"/>
      <c r="B22" s="127"/>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4">
        <v>827</v>
      </c>
      <c r="AB22" s="122"/>
      <c r="AC22" s="122"/>
    </row>
    <row r="23" spans="1:29" s="123" customFormat="1" ht="10.5">
      <c r="A23" s="122"/>
      <c r="B23" s="127"/>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4">
        <v>2552942</v>
      </c>
      <c r="AB23" s="122"/>
      <c r="AC23" s="122"/>
    </row>
    <row r="24" spans="1:29" s="123" customFormat="1" ht="10.5">
      <c r="A24" s="122"/>
      <c r="B24" s="127"/>
      <c r="C24" s="31" t="s">
        <v>112</v>
      </c>
      <c r="D24" s="26"/>
      <c r="E24" s="32"/>
      <c r="F24" s="72"/>
      <c r="G24" s="72"/>
      <c r="H24" s="72"/>
      <c r="I24" s="72"/>
      <c r="J24" s="72"/>
      <c r="K24" s="64"/>
      <c r="L24" s="64"/>
      <c r="M24" s="64"/>
      <c r="N24" s="60"/>
      <c r="O24" s="87">
        <f>O23-'[4]Aug-23'!$O$23</f>
        <v>-19798</v>
      </c>
      <c r="P24" s="87"/>
      <c r="Q24" s="87"/>
      <c r="R24" s="87"/>
      <c r="S24" s="87"/>
      <c r="T24" s="64"/>
      <c r="U24" s="64"/>
      <c r="V24" s="64"/>
      <c r="W24" s="60"/>
      <c r="X24" s="43"/>
      <c r="Y24" s="43"/>
      <c r="Z24" s="43"/>
      <c r="AA24" s="135"/>
      <c r="AB24" s="122"/>
      <c r="AC24" s="122"/>
    </row>
    <row r="25" spans="1:29" s="123" customFormat="1" ht="10.5">
      <c r="B25" s="127"/>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4">
        <v>16</v>
      </c>
      <c r="AB25" s="122"/>
      <c r="AC25" s="122"/>
    </row>
    <row r="26" spans="1:29" s="123" customFormat="1" ht="10.5">
      <c r="A26" s="122"/>
      <c r="B26" s="127"/>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6">
        <v>20248</v>
      </c>
      <c r="AB26" s="122"/>
      <c r="AC26" s="122"/>
    </row>
    <row r="27" spans="1:29" s="123" customFormat="1" ht="11" thickBot="1">
      <c r="A27" s="122"/>
      <c r="B27" s="127"/>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August</v>
      </c>
      <c r="G33" s="163"/>
      <c r="H33" s="163"/>
      <c r="I33" s="163"/>
      <c r="J33" s="163"/>
      <c r="K33" s="163"/>
      <c r="L33" s="163"/>
      <c r="M33" s="163"/>
      <c r="N33" s="164"/>
      <c r="O33" s="166" t="str">
        <f>"April to "&amp;D4&amp;" (YTD)"</f>
        <v>April to August (YTD)</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19">
        <f>IFERROR(O37/P37-1,"n/a")</f>
        <v>0.14316702819956606</v>
      </c>
      <c r="U37" s="119">
        <f>IFERROR(O37/Q37-1,"n/a")</f>
        <v>5.6708860759493671</v>
      </c>
      <c r="V37" s="119">
        <f>IFERROR(O37/R37-1,"n/a")</f>
        <v>11.547619047619047</v>
      </c>
      <c r="W37" s="120">
        <f>IFERROR(O37/S37-1,"n/a")</f>
        <v>3.9447731755424043E-2</v>
      </c>
      <c r="X37" s="89">
        <v>1486</v>
      </c>
      <c r="Y37" s="89">
        <v>1052</v>
      </c>
      <c r="Z37" s="70">
        <v>551</v>
      </c>
      <c r="AA37" s="78">
        <v>1584</v>
      </c>
      <c r="AC37" s="122"/>
    </row>
    <row r="38" spans="1:29" s="123" customFormat="1" ht="10.5">
      <c r="A38" s="122"/>
      <c r="B38" s="122"/>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19">
        <f>IFERROR(O38/P38-1,"n/a")</f>
        <v>0.42775333875001564</v>
      </c>
      <c r="U38" s="119">
        <f>IFERROR(O38/Q38-1,"n/a")</f>
        <v>18.842161940413312</v>
      </c>
      <c r="V38" s="119" t="str">
        <f>IFERROR(O38/R38-1,"n/a")</f>
        <v>n/a</v>
      </c>
      <c r="W38" s="120">
        <f>IFERROR(O38/S38-1,"n/a")</f>
        <v>0.16699168386251917</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19">
        <f>IFERROR(O40/P40-1,"n/a")</f>
        <v>-2.9411764705882359E-2</v>
      </c>
      <c r="U40" s="119">
        <f>IFERROR(O40/Q40-1,"n/a")</f>
        <v>2.6666666666666665</v>
      </c>
      <c r="V40" s="119">
        <f>IFERROR(O40/R40-1,"n/a")</f>
        <v>164</v>
      </c>
      <c r="W40" s="120">
        <f>IFERROR(O40/S40-1,"n/a")</f>
        <v>6.4516129032258007E-2</v>
      </c>
      <c r="X40" s="89">
        <v>563</v>
      </c>
      <c r="Y40" s="89">
        <v>226</v>
      </c>
      <c r="Z40" s="70">
        <v>66</v>
      </c>
      <c r="AA40" s="78">
        <v>573</v>
      </c>
      <c r="AC40" s="122"/>
    </row>
    <row r="41" spans="1:29" s="123" customFormat="1" ht="10.5">
      <c r="A41" s="122"/>
      <c r="B41" s="122"/>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19">
        <f>IFERROR(O41/P41-1,"n/a")</f>
        <v>0.76377436765358464</v>
      </c>
      <c r="U41" s="119">
        <f>IFERROR(O41/Q41-1,"n/a")</f>
        <v>6.2771134781467106</v>
      </c>
      <c r="V41" s="119">
        <f>IFERROR(O41/R41-1,"n/a")</f>
        <v>402.56906729634005</v>
      </c>
      <c r="W41" s="120">
        <f>IFERROR(O41/S41-1,"n/a")</f>
        <v>0.23197217616953791</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19">
        <f>IFERROR(O43/P43-1,"n/a")</f>
        <v>2.9339853300733409E-2</v>
      </c>
      <c r="U43" s="119">
        <f>IFERROR(O43/Q43-1,"n/a")</f>
        <v>45.777777777777779</v>
      </c>
      <c r="V43" s="119">
        <f>IFERROR(O43/R43-1,"n/a")</f>
        <v>104.25</v>
      </c>
      <c r="W43" s="120">
        <f>IFERROR(O43/S43-1,"n/a")</f>
        <v>1.1813471502590676</v>
      </c>
      <c r="X43" s="89">
        <v>669</v>
      </c>
      <c r="Y43" s="89">
        <v>59</v>
      </c>
      <c r="Z43" s="70">
        <v>9</v>
      </c>
      <c r="AA43" s="78">
        <v>287</v>
      </c>
      <c r="AC43" s="122"/>
    </row>
    <row r="44" spans="1:29" s="123" customFormat="1" ht="10.5">
      <c r="A44" s="122"/>
      <c r="B44" s="122"/>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19">
        <f>IFERROR(O44/P44-1,"n/a")</f>
        <v>0.43932833887550182</v>
      </c>
      <c r="U44" s="119">
        <f>IFERROR(O44/Q44-1,"n/a")</f>
        <v>614.43626707132023</v>
      </c>
      <c r="V44" s="119">
        <f>IFERROR(O44/R44-1,"n/a")</f>
        <v>96.799011333494093</v>
      </c>
      <c r="W44" s="120">
        <f>IFERROR(O44/S44-1,"n/a")</f>
        <v>1.0041880289085183</v>
      </c>
      <c r="X44" s="82">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19">
        <f>IFERROR(O46/P46-1,"n/a")</f>
        <v>0.40049140049140042</v>
      </c>
      <c r="U46" s="119">
        <f>IFERROR(O46/Q46-1,"n/a")</f>
        <v>14</v>
      </c>
      <c r="V46" s="119" t="str">
        <f>IFERROR(O46/R46-1,"n/a")</f>
        <v>n/a</v>
      </c>
      <c r="W46" s="120">
        <f>IFERROR(O46/S46-1,"n/a")</f>
        <v>0.39024390243902429</v>
      </c>
      <c r="X46" s="89">
        <v>1129</v>
      </c>
      <c r="Y46" s="89">
        <v>336</v>
      </c>
      <c r="Z46" s="84">
        <v>43</v>
      </c>
      <c r="AA46" s="78">
        <v>781</v>
      </c>
      <c r="AC46" s="122"/>
    </row>
    <row r="47" spans="1:29" s="123" customFormat="1" ht="10.5">
      <c r="A47" s="122"/>
      <c r="B47" s="122"/>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19">
        <f>IFERROR(O47/P47-1,"n/a")</f>
        <v>0.83566197251092733</v>
      </c>
      <c r="U47" s="119">
        <f>IFERROR(O47/Q47-1,"n/a")</f>
        <v>22.35055780154547</v>
      </c>
      <c r="V47" s="119" t="str">
        <f>IFERROR(O47/R47-1,"n/a")</f>
        <v>n/a</v>
      </c>
      <c r="W47" s="120">
        <f>IFERROR(O47/S47-1,"n/a")</f>
        <v>0.36053828974557001</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19">
        <f>IFERROR(O49/P49-1,"n/a")</f>
        <v>1.1428571428571428</v>
      </c>
      <c r="U49" s="119" t="str">
        <f>IFERROR(O49/Q49-1,"n/a")</f>
        <v>n/a</v>
      </c>
      <c r="V49" s="119" t="str">
        <f>IFERROR(O49/R49-1,"n/a")</f>
        <v>n/a</v>
      </c>
      <c r="W49" s="120">
        <f>IFERROR(O49/S49-1,"n/a")</f>
        <v>0.25</v>
      </c>
      <c r="X49" s="89">
        <v>9</v>
      </c>
      <c r="Y49" s="68">
        <v>0</v>
      </c>
      <c r="Z49" s="68">
        <v>0</v>
      </c>
      <c r="AA49" s="78">
        <v>16</v>
      </c>
      <c r="AC49" s="122"/>
    </row>
    <row r="50" spans="3:29" s="123" customFormat="1" ht="10.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19">
        <f>IFERROR(O50/P50-1,"n/a")</f>
        <v>1.3966221737946065</v>
      </c>
      <c r="U50" s="119" t="str">
        <f>IFERROR(O50/Q50-1,"n/a")</f>
        <v>n/a</v>
      </c>
      <c r="V50" s="119" t="str">
        <f>IFERROR(O50/R50-1,"n/a")</f>
        <v>n/a</v>
      </c>
      <c r="W50" s="120">
        <f>IFERROR(O50/S50-1,"n/a")</f>
        <v>0.75398724082934598</v>
      </c>
      <c r="X50" s="82">
        <v>15637</v>
      </c>
      <c r="Y50" s="68">
        <v>0</v>
      </c>
      <c r="Z50" s="68">
        <v>0</v>
      </c>
      <c r="AA50" s="78">
        <v>20248</v>
      </c>
      <c r="AC50" s="122"/>
    </row>
    <row r="51" spans="3:29" s="123" customFormat="1" ht="11"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7">
        <f>IFERROR(O52/Q52-1,"n/a")</f>
        <v>16.687386758266648</v>
      </c>
      <c r="V52" s="117">
        <f>IFERROR(O52/R52-1,"n/a")</f>
        <v>517.9562528841717</v>
      </c>
      <c r="W52" s="118">
        <f>IFERROR(O52/S52-1,"n/a")</f>
        <v>0.32255954455839575</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3" t="s">
        <v>55</v>
      </c>
      <c r="G9" s="163"/>
      <c r="H9" s="163"/>
      <c r="I9" s="163"/>
      <c r="J9" s="163"/>
      <c r="K9" s="163"/>
      <c r="L9" s="163"/>
      <c r="M9" s="163"/>
      <c r="N9" s="164"/>
      <c r="O9" s="162" t="s">
        <v>126</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2"/>
      <c r="AC13" s="122"/>
    </row>
    <row r="14" spans="1:29" s="123" customFormat="1" ht="10.5">
      <c r="A14" s="122"/>
      <c r="B14" s="127"/>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0.5">
      <c r="A16" s="122"/>
      <c r="B16" s="127"/>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2"/>
      <c r="AC16" s="122"/>
    </row>
    <row r="17" spans="1:29" s="123" customFormat="1" ht="10.5">
      <c r="A17" s="122"/>
      <c r="B17" s="127"/>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0.5">
      <c r="A19" s="122"/>
      <c r="B19" s="127"/>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2"/>
      <c r="AC19" s="122"/>
    </row>
    <row r="20" spans="1:29" s="123" customFormat="1" ht="10.5">
      <c r="A20" s="122"/>
      <c r="B20" s="127"/>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0.5">
      <c r="A22" s="122"/>
      <c r="B22" s="127"/>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2"/>
      <c r="AC22" s="122"/>
    </row>
    <row r="23" spans="1:29" s="123" customFormat="1" ht="10.5">
      <c r="A23" s="122"/>
      <c r="B23" s="127"/>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0.5">
      <c r="B25" s="127"/>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2"/>
      <c r="AC25" s="122"/>
    </row>
    <row r="26" spans="1:29" s="123" customFormat="1" ht="10.5">
      <c r="A26" s="122"/>
      <c r="B26" s="127"/>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2"/>
      <c r="AC26" s="122"/>
    </row>
    <row r="27" spans="1:29" s="123" customFormat="1" ht="11" thickBot="1">
      <c r="A27" s="122"/>
      <c r="B27" s="127"/>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July</v>
      </c>
      <c r="G33" s="163"/>
      <c r="H33" s="163"/>
      <c r="I33" s="163"/>
      <c r="J33" s="163"/>
      <c r="K33" s="163"/>
      <c r="L33" s="163"/>
      <c r="M33" s="163"/>
      <c r="N33" s="164"/>
      <c r="O33" s="166" t="s">
        <v>61</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19">
        <f>IFERROR(O37/P37-1,"n/a")</f>
        <v>0.12631578947368416</v>
      </c>
      <c r="U37" s="119">
        <f>IFERROR(O37/Q37-1,"n/a")</f>
        <v>14.285714285714286</v>
      </c>
      <c r="V37" s="119">
        <f>IFERROR(O37/R37-1,"n/a")</f>
        <v>9.1904761904761898</v>
      </c>
      <c r="W37" s="120">
        <f>IFERROR(O37/S37-1,"n/a")</f>
        <v>4.3902439024390283E-2</v>
      </c>
      <c r="X37" s="89">
        <v>1486</v>
      </c>
      <c r="Y37" s="89">
        <v>1052</v>
      </c>
      <c r="Z37" s="70">
        <v>551</v>
      </c>
      <c r="AA37" s="78">
        <v>1584</v>
      </c>
      <c r="AC37" s="122"/>
    </row>
    <row r="38" spans="1:29" s="123" customFormat="1" ht="10.5">
      <c r="A38" s="122"/>
      <c r="B38" s="122"/>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19">
        <f>IFERROR(O38/P38-1,"n/a")</f>
        <v>0.44840244744104574</v>
      </c>
      <c r="U38" s="119">
        <f>IFERROR(O38/Q38-1,"n/a")</f>
        <v>49.439347868279746</v>
      </c>
      <c r="V38" s="119" t="str">
        <f>IFERROR(O38/R38-1,"n/a")</f>
        <v>n/a</v>
      </c>
      <c r="W38" s="120">
        <f>IFERROR(O38/S38-1,"n/a")</f>
        <v>0.17009188700412348</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19">
        <f>IFERROR(O40/P40-1,"n/a")</f>
        <v>-6.498194945848379E-2</v>
      </c>
      <c r="U40" s="119">
        <f>IFERROR(O40/Q40-1,"n/a")</f>
        <v>3.2459016393442619</v>
      </c>
      <c r="V40" s="119" t="str">
        <f>IFERROR(O40/R40-1,"n/a")</f>
        <v>n/a</v>
      </c>
      <c r="W40" s="120">
        <f>IFERROR(O40/S40-1,"n/a")</f>
        <v>2.7777777777777679E-2</v>
      </c>
      <c r="X40" s="89">
        <v>563</v>
      </c>
      <c r="Y40" s="89">
        <v>226</v>
      </c>
      <c r="Z40" s="70">
        <v>66</v>
      </c>
      <c r="AA40" s="78">
        <v>573</v>
      </c>
      <c r="AC40" s="122"/>
    </row>
    <row r="41" spans="1:29" s="123" customFormat="1" ht="10.5">
      <c r="A41" s="122"/>
      <c r="B41" s="122"/>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19">
        <f>IFERROR(O41/P41-1,"n/a")</f>
        <v>0.91818417235076577</v>
      </c>
      <c r="U41" s="119">
        <f>IFERROR(O41/Q41-1,"n/a")</f>
        <v>7.2458119879817566</v>
      </c>
      <c r="V41" s="119" t="str">
        <f>IFERROR(O41/R41-1,"n/a")</f>
        <v>n/a</v>
      </c>
      <c r="W41" s="120">
        <f>IFERROR(O41/S41-1,"n/a")</f>
        <v>0.16972326561901108</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19">
        <f>IFERROR(O43/P43-1,"n/a")</f>
        <v>6.8852459016393475E-2</v>
      </c>
      <c r="U43" s="119">
        <f>IFERROR(O43/Q43-1,"n/a")</f>
        <v>53.333333333333336</v>
      </c>
      <c r="V43" s="119">
        <f>IFERROR(O43/R43-1,"n/a")</f>
        <v>162</v>
      </c>
      <c r="W43" s="120">
        <f>IFERROR(O43/S43-1,"n/a")</f>
        <v>1.1733333333333333</v>
      </c>
      <c r="X43" s="89">
        <v>669</v>
      </c>
      <c r="Y43" s="89">
        <v>59</v>
      </c>
      <c r="Z43" s="70">
        <v>9</v>
      </c>
      <c r="AA43" s="78">
        <v>287</v>
      </c>
      <c r="AC43" s="122"/>
    </row>
    <row r="44" spans="1:29" s="123" customFormat="1" ht="10.5">
      <c r="A44" s="122"/>
      <c r="B44" s="122"/>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19">
        <f>IFERROR(O44/P44-1,"n/a")</f>
        <v>0.52621190192068035</v>
      </c>
      <c r="U44" s="119">
        <f>IFERROR(O44/Q44-1,"n/a")</f>
        <v>1231.5106837606838</v>
      </c>
      <c r="V44" s="119">
        <f>IFERROR(O44/R44-1,"n/a")</f>
        <v>68.546057390884982</v>
      </c>
      <c r="W44" s="120">
        <f>IFERROR(O44/S44-1,"n/a")</f>
        <v>1.0756057890911186</v>
      </c>
      <c r="X44" s="82">
        <f>709768+195488</f>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19">
        <f>IFERROR(O46/P46-1,"n/a")</f>
        <v>0.41210374639769443</v>
      </c>
      <c r="U46" s="119">
        <f>IFERROR(O46/Q46-1,"n/a")</f>
        <v>34</v>
      </c>
      <c r="V46" s="119" t="str">
        <f>IFERROR(O46/R46-1,"n/a")</f>
        <v>n/a</v>
      </c>
      <c r="W46" s="120">
        <f>IFERROR(O46/S46-1,"n/a")</f>
        <v>0.43695014662756604</v>
      </c>
      <c r="X46" s="89">
        <v>1129</v>
      </c>
      <c r="Y46" s="89">
        <v>336</v>
      </c>
      <c r="Z46" s="84">
        <v>43</v>
      </c>
      <c r="AA46" s="78">
        <v>781</v>
      </c>
      <c r="AC46" s="122"/>
    </row>
    <row r="47" spans="1:29" s="123" customFormat="1" ht="10.5">
      <c r="A47" s="122"/>
      <c r="B47" s="122"/>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19">
        <f>IFERROR(O47/P47-1,"n/a")</f>
        <v>0.92452303014894377</v>
      </c>
      <c r="U47" s="119">
        <f>IFERROR(O47/Q47-1,"n/a")</f>
        <v>50.038383199887626</v>
      </c>
      <c r="V47" s="119" t="str">
        <f>IFERROR(O47/R47-1,"n/a")</f>
        <v>n/a</v>
      </c>
      <c r="W47" s="120">
        <f>IFERROR(O47/S47-1,"n/a")</f>
        <v>0.38449191187607701</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19">
        <f>IFERROR(O49/P49-1,"n/a")</f>
        <v>1.2000000000000002</v>
      </c>
      <c r="U49" s="119" t="str">
        <f>IFERROR(O49/Q49-1,"n/a")</f>
        <v>n/a</v>
      </c>
      <c r="V49" s="119" t="str">
        <f>IFERROR(O49/R49-1,"n/a")</f>
        <v>n/a</v>
      </c>
      <c r="W49" s="120">
        <f>IFERROR(O49/S49-1,"n/a")</f>
        <v>0</v>
      </c>
      <c r="X49" s="89">
        <v>9</v>
      </c>
      <c r="Y49" s="68">
        <v>0</v>
      </c>
      <c r="Z49" s="68">
        <v>0</v>
      </c>
      <c r="AA49" s="78">
        <v>16</v>
      </c>
      <c r="AC49" s="122"/>
    </row>
    <row r="50" spans="3:29" s="123" customFormat="1" ht="10.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19">
        <f>IFERROR(O50/P50-1,"n/a")</f>
        <v>1.2790134839230149</v>
      </c>
      <c r="U50" s="119" t="str">
        <f>IFERROR(O50/Q50-1,"n/a")</f>
        <v>n/a</v>
      </c>
      <c r="V50" s="119" t="str">
        <f>IFERROR(O50/R50-1,"n/a")</f>
        <v>n/a</v>
      </c>
      <c r="W50" s="120">
        <f>IFERROR(O50/S50-1,"n/a")</f>
        <v>0.43818181818181823</v>
      </c>
      <c r="X50" s="82">
        <v>15637</v>
      </c>
      <c r="Y50" s="68">
        <v>0</v>
      </c>
      <c r="Z50" s="68">
        <v>0</v>
      </c>
      <c r="AA50" s="78">
        <v>20248</v>
      </c>
      <c r="AC50" s="122"/>
    </row>
    <row r="51" spans="3:29" s="123" customFormat="1" ht="11"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7">
        <f>IFERROR(O52/Q52-1,"n/a")</f>
        <v>27.691942723645528</v>
      </c>
      <c r="V52" s="117">
        <f>IFERROR(O52/R52-1,"n/a")</f>
        <v>526.1513142030384</v>
      </c>
      <c r="W52" s="118">
        <f>IFERROR(O52/S52-1,"n/a")</f>
        <v>0.3144447858349273</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0.5">
      <c r="A9" s="122"/>
      <c r="C9" s="27" t="s">
        <v>7</v>
      </c>
      <c r="D9" s="28"/>
      <c r="E9" s="28"/>
      <c r="F9" s="163" t="s">
        <v>51</v>
      </c>
      <c r="G9" s="163"/>
      <c r="H9" s="163"/>
      <c r="I9" s="163"/>
      <c r="J9" s="163"/>
      <c r="K9" s="163"/>
      <c r="L9" s="163"/>
      <c r="M9" s="163"/>
      <c r="N9" s="164"/>
      <c r="O9" s="162" t="s">
        <v>52</v>
      </c>
      <c r="P9" s="163"/>
      <c r="Q9" s="163"/>
      <c r="R9" s="163"/>
      <c r="S9" s="163"/>
      <c r="T9" s="163"/>
      <c r="U9" s="163"/>
      <c r="V9" s="163"/>
      <c r="W9" s="164"/>
      <c r="X9" s="162" t="s">
        <v>57</v>
      </c>
      <c r="Y9" s="163"/>
      <c r="Z9" s="163"/>
      <c r="AA9" s="165"/>
      <c r="AB9" s="122"/>
      <c r="AC9" s="122"/>
    </row>
    <row r="10" spans="1:29" s="123" customFormat="1" ht="11">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5"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0.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0.5">
      <c r="A13" s="122"/>
      <c r="B13" s="127"/>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2"/>
      <c r="AC13" s="122"/>
    </row>
    <row r="14" spans="1:29" s="123" customFormat="1" ht="10.5">
      <c r="A14" s="122"/>
      <c r="B14" s="127"/>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2"/>
      <c r="AC14" s="122"/>
    </row>
    <row r="15" spans="1:29" s="123" customFormat="1" ht="10.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0.5">
      <c r="A16" s="122"/>
      <c r="B16" s="127"/>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2"/>
      <c r="AC16" s="122"/>
    </row>
    <row r="17" spans="1:29" s="123" customFormat="1" ht="10.5">
      <c r="A17" s="122"/>
      <c r="B17" s="127"/>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2"/>
      <c r="AC17" s="122"/>
    </row>
    <row r="18" spans="1:29" s="123" customFormat="1" ht="10.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0.5">
      <c r="A19" s="122"/>
      <c r="B19" s="127"/>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2"/>
      <c r="AC19" s="122"/>
    </row>
    <row r="20" spans="1:29" s="123" customFormat="1" ht="10.5">
      <c r="A20" s="122"/>
      <c r="B20" s="127"/>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2"/>
      <c r="AC20" s="122"/>
    </row>
    <row r="21" spans="1:29" s="123" customFormat="1" ht="10.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0.5">
      <c r="A22" s="122"/>
      <c r="B22" s="127"/>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2"/>
      <c r="AC22" s="122"/>
    </row>
    <row r="23" spans="1:29" s="123" customFormat="1" ht="10.5">
      <c r="A23" s="122"/>
      <c r="B23" s="127"/>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2"/>
      <c r="AC23" s="122"/>
    </row>
    <row r="24" spans="1:29" s="123" customFormat="1" ht="10.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0.5">
      <c r="B25" s="127"/>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2"/>
      <c r="AC25" s="122"/>
    </row>
    <row r="26" spans="1:29" s="123" customFormat="1" ht="10.5">
      <c r="A26" s="122"/>
      <c r="B26" s="127"/>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2"/>
      <c r="AC26" s="122"/>
    </row>
    <row r="27" spans="1:29" s="123" customFormat="1" ht="11" thickBot="1">
      <c r="A27" s="122"/>
      <c r="B27" s="127"/>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2"/>
      <c r="AC27" s="122"/>
    </row>
    <row r="28" spans="1:29" s="123" customFormat="1" ht="11.5" thickTop="1" thickBot="1">
      <c r="A28" s="122"/>
      <c r="B28" s="127"/>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2"/>
      <c r="AC28" s="122"/>
    </row>
    <row r="29" spans="1:29" s="123" customFormat="1" ht="11"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0.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0.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0.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0.5">
      <c r="A33" s="122"/>
      <c r="B33" s="122"/>
      <c r="C33" s="27" t="s">
        <v>7</v>
      </c>
      <c r="D33" s="28"/>
      <c r="E33" s="28"/>
      <c r="F33" s="163" t="str">
        <f>F9</f>
        <v>June</v>
      </c>
      <c r="G33" s="163"/>
      <c r="H33" s="163"/>
      <c r="I33" s="163"/>
      <c r="J33" s="163"/>
      <c r="K33" s="163"/>
      <c r="L33" s="163"/>
      <c r="M33" s="163"/>
      <c r="N33" s="164"/>
      <c r="O33" s="166" t="s">
        <v>124</v>
      </c>
      <c r="P33" s="167"/>
      <c r="Q33" s="167"/>
      <c r="R33" s="167"/>
      <c r="S33" s="167"/>
      <c r="T33" s="167"/>
      <c r="U33" s="167"/>
      <c r="V33" s="167"/>
      <c r="W33" s="168"/>
      <c r="X33" s="162" t="s">
        <v>58</v>
      </c>
      <c r="Y33" s="163"/>
      <c r="Z33" s="163"/>
      <c r="AA33" s="165"/>
    </row>
    <row r="34" spans="1:29" s="123" customFormat="1" ht="10.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0">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0.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0.5">
      <c r="A37" s="122"/>
      <c r="B37" s="122"/>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19">
        <f>IFERROR(O37/P37-1,"n/a")</f>
        <v>9.1216216216216228E-2</v>
      </c>
      <c r="U37" s="119" t="str">
        <f>IFERROR(O37/Q37-1,"n/a")</f>
        <v>n/a</v>
      </c>
      <c r="V37" s="119">
        <f>IFERROR(O37/R37-1,"n/a")</f>
        <v>6.6904761904761907</v>
      </c>
      <c r="W37" s="120">
        <f>IFERROR(O37/S37-1,"n/a")</f>
        <v>4.5307443365695699E-2</v>
      </c>
      <c r="X37" s="89">
        <v>1486</v>
      </c>
      <c r="Y37" s="89">
        <v>1052</v>
      </c>
      <c r="Z37" s="70">
        <v>551</v>
      </c>
      <c r="AA37" s="78">
        <v>1584</v>
      </c>
      <c r="AC37" s="122"/>
    </row>
    <row r="38" spans="1:29" s="123" customFormat="1" ht="10.5">
      <c r="A38" s="122"/>
      <c r="B38" s="122"/>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19">
        <f>IFERROR(O38/P38-1,"n/a")</f>
        <v>0.48244778699464952</v>
      </c>
      <c r="U38" s="119" t="str">
        <f>IFERROR(O38/Q38-1,"n/a")</f>
        <v>n/a</v>
      </c>
      <c r="V38" s="119" t="str">
        <f>IFERROR(O38/R38-1,"n/a")</f>
        <v>n/a</v>
      </c>
      <c r="W38" s="120">
        <f>IFERROR(O38/S38-1,"n/a")</f>
        <v>0.16270243193277811</v>
      </c>
      <c r="X38" s="89">
        <v>4370939</v>
      </c>
      <c r="Y38" s="89">
        <v>1527970</v>
      </c>
      <c r="Z38" s="84">
        <v>1092884</v>
      </c>
      <c r="AA38" s="78">
        <v>4234259</v>
      </c>
      <c r="AC38" s="122"/>
    </row>
    <row r="39" spans="1:29" s="123" customFormat="1" ht="10.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0.5">
      <c r="A40" s="122"/>
      <c r="B40" s="122"/>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19">
        <f>IFERROR(O40/P40-1,"n/a")</f>
        <v>-0.125</v>
      </c>
      <c r="U40" s="119">
        <f>IFERROR(O40/Q40-1,"n/a")</f>
        <v>3.8461538461538458</v>
      </c>
      <c r="V40" s="119" t="str">
        <f>IFERROR(O40/R40-1,"n/a")</f>
        <v>n/a</v>
      </c>
      <c r="W40" s="120">
        <f>IFERROR(O40/S40-1,"n/a")</f>
        <v>-2.0725388601036232E-2</v>
      </c>
      <c r="X40" s="89">
        <v>563</v>
      </c>
      <c r="Y40" s="89">
        <v>226</v>
      </c>
      <c r="Z40" s="70">
        <v>66</v>
      </c>
      <c r="AA40" s="78">
        <v>573</v>
      </c>
      <c r="AC40" s="122"/>
    </row>
    <row r="41" spans="1:29" s="123" customFormat="1" ht="10.5">
      <c r="A41" s="122"/>
      <c r="B41" s="122"/>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19">
        <f>IFERROR(O41/P41-1,"n/a")</f>
        <v>0.86826558204003734</v>
      </c>
      <c r="U41" s="119">
        <f>IFERROR(O41/Q41-1,"n/a")</f>
        <v>7.9753838876355427</v>
      </c>
      <c r="V41" s="119" t="str">
        <f>IFERROR(O41/R41-1,"n/a")</f>
        <v>n/a</v>
      </c>
      <c r="W41" s="120">
        <f>IFERROR(O41/S41-1,"n/a")</f>
        <v>3.1778034798140231E-2</v>
      </c>
      <c r="X41" s="89">
        <v>1012510</v>
      </c>
      <c r="Y41" s="89">
        <v>327926</v>
      </c>
      <c r="Z41" s="84">
        <v>80778</v>
      </c>
      <c r="AA41" s="78">
        <v>1361671</v>
      </c>
      <c r="AC41" s="122"/>
    </row>
    <row r="42" spans="1:29" s="123" customFormat="1" ht="10.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0.5">
      <c r="A43" s="122"/>
      <c r="B43" s="122"/>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19">
        <f>IFERROR(O43/P43-1,"n/a")</f>
        <v>7.3732718894009119E-2</v>
      </c>
      <c r="U43" s="119">
        <f>IFERROR(O43/Q43-1,"n/a")</f>
        <v>76.666666666666671</v>
      </c>
      <c r="V43" s="119" t="str">
        <f>IFERROR(O43/R43-1,"n/a")</f>
        <v>n/a</v>
      </c>
      <c r="W43" s="120">
        <f>IFERROR(O43/S43-1,"n/a")</f>
        <v>1.33</v>
      </c>
      <c r="X43" s="89">
        <v>669</v>
      </c>
      <c r="Y43" s="89">
        <v>59</v>
      </c>
      <c r="Z43" s="70">
        <v>9</v>
      </c>
      <c r="AA43" s="78">
        <v>287</v>
      </c>
      <c r="AC43" s="122"/>
    </row>
    <row r="44" spans="1:29" s="123" customFormat="1" ht="10.5">
      <c r="A44" s="122"/>
      <c r="B44" s="122"/>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19">
        <f>IFERROR(O44/P44-1,"n/a")</f>
        <v>0.55709669068833345</v>
      </c>
      <c r="U44" s="119" t="str">
        <f>IFERROR(O44/Q44-1,"n/a")</f>
        <v>n/a</v>
      </c>
      <c r="V44" s="119">
        <f>IFERROR(O44/R44-1,"n/a")</f>
        <v>167.51965657478536</v>
      </c>
      <c r="W44" s="120">
        <f>IFERROR(O44/S44-1,"n/a")</f>
        <v>1.068431152869139</v>
      </c>
      <c r="X44" s="82">
        <f>709768+195488</f>
        <v>905256</v>
      </c>
      <c r="Y44" s="82">
        <v>20626</v>
      </c>
      <c r="Z44" s="84">
        <v>10047</v>
      </c>
      <c r="AA44" s="78">
        <v>581199</v>
      </c>
      <c r="AC44" s="122"/>
    </row>
    <row r="45" spans="1:29" s="123" customFormat="1" ht="10.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0.5">
      <c r="A46" s="122"/>
      <c r="B46" s="122"/>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19">
        <f>IFERROR(O46/P46-1,"n/a")</f>
        <v>0.5</v>
      </c>
      <c r="U46" s="119">
        <f>IFERROR(O46/Q46-1,"n/a")</f>
        <v>101</v>
      </c>
      <c r="V46" s="119" t="str">
        <f>IFERROR(O46/R46-1,"n/a")</f>
        <v>n/a</v>
      </c>
      <c r="W46" s="120">
        <f>IFERROR(O46/S46-1,"n/a")</f>
        <v>0.49450549450549453</v>
      </c>
      <c r="X46" s="89">
        <v>1129</v>
      </c>
      <c r="Y46" s="89">
        <v>336</v>
      </c>
      <c r="Z46" s="84">
        <v>43</v>
      </c>
      <c r="AA46" s="78">
        <v>781</v>
      </c>
      <c r="AC46" s="122"/>
    </row>
    <row r="47" spans="1:29" s="123" customFormat="1" ht="10.5">
      <c r="A47" s="122"/>
      <c r="B47" s="122"/>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19">
        <f>IFERROR(O47/P47-1,"n/a")</f>
        <v>1.2613432765617181</v>
      </c>
      <c r="U47" s="119">
        <f>IFERROR(O47/Q47-1,"n/a")</f>
        <v>213.84460694698356</v>
      </c>
      <c r="V47" s="119" t="str">
        <f>IFERROR(O47/R47-1,"n/a")</f>
        <v>n/a</v>
      </c>
      <c r="W47" s="120">
        <f>IFERROR(O47/S47-1,"n/a")</f>
        <v>0.34129391593705938</v>
      </c>
      <c r="X47" s="82">
        <v>2932981</v>
      </c>
      <c r="Y47" s="82">
        <v>533563</v>
      </c>
      <c r="Z47" s="84">
        <v>140552</v>
      </c>
      <c r="AA47" s="78">
        <v>2441594</v>
      </c>
      <c r="AC47" s="122"/>
    </row>
    <row r="48" spans="1:29" s="123"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0.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19">
        <f>IFERROR(O49/P49-1,"n/a")</f>
        <v>3</v>
      </c>
      <c r="U49" s="119" t="str">
        <f>IFERROR(O49/Q49-1,"n/a")</f>
        <v>n/a</v>
      </c>
      <c r="V49" s="119" t="str">
        <f>IFERROR(O49/R49-1,"n/a")</f>
        <v>n/a</v>
      </c>
      <c r="W49" s="120">
        <f>IFERROR(O49/S49-1,"n/a")</f>
        <v>0</v>
      </c>
      <c r="X49" s="89">
        <v>9</v>
      </c>
      <c r="Y49" s="68">
        <v>0</v>
      </c>
      <c r="Z49" s="68">
        <v>0</v>
      </c>
      <c r="AA49" s="78">
        <v>16</v>
      </c>
      <c r="AC49" s="122"/>
    </row>
    <row r="50" spans="3:29" s="123" customFormat="1" ht="10.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19">
        <f>IFERROR(O50/P50-1,"n/a")</f>
        <v>3.3119644557283401</v>
      </c>
      <c r="U50" s="119" t="str">
        <f>IFERROR(O50/Q50-1,"n/a")</f>
        <v>n/a</v>
      </c>
      <c r="V50" s="119" t="str">
        <f>IFERROR(O50/R50-1,"n/a")</f>
        <v>n/a</v>
      </c>
      <c r="W50" s="120">
        <f>IFERROR(O50/S50-1,"n/a")</f>
        <v>0.32854209445585214</v>
      </c>
      <c r="X50" s="82">
        <v>15637</v>
      </c>
      <c r="Y50" s="68">
        <v>0</v>
      </c>
      <c r="Z50" s="68">
        <v>0</v>
      </c>
      <c r="AA50" s="78">
        <v>20248</v>
      </c>
      <c r="AC50" s="122"/>
    </row>
    <row r="51" spans="3:29" s="123" customFormat="1" ht="11"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2"/>
    </row>
    <row r="52" spans="3:29" s="123" customFormat="1" ht="11.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7">
        <f>IFERROR(O52/Q52-1,"n/a")</f>
        <v>50.770868468949857</v>
      </c>
      <c r="V52" s="117">
        <f>IFERROR(O52/R52-1,"n/a")</f>
        <v>1399.9950293718935</v>
      </c>
      <c r="W52" s="118">
        <f>IFERROR(O52/S52-1,"n/a")</f>
        <v>0.26168155461335085</v>
      </c>
      <c r="X52" s="47">
        <f t="shared" si="12"/>
        <v>9237323</v>
      </c>
      <c r="Y52" s="47">
        <f t="shared" si="12"/>
        <v>2410085</v>
      </c>
      <c r="Z52" s="47">
        <f t="shared" si="12"/>
        <v>1324261</v>
      </c>
      <c r="AA52" s="81">
        <f>AA38+AA41+AA44+AA47+AA50</f>
        <v>8638971</v>
      </c>
      <c r="AC52" s="122"/>
    </row>
    <row r="53" spans="3:29" s="123" customFormat="1" ht="11" thickTop="1">
      <c r="AC53" s="122"/>
    </row>
    <row r="54" spans="3:29" s="123" customFormat="1" ht="10.5">
      <c r="P54" s="131"/>
      <c r="Q54" s="131"/>
      <c r="R54" s="131"/>
      <c r="S54" s="131"/>
      <c r="AC54" s="122"/>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6" width="10.1796875" bestFit="1" customWidth="1"/>
    <col min="7" max="7" width="9.453125" bestFit="1" customWidth="1"/>
    <col min="8" max="9" width="8.81640625" customWidth="1"/>
    <col min="10" max="10" width="9.453125" bestFit="1" customWidth="1"/>
    <col min="11" max="11" width="8" customWidth="1"/>
    <col min="12" max="12" width="8.81640625" bestFit="1" customWidth="1"/>
    <col min="13" max="14" width="8" customWidth="1"/>
    <col min="15" max="18" width="10.453125" bestFit="1" customWidth="1"/>
    <col min="19" max="19" width="11" bestFit="1" customWidth="1"/>
    <col min="20" max="20" width="9.1796875" bestFit="1" customWidth="1"/>
    <col min="21" max="21" width="8.81640625" bestFit="1" customWidth="1"/>
    <col min="22" max="22" width="9" bestFit="1" customWidth="1"/>
    <col min="23" max="23" width="7.81640625" customWidth="1"/>
    <col min="24" max="24" width="12.453125" bestFit="1" customWidth="1"/>
    <col min="25" max="26" width="12" bestFit="1" customWidth="1"/>
    <col min="27" max="27" width="12.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5">
      <c r="A9" s="9"/>
      <c r="C9" s="27" t="s">
        <v>7</v>
      </c>
      <c r="D9" s="28"/>
      <c r="E9" s="28"/>
      <c r="F9" s="163" t="s">
        <v>47</v>
      </c>
      <c r="G9" s="163"/>
      <c r="H9" s="163"/>
      <c r="I9" s="163"/>
      <c r="J9" s="163"/>
      <c r="K9" s="163"/>
      <c r="L9" s="163"/>
      <c r="M9" s="163"/>
      <c r="N9" s="164"/>
      <c r="O9" s="162" t="s">
        <v>49</v>
      </c>
      <c r="P9" s="163"/>
      <c r="Q9" s="163"/>
      <c r="R9" s="163"/>
      <c r="S9" s="163"/>
      <c r="T9" s="163"/>
      <c r="U9" s="163"/>
      <c r="V9" s="163"/>
      <c r="W9" s="164"/>
      <c r="X9" s="162" t="s">
        <v>57</v>
      </c>
      <c r="Y9" s="163"/>
      <c r="Z9" s="163"/>
      <c r="AA9" s="165"/>
      <c r="AB9" s="9"/>
      <c r="AC9" s="9"/>
    </row>
    <row r="10" spans="1:29"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5">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5">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5">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5">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5">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5">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5">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5">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5">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5">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5">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5">
      <c r="A33" s="9"/>
      <c r="B33" s="9"/>
      <c r="C33" s="27" t="s">
        <v>7</v>
      </c>
      <c r="D33" s="28"/>
      <c r="E33" s="28"/>
      <c r="F33" s="163" t="str">
        <f>F9</f>
        <v>May</v>
      </c>
      <c r="G33" s="163"/>
      <c r="H33" s="163"/>
      <c r="I33" s="163"/>
      <c r="J33" s="163"/>
      <c r="K33" s="163"/>
      <c r="L33" s="163"/>
      <c r="M33" s="163"/>
      <c r="N33" s="164"/>
      <c r="O33" s="166" t="s">
        <v>120</v>
      </c>
      <c r="P33" s="167"/>
      <c r="Q33" s="167"/>
      <c r="R33" s="167"/>
      <c r="S33" s="167"/>
      <c r="T33" s="167"/>
      <c r="U33" s="167"/>
      <c r="V33" s="167"/>
      <c r="W33" s="168"/>
      <c r="X33" s="162" t="s">
        <v>58</v>
      </c>
      <c r="Y33" s="163"/>
      <c r="Z33" s="163"/>
      <c r="AA33" s="165"/>
    </row>
    <row r="34" spans="1:29" ht="14.5">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0">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5">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19">
        <f>IFERROR(O37/P37-1,"n/a")</f>
        <v>4.1095890410958846E-2</v>
      </c>
      <c r="U37" s="119" t="str">
        <f>IFERROR(O37/Q37-1,"n/a")</f>
        <v>n/a</v>
      </c>
      <c r="V37" s="119">
        <f>IFERROR(O37/R37-1,"n/a")</f>
        <v>4.4285714285714288</v>
      </c>
      <c r="W37" s="120">
        <f>IFERROR(O37/S37-1,"n/a")</f>
        <v>4.1095890410958846E-2</v>
      </c>
      <c r="X37" s="89">
        <v>1486</v>
      </c>
      <c r="Y37" s="89">
        <v>1052</v>
      </c>
      <c r="Z37" s="70">
        <v>551</v>
      </c>
      <c r="AA37" s="78">
        <v>1584</v>
      </c>
      <c r="AC37" s="9"/>
    </row>
    <row r="38" spans="1:29" ht="14.5">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19">
        <f>IFERROR(O38/P38-1,"n/a")</f>
        <v>0.50724346605200132</v>
      </c>
      <c r="U38" s="119" t="str">
        <f>IFERROR(O38/Q38-1,"n/a")</f>
        <v>n/a</v>
      </c>
      <c r="V38" s="119" t="str">
        <f>IFERROR(O38/R38-1,"n/a")</f>
        <v>n/a</v>
      </c>
      <c r="W38" s="120">
        <f>IFERROR(O38/S38-1,"n/a")</f>
        <v>0.15190834000384457</v>
      </c>
      <c r="X38" s="89">
        <v>4370939</v>
      </c>
      <c r="Y38" s="89">
        <v>1527970</v>
      </c>
      <c r="Z38" s="84">
        <v>1092884</v>
      </c>
      <c r="AA38" s="78">
        <v>4234259</v>
      </c>
      <c r="AC38" s="9"/>
    </row>
    <row r="39" spans="1:29" ht="14.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5">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19">
        <f>IFERROR(O40/P40-1,"n/a")</f>
        <v>-8.6614173228346414E-2</v>
      </c>
      <c r="U40" s="119">
        <f>IFERROR(O40/Q40-1,"n/a")</f>
        <v>4.2727272727272725</v>
      </c>
      <c r="V40" s="119" t="str">
        <f>IFERROR(O40/R40-1,"n/a")</f>
        <v>n/a</v>
      </c>
      <c r="W40" s="120">
        <f>IFERROR(O40/S40-1,"n/a")</f>
        <v>-4.9180327868852514E-2</v>
      </c>
      <c r="X40" s="89">
        <v>563</v>
      </c>
      <c r="Y40" s="89">
        <v>226</v>
      </c>
      <c r="Z40" s="70">
        <v>66</v>
      </c>
      <c r="AA40" s="78">
        <v>573</v>
      </c>
      <c r="AC40" s="9"/>
    </row>
    <row r="41" spans="1:29" ht="14.5">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19">
        <f>IFERROR(O41/P41-1,"n/a")</f>
        <v>0.88498297110354263</v>
      </c>
      <c r="U41" s="119">
        <f>IFERROR(O41/Q41-1,"n/a")</f>
        <v>7.8059246137191227</v>
      </c>
      <c r="V41" s="119" t="str">
        <f>IFERROR(O41/R41-1,"n/a")</f>
        <v>n/a</v>
      </c>
      <c r="W41" s="120">
        <f>IFERROR(O41/S41-1,"n/a")</f>
        <v>-0.14165254372781633</v>
      </c>
      <c r="X41" s="89">
        <v>1012510</v>
      </c>
      <c r="Y41" s="89">
        <v>327926</v>
      </c>
      <c r="Z41" s="84">
        <v>80778</v>
      </c>
      <c r="AA41" s="78">
        <v>1361671</v>
      </c>
      <c r="AC41" s="9"/>
    </row>
    <row r="42" spans="1:29" ht="14.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5">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19">
        <f>IFERROR(O43/P43-1,"n/a")</f>
        <v>0.15873015873015883</v>
      </c>
      <c r="U43" s="119">
        <f>IFERROR(O43/Q43-1,"n/a")</f>
        <v>47.666666666666664</v>
      </c>
      <c r="V43" s="119" t="str">
        <f>IFERROR(O43/R43-1,"n/a")</f>
        <v>n/a</v>
      </c>
      <c r="W43" s="120">
        <f>IFERROR(O43/S43-1,"n/a")</f>
        <v>1.5172413793103448</v>
      </c>
      <c r="X43" s="89">
        <v>669</v>
      </c>
      <c r="Y43" s="89">
        <v>59</v>
      </c>
      <c r="Z43" s="70">
        <v>9</v>
      </c>
      <c r="AA43" s="78">
        <v>287</v>
      </c>
      <c r="AC43" s="9"/>
    </row>
    <row r="44" spans="1:29" ht="14.5">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19">
        <f>IFERROR(O44/P44-1,"n/a")</f>
        <v>0.6807124992777609</v>
      </c>
      <c r="U44" s="119" t="str">
        <f>IFERROR(O44/Q44-1,"n/a")</f>
        <v>n/a</v>
      </c>
      <c r="V44" s="119" t="str">
        <f>IFERROR(O44/R44-1,"n/a")</f>
        <v>n/a</v>
      </c>
      <c r="W44" s="120">
        <f>IFERROR(O44/S44-1,"n/a")</f>
        <v>0.98771952088560022</v>
      </c>
      <c r="X44" s="82">
        <f>709768+195488</f>
        <v>905256</v>
      </c>
      <c r="Y44" s="82">
        <v>20626</v>
      </c>
      <c r="Z44" s="84">
        <v>10047</v>
      </c>
      <c r="AA44" s="78">
        <v>581199</v>
      </c>
      <c r="AC44" s="9"/>
    </row>
    <row r="45" spans="1:29" ht="14.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5">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19">
        <f>IFERROR(O46/P46-1,"n/a")</f>
        <v>0.57635467980295574</v>
      </c>
      <c r="U46" s="119" t="str">
        <f>IFERROR(O46/Q46-1,"n/a")</f>
        <v>n/a</v>
      </c>
      <c r="V46" s="119" t="str">
        <f>IFERROR(O46/R46-1,"n/a")</f>
        <v>n/a</v>
      </c>
      <c r="W46" s="120">
        <f>IFERROR(O46/S46-1,"n/a")</f>
        <v>0.57635467980295574</v>
      </c>
      <c r="X46" s="89">
        <v>1129</v>
      </c>
      <c r="Y46" s="89">
        <v>336</v>
      </c>
      <c r="Z46" s="84">
        <v>43</v>
      </c>
      <c r="AA46" s="78">
        <v>781</v>
      </c>
      <c r="AC46" s="9"/>
    </row>
    <row r="47" spans="1:29" ht="14.5">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19">
        <f>IFERROR(O47/P47-1,"n/a")</f>
        <v>1.5481050076278859</v>
      </c>
      <c r="U47" s="119" t="str">
        <f>IFERROR(O47/Q47-1,"n/a")</f>
        <v>n/a</v>
      </c>
      <c r="V47" s="119" t="str">
        <f>IFERROR(O47/R47-1,"n/a")</f>
        <v>n/a</v>
      </c>
      <c r="W47" s="120">
        <f>IFERROR(O47/S47-1,"n/a")</f>
        <v>0.4092793047341603</v>
      </c>
      <c r="X47" s="82">
        <v>2932981</v>
      </c>
      <c r="Y47" s="82">
        <v>533563</v>
      </c>
      <c r="Z47" s="84">
        <v>140552</v>
      </c>
      <c r="AA47" s="78">
        <v>2441594</v>
      </c>
      <c r="AC47" s="9"/>
    </row>
    <row r="48" spans="1:29" ht="14.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5">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19">
        <f>IFERROR(O49/P49-1,"n/a")</f>
        <v>3</v>
      </c>
      <c r="U49" s="119" t="str">
        <f>IFERROR(O49/Q49-1,"n/a")</f>
        <v>n/a</v>
      </c>
      <c r="V49" s="119" t="str">
        <f>IFERROR(O49/R49-1,"n/a")</f>
        <v>n/a</v>
      </c>
      <c r="W49" s="120">
        <f>IFERROR(O49/S49-1,"n/a")</f>
        <v>0.33333333333333326</v>
      </c>
      <c r="X49" s="89">
        <v>9</v>
      </c>
      <c r="Y49" s="68">
        <v>0</v>
      </c>
      <c r="Z49" s="68">
        <v>0</v>
      </c>
      <c r="AA49" s="78">
        <v>16</v>
      </c>
      <c r="AC49" s="9"/>
    </row>
    <row r="50" spans="3:29" ht="14.5">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19">
        <f>IFERROR(O50/P50-1,"n/a")</f>
        <v>3.7372972972972969</v>
      </c>
      <c r="U50" s="119" t="str">
        <f>IFERROR(O50/Q50-1,"n/a")</f>
        <v>n/a</v>
      </c>
      <c r="V50" s="119" t="str">
        <f>IFERROR(O50/R50-1,"n/a")</f>
        <v>n/a</v>
      </c>
      <c r="W50" s="120">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7">
        <f>IFERROR(O52/Q52-1,"n/a")</f>
        <v>64.697175474854831</v>
      </c>
      <c r="V52" s="117" t="str">
        <f>IFERROR(O52/R52-1,"n/a")</f>
        <v>n/a</v>
      </c>
      <c r="W52" s="118">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5">
      <c r="P54" s="111"/>
      <c r="Q54" s="111"/>
      <c r="R54" s="111"/>
      <c r="S54" s="111"/>
      <c r="AC54" s="9"/>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A2" zoomScaleNormal="100" workbookViewId="0"/>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6" width="9.1796875" bestFit="1" customWidth="1"/>
    <col min="7" max="7" width="9.453125" bestFit="1" customWidth="1"/>
    <col min="8" max="9" width="8.81640625" customWidth="1"/>
    <col min="10" max="10" width="9.453125" bestFit="1" customWidth="1"/>
    <col min="11" max="11" width="8" customWidth="1"/>
    <col min="12" max="12" width="8.81640625" bestFit="1" customWidth="1"/>
    <col min="13" max="14" width="8" customWidth="1"/>
    <col min="15" max="15" width="11" bestFit="1" customWidth="1"/>
    <col min="16" max="18" width="10.453125" bestFit="1" customWidth="1"/>
    <col min="19" max="19" width="11" bestFit="1" customWidth="1"/>
    <col min="20" max="20" width="9.1796875" bestFit="1" customWidth="1"/>
    <col min="21" max="21" width="8.81640625" bestFit="1" customWidth="1"/>
    <col min="22" max="22" width="9" bestFit="1" customWidth="1"/>
    <col min="23" max="23" width="7.81640625" customWidth="1"/>
    <col min="24" max="24" width="12.453125" bestFit="1" customWidth="1"/>
    <col min="25" max="26" width="12" bestFit="1" customWidth="1"/>
    <col min="27" max="27" width="12.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5">
      <c r="A9" s="9"/>
      <c r="C9" s="27" t="s">
        <v>7</v>
      </c>
      <c r="D9" s="28"/>
      <c r="E9" s="28"/>
      <c r="F9" s="163" t="s">
        <v>45</v>
      </c>
      <c r="G9" s="163"/>
      <c r="H9" s="163"/>
      <c r="I9" s="163"/>
      <c r="J9" s="163"/>
      <c r="K9" s="163"/>
      <c r="L9" s="163"/>
      <c r="M9" s="163"/>
      <c r="N9" s="164"/>
      <c r="O9" s="162" t="s">
        <v>46</v>
      </c>
      <c r="P9" s="163"/>
      <c r="Q9" s="163"/>
      <c r="R9" s="163"/>
      <c r="S9" s="163"/>
      <c r="T9" s="163"/>
      <c r="U9" s="163"/>
      <c r="V9" s="163"/>
      <c r="W9" s="164"/>
      <c r="X9" s="162" t="s">
        <v>57</v>
      </c>
      <c r="Y9" s="163"/>
      <c r="Z9" s="163"/>
      <c r="AA9" s="165"/>
      <c r="AB9" s="9"/>
      <c r="AC9" s="9"/>
    </row>
    <row r="10" spans="1:29"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5">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5">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5">
      <c r="A16" s="9"/>
      <c r="B16" s="12"/>
      <c r="C16" s="33"/>
      <c r="D16" s="26" t="s">
        <v>5</v>
      </c>
      <c r="E16" s="32"/>
      <c r="F16" s="74">
        <v>46</v>
      </c>
      <c r="G16" s="71">
        <v>56</v>
      </c>
      <c r="H16" s="71">
        <f>'[5]Cruise KPI 2019&amp;2023Regional-BD'!$G$13</f>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5">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5">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5">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5">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5">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5">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5">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5">
      <c r="A33" s="9"/>
      <c r="B33" s="9"/>
      <c r="C33" s="27" t="s">
        <v>7</v>
      </c>
      <c r="D33" s="28"/>
      <c r="E33" s="28"/>
      <c r="F33" s="163" t="str">
        <f>F9</f>
        <v>April</v>
      </c>
      <c r="G33" s="163"/>
      <c r="H33" s="163"/>
      <c r="I33" s="163"/>
      <c r="J33" s="163"/>
      <c r="K33" s="163"/>
      <c r="L33" s="163"/>
      <c r="M33" s="163"/>
      <c r="N33" s="164"/>
      <c r="O33" s="166" t="s">
        <v>114</v>
      </c>
      <c r="P33" s="167"/>
      <c r="Q33" s="167"/>
      <c r="R33" s="167"/>
      <c r="S33" s="167"/>
      <c r="T33" s="167"/>
      <c r="U33" s="167"/>
      <c r="V33" s="167"/>
      <c r="W33" s="168"/>
      <c r="X33" s="162" t="s">
        <v>58</v>
      </c>
      <c r="Y33" s="163"/>
      <c r="Z33" s="163"/>
      <c r="AA33" s="165"/>
    </row>
    <row r="34" spans="1:29" ht="14.5">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0">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5">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19">
        <f>IFERROR(O37/P37-1,"n/a")</f>
        <v>-5.1470588235294157E-2</v>
      </c>
      <c r="U37" s="119" t="str">
        <f>IFERROR(O37/Q37-1,"n/a")</f>
        <v>n/a</v>
      </c>
      <c r="V37" s="119">
        <f>IFERROR(O37/R37-1,"n/a")</f>
        <v>2.0714285714285716</v>
      </c>
      <c r="W37" s="120">
        <f>IFERROR(O37/S37-1,"n/a")</f>
        <v>0</v>
      </c>
      <c r="X37" s="89">
        <v>1486</v>
      </c>
      <c r="Y37" s="89">
        <v>1052</v>
      </c>
      <c r="Z37" s="70">
        <v>551</v>
      </c>
      <c r="AA37" s="78">
        <v>1584</v>
      </c>
      <c r="AC37" s="9"/>
    </row>
    <row r="38" spans="1:29" ht="14.5">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19">
        <f>IFERROR(O38/P38-1,"n/a")</f>
        <v>0.51030598949588302</v>
      </c>
      <c r="U38" s="119" t="str">
        <f>IFERROR(O38/Q38-1,"n/a")</f>
        <v>n/a</v>
      </c>
      <c r="V38" s="119" t="str">
        <f>IFERROR(O38/R38-1,"n/a")</f>
        <v>n/a</v>
      </c>
      <c r="W38" s="120">
        <f>IFERROR(O38/S38-1,"n/a")</f>
        <v>0.14136964052329049</v>
      </c>
      <c r="X38" s="89">
        <v>4370939</v>
      </c>
      <c r="Y38" s="89">
        <v>1527970</v>
      </c>
      <c r="Z38" s="84">
        <v>1092884</v>
      </c>
      <c r="AA38" s="78">
        <v>4234259</v>
      </c>
      <c r="AC38" s="9"/>
    </row>
    <row r="39" spans="1:29" ht="14.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5">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19">
        <f>IFERROR(O40/P40-1,"n/a")</f>
        <v>-0.1785714285714286</v>
      </c>
      <c r="U40" s="119">
        <f>IFERROR(O40/Q40-1,"n/a")</f>
        <v>8.1999999999999993</v>
      </c>
      <c r="V40" s="119" t="str">
        <f>IFERROR(O40/R40-1,"n/a")</f>
        <v>n/a</v>
      </c>
      <c r="W40" s="120">
        <f>IFERROR(O40/S40-1,"n/a")</f>
        <v>-9.8039215686274495E-2</v>
      </c>
      <c r="X40" s="89">
        <v>563</v>
      </c>
      <c r="Y40" s="89">
        <v>226</v>
      </c>
      <c r="Z40" s="70">
        <v>66</v>
      </c>
      <c r="AA40" s="78">
        <v>573</v>
      </c>
      <c r="AC40" s="9"/>
    </row>
    <row r="41" spans="1:29" ht="14.5">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19">
        <f>IFERROR(O41/P41-1,"n/a")</f>
        <v>0.7782563321019762</v>
      </c>
      <c r="U41" s="119">
        <f>IFERROR(O41/Q41-1,"n/a")</f>
        <v>16.885371542819062</v>
      </c>
      <c r="V41" s="119" t="str">
        <f>IFERROR(O41/R41-1,"n/a")</f>
        <v>n/a</v>
      </c>
      <c r="W41" s="120">
        <f>IFERROR(O41/S41-1,"n/a")</f>
        <v>-0.27138212596127087</v>
      </c>
      <c r="X41" s="89">
        <v>1012510</v>
      </c>
      <c r="Y41" s="89">
        <v>327926</v>
      </c>
      <c r="Z41" s="84">
        <v>80778</v>
      </c>
      <c r="AA41" s="78">
        <v>1361671</v>
      </c>
      <c r="AC41" s="9"/>
    </row>
    <row r="42" spans="1:29" ht="14.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5">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19">
        <f>IFERROR(O43/P43-1,"n/a")</f>
        <v>0.34285714285714275</v>
      </c>
      <c r="U43" s="119">
        <f>IFERROR(O43/Q43-1,"n/a")</f>
        <v>22.5</v>
      </c>
      <c r="V43" s="119" t="str">
        <f>IFERROR(O43/R43-1,"n/a")</f>
        <v>n/a</v>
      </c>
      <c r="W43" s="120">
        <f>IFERROR(O43/S43-1,"n/a")</f>
        <v>1.2380952380952381</v>
      </c>
      <c r="X43" s="89">
        <v>669</v>
      </c>
      <c r="Y43" s="89">
        <v>59</v>
      </c>
      <c r="Z43" s="70">
        <v>9</v>
      </c>
      <c r="AA43" s="78">
        <v>287</v>
      </c>
      <c r="AC43" s="9"/>
    </row>
    <row r="44" spans="1:29" ht="14.5">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19">
        <f>IFERROR(O44/P44-1,"n/a")</f>
        <v>1.0353020628683693</v>
      </c>
      <c r="U44" s="119" t="str">
        <f>IFERROR(O44/Q44-1,"n/a")</f>
        <v>n/a</v>
      </c>
      <c r="V44" s="119" t="str">
        <f>IFERROR(O44/R44-1,"n/a")</f>
        <v>n/a</v>
      </c>
      <c r="W44" s="120">
        <f>IFERROR(O44/S44-1,"n/a")</f>
        <v>0.83850483875440207</v>
      </c>
      <c r="X44" s="82">
        <f>709768+195488</f>
        <v>905256</v>
      </c>
      <c r="Y44" s="82">
        <v>20626</v>
      </c>
      <c r="Z44" s="84">
        <v>10047</v>
      </c>
      <c r="AA44" s="78">
        <v>581199</v>
      </c>
      <c r="AC44" s="9"/>
    </row>
    <row r="45" spans="1:29" ht="14.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5">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19">
        <f>IFERROR(O46/P46-1,"n/a")</f>
        <v>0.6100000000000001</v>
      </c>
      <c r="U46" s="119" t="str">
        <f>IFERROR(O46/Q46-1,"n/a")</f>
        <v>n/a</v>
      </c>
      <c r="V46" s="119" t="str">
        <f>IFERROR(O46/R46-1,"n/a")</f>
        <v>n/a</v>
      </c>
      <c r="W46" s="120">
        <f>IFERROR(O46/S46-1,"n/a")</f>
        <v>0.78888888888888897</v>
      </c>
      <c r="X46" s="89">
        <v>1129</v>
      </c>
      <c r="Y46" s="89">
        <v>336</v>
      </c>
      <c r="Z46" s="84">
        <v>43</v>
      </c>
      <c r="AA46" s="78">
        <v>781</v>
      </c>
      <c r="AC46" s="9"/>
    </row>
    <row r="47" spans="1:29" ht="14.5">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19">
        <f>IFERROR(O47/P47-1,"n/a")</f>
        <v>1.8746038736194941</v>
      </c>
      <c r="U47" s="119" t="str">
        <f>IFERROR(O47/Q47-1,"n/a")</f>
        <v>n/a</v>
      </c>
      <c r="V47" s="119" t="str">
        <f>IFERROR(O47/R47-1,"n/a")</f>
        <v>n/a</v>
      </c>
      <c r="W47" s="120">
        <f>IFERROR(O47/S47-1,"n/a")</f>
        <v>0.56484441101814431</v>
      </c>
      <c r="X47" s="82">
        <v>2932981</v>
      </c>
      <c r="Y47" s="82">
        <v>533563</v>
      </c>
      <c r="Z47" s="84">
        <v>140552</v>
      </c>
      <c r="AA47" s="78">
        <v>2441594</v>
      </c>
      <c r="AC47" s="9"/>
    </row>
    <row r="48" spans="1:29" ht="14.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5">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19">
        <f>IFERROR(O49/P49-1,"n/a")</f>
        <v>0</v>
      </c>
      <c r="U49" s="119" t="str">
        <f>IFERROR(O49/Q49-1,"n/a")</f>
        <v>n/a</v>
      </c>
      <c r="V49" s="119" t="str">
        <f>IFERROR(O49/R49-1,"n/a")</f>
        <v>n/a</v>
      </c>
      <c r="W49" s="120">
        <f>IFERROR(O49/S49-1,"n/a")</f>
        <v>0</v>
      </c>
      <c r="X49" s="89">
        <v>9</v>
      </c>
      <c r="Y49" s="68">
        <v>0</v>
      </c>
      <c r="Z49" s="68">
        <v>0</v>
      </c>
      <c r="AA49" s="78">
        <v>16</v>
      </c>
      <c r="AC49" s="9"/>
    </row>
    <row r="50" spans="3:29" ht="14.5">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19">
        <f>IFERROR(O50/P50-1,"n/a")</f>
        <v>1.441081081081081</v>
      </c>
      <c r="U50" s="119" t="str">
        <f>IFERROR(O50/Q50-1,"n/a")</f>
        <v>n/a</v>
      </c>
      <c r="V50" s="119" t="str">
        <f>IFERROR(O50/R50-1,"n/a")</f>
        <v>n/a</v>
      </c>
      <c r="W50" s="120">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7">
        <f>IFERROR(O52/Q52-1,"n/a")</f>
        <v>158.70743085638119</v>
      </c>
      <c r="V52" s="117" t="str">
        <f>IFERROR(O52/R52-1,"n/a")</f>
        <v>n/a</v>
      </c>
      <c r="W52" s="118">
        <f>IFERROR(O52/S52-1,"n/a")</f>
        <v>0.21147366531941092</v>
      </c>
      <c r="X52" s="47">
        <f t="shared" si="17"/>
        <v>9237323</v>
      </c>
      <c r="Y52" s="47">
        <f t="shared" si="17"/>
        <v>2410085</v>
      </c>
      <c r="Z52" s="47">
        <f t="shared" si="17"/>
        <v>1324261</v>
      </c>
      <c r="AA52" s="81">
        <f t="shared" si="17"/>
        <v>8638971</v>
      </c>
      <c r="AC52" s="9"/>
    </row>
    <row r="53" spans="3:29" thickTop="1">
      <c r="AC53" s="9"/>
    </row>
    <row r="54" spans="3:29" ht="14.5">
      <c r="P54" s="111"/>
      <c r="Q54" s="111"/>
      <c r="R54" s="111"/>
      <c r="S54" s="111"/>
      <c r="AC54" s="9"/>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10" width="8.81640625" customWidth="1"/>
    <col min="11" max="11" width="8" customWidth="1"/>
    <col min="12" max="12" width="8.81640625" bestFit="1" customWidth="1"/>
    <col min="13" max="14" width="8" customWidth="1"/>
    <col min="15" max="19" width="10.453125" bestFit="1" customWidth="1"/>
    <col min="20" max="20" width="8.1796875" bestFit="1" customWidth="1"/>
    <col min="21" max="21" width="8.8164062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ht="14.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5">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5">
      <c r="A13" s="9"/>
      <c r="B13" s="12"/>
      <c r="C13" s="33"/>
      <c r="D13" s="26" t="s">
        <v>5</v>
      </c>
      <c r="E13" s="32"/>
      <c r="F13" s="73">
        <f>'[5]Regional BD'!$EF$36</f>
        <v>181</v>
      </c>
      <c r="G13" s="71">
        <f>'[5]Regional BD'!$DS$36</f>
        <v>204</v>
      </c>
      <c r="H13" s="71">
        <f>'[5]Regional BD'!$DF$36</f>
        <v>0</v>
      </c>
      <c r="I13" s="71">
        <f>'[5]Regional BD'!$CS$36</f>
        <v>147</v>
      </c>
      <c r="J13" s="71">
        <f>'[5]Regional BD'!$CF$36</f>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5">
      <c r="A14" s="9"/>
      <c r="B14" s="12"/>
      <c r="C14" s="33"/>
      <c r="D14" s="26" t="s">
        <v>11</v>
      </c>
      <c r="E14" s="32"/>
      <c r="F14" s="73">
        <f>'[5]Regional BD'!$EF$41</f>
        <v>565574</v>
      </c>
      <c r="G14" s="71">
        <f>'[5]Regional BD'!$DS$41</f>
        <v>344501</v>
      </c>
      <c r="H14" s="71">
        <f>'[5]Regional BD'!$DF$41</f>
        <v>0</v>
      </c>
      <c r="I14" s="71">
        <f>'[5]Regional BD'!$CS$41</f>
        <v>196286</v>
      </c>
      <c r="J14" s="71">
        <f>'[5]Regional BD'!$CF$41</f>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5">
      <c r="A16" s="9"/>
      <c r="B16" s="12"/>
      <c r="C16" s="33"/>
      <c r="D16" s="26" t="s">
        <v>5</v>
      </c>
      <c r="E16" s="32"/>
      <c r="F16" s="74">
        <f>'[5]Cruise KPI 2019&amp;2023Regional-BD'!$M$13</f>
        <v>16</v>
      </c>
      <c r="G16" s="71">
        <f>'[5]Cruise KPI 2019&amp;2023Regional-BD'!$J$13</f>
        <v>26</v>
      </c>
      <c r="H16" s="71">
        <f>'[5]Cruise KPI 2019&amp;2023Regional-BD'!$G$13</f>
        <v>5</v>
      </c>
      <c r="I16" s="71">
        <f>'[5]Regional BD'!$CS$69</f>
        <v>1</v>
      </c>
      <c r="J16" s="71">
        <f>'[5]Cruise KPI 2019&amp;2023Regional-BD'!$D$13</f>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5">
      <c r="A17" s="9"/>
      <c r="B17" s="12"/>
      <c r="C17" s="33"/>
      <c r="D17" s="26" t="s">
        <v>11</v>
      </c>
      <c r="E17" s="32"/>
      <c r="F17" s="74">
        <f>'[5]Cruise KPI 2019&amp;2023Regional-BD'!$N$13</f>
        <v>43135</v>
      </c>
      <c r="G17" s="71">
        <f>'[5]Cruise KPI 2019&amp;2023Regional-BD'!$K$13</f>
        <v>28377</v>
      </c>
      <c r="H17" s="71">
        <f>'[5]Cruise KPI 2019&amp;2023Regional-BD'!$H$13</f>
        <v>4146</v>
      </c>
      <c r="I17" s="71">
        <f>'[5]Regional BD'!$CS$74</f>
        <v>565</v>
      </c>
      <c r="J17" s="71">
        <f>'[5]Cruise KPI 2019&amp;2023Regional-BD'!$E$13</f>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5">
      <c r="A19" s="9"/>
      <c r="B19" s="12"/>
      <c r="C19" s="33"/>
      <c r="D19" s="26" t="s">
        <v>5</v>
      </c>
      <c r="E19" s="32"/>
      <c r="F19" s="73">
        <f>'[5]Cruise KPI 2019&amp;2023Regional-BD'!$M$19</f>
        <v>17</v>
      </c>
      <c r="G19" s="71">
        <f>'[5]Cruise KPI 2019&amp;2023Regional-BD'!$J$19</f>
        <v>6</v>
      </c>
      <c r="H19" s="71">
        <f>'[5]Cruise KPI 2019&amp;2023Regional-BD'!$G$19</f>
        <v>0</v>
      </c>
      <c r="I19" s="71">
        <f>'[5]Regional BD'!$CS$157</f>
        <v>2</v>
      </c>
      <c r="J19" s="71">
        <f>'[5]Cruise KPI 2019&amp;2023Regional-BD'!$D$19</f>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5">
      <c r="A20" s="9"/>
      <c r="B20" s="12"/>
      <c r="C20" s="33"/>
      <c r="D20" s="26" t="s">
        <v>11</v>
      </c>
      <c r="E20" s="32"/>
      <c r="F20" s="73">
        <f>'[5]Cruise KPI 2019&amp;2023Regional-BD'!$N$19+'[5]Ferry KPI'!$N$11</f>
        <v>14734</v>
      </c>
      <c r="G20" s="71">
        <f>'[5]Cruise KPI 2019&amp;2023Regional-BD'!$K$19</f>
        <v>595</v>
      </c>
      <c r="H20" s="71">
        <f>'[5]Cruise KPI 2019&amp;2023Regional-BD'!$H$19+'[5]Ferry KPI'!$H$11</f>
        <v>0</v>
      </c>
      <c r="I20" s="71">
        <f>'[5]Regional BD'!$CS$162+'[5]Ferry Summary'!$U$25</f>
        <v>887</v>
      </c>
      <c r="J20" s="71">
        <f>'[5]Cruise KPI 2019&amp;2023Regional-BD'!$E$19+'[5]Ferry KPI'!$E$11</f>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5">
      <c r="A22" s="9"/>
      <c r="B22" s="12"/>
      <c r="C22" s="33"/>
      <c r="D22" s="26" t="s">
        <v>5</v>
      </c>
      <c r="E22" s="34"/>
      <c r="F22" s="74">
        <f>'[5]Cruise KPI 2019&amp;2023Regional-BD'!$M$23</f>
        <v>108</v>
      </c>
      <c r="G22" s="71">
        <f>'[5]Cruise KPI 2019&amp;2023Regional-BD'!$J$23</f>
        <v>24</v>
      </c>
      <c r="H22" s="71">
        <f>'[5]Regional BD'!$DF$212</f>
        <v>0</v>
      </c>
      <c r="I22" s="71">
        <f>'[5]Regional BD'!$CS$212</f>
        <v>10</v>
      </c>
      <c r="J22" s="71">
        <f>'[5]Regional BD'!$CF$212</f>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5">
      <c r="A23" s="9"/>
      <c r="B23" s="12"/>
      <c r="C23" s="33"/>
      <c r="D23" s="26" t="s">
        <v>11</v>
      </c>
      <c r="E23" s="32"/>
      <c r="F23" s="73">
        <f>'[5]Cruise KPI 2019&amp;2023Regional-BD'!$N$23</f>
        <v>297870</v>
      </c>
      <c r="G23" s="71">
        <f>'[5]Cruise KPI 2019&amp;2023Regional-BD'!$K$23</f>
        <v>32594</v>
      </c>
      <c r="H23" s="71">
        <f>'[5]Regional BD'!$DF$217</f>
        <v>0</v>
      </c>
      <c r="I23" s="71">
        <f>'[5]Regional BD'!$CS$217</f>
        <v>28535</v>
      </c>
      <c r="J23" s="71">
        <f>'[5]Regional BD'!$CF$217</f>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5">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5">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5">
      <c r="A33" s="9"/>
      <c r="B33" s="9"/>
      <c r="C33" s="27" t="s">
        <v>7</v>
      </c>
      <c r="D33" s="28"/>
      <c r="E33" s="28"/>
      <c r="F33" s="163" t="str">
        <f>F9</f>
        <v>March</v>
      </c>
      <c r="G33" s="163"/>
      <c r="H33" s="163"/>
      <c r="I33" s="163"/>
      <c r="J33" s="163"/>
      <c r="K33" s="163"/>
      <c r="L33" s="163"/>
      <c r="M33" s="163"/>
      <c r="N33" s="164"/>
      <c r="O33" s="162" t="s">
        <v>107</v>
      </c>
      <c r="P33" s="163"/>
      <c r="Q33" s="163"/>
      <c r="R33" s="163"/>
      <c r="S33" s="163"/>
      <c r="T33" s="163"/>
      <c r="U33" s="163"/>
      <c r="V33" s="163"/>
      <c r="W33" s="164"/>
      <c r="X33" s="162" t="s">
        <v>58</v>
      </c>
      <c r="Y33" s="163"/>
      <c r="Z33" s="163"/>
      <c r="AA33" s="165"/>
      <c r="AB33" s="9"/>
    </row>
    <row r="34" spans="1:28" ht="14.5">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5">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5">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5">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5">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5">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5">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5">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5">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5">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5">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5">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5">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f>SUM('[5]Regional BD'!$DQ$366:$DS$366,'[5]Regional BD'!$DG$366:$DO$366)</f>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f>SUM('[5]Regional BD'!$DQ$371:$DS$371,'[5]Regional BD'!$DG$371:$DO$371)</f>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5">
      <c r="P54" s="111"/>
      <c r="Q54" s="111"/>
      <c r="R54" s="111"/>
      <c r="S54" s="111"/>
      <c r="AB54" s="9"/>
    </row>
    <row r="55" spans="3:28" ht="14.5">
      <c r="P55" s="111"/>
      <c r="Q55" s="111"/>
      <c r="R55" s="111"/>
      <c r="S55" s="111"/>
      <c r="AB55" s="9"/>
    </row>
    <row r="56" spans="3:28" ht="14.5" hidden="1">
      <c r="P56" s="111"/>
      <c r="Q56" s="111"/>
      <c r="R56" s="111"/>
      <c r="S56" s="111"/>
      <c r="AB56" s="9"/>
    </row>
    <row r="57" spans="3:28" ht="14.5" hidden="1">
      <c r="P57" s="111"/>
      <c r="Q57" s="111"/>
      <c r="R57" s="111"/>
      <c r="S57" s="111"/>
      <c r="AB57" s="9"/>
    </row>
    <row r="58" spans="3:28" ht="14.5" hidden="1">
      <c r="AB58" s="9"/>
    </row>
    <row r="59" spans="3:28" ht="14.5" hidden="1">
      <c r="AB59" s="9"/>
    </row>
    <row r="60" spans="3:28" ht="14.5"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10" width="8.81640625" customWidth="1"/>
    <col min="11" max="14" width="8" customWidth="1"/>
    <col min="15" max="19" width="10.453125" bestFit="1" customWidth="1"/>
    <col min="20" max="21" width="8.179687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ht="14.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5">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5">
      <c r="A13" s="9"/>
      <c r="B13" s="12"/>
      <c r="C13" s="33"/>
      <c r="D13" s="26" t="s">
        <v>5</v>
      </c>
      <c r="E13" s="32"/>
      <c r="F13" s="73">
        <f>'[5]Cruise Summary Data Entry'!$CG$105</f>
        <v>57</v>
      </c>
      <c r="G13" s="71">
        <f>'[5]Cruise Summary Data Entry'!$AL$105</f>
        <v>74</v>
      </c>
      <c r="H13" s="71">
        <f>'[5]Cruise Summary Data Entry'!$V$105</f>
        <v>0</v>
      </c>
      <c r="I13" s="71">
        <f>'[5]Cruise Summary Data Entry'!$BR$105</f>
        <v>29</v>
      </c>
      <c r="J13" s="71">
        <f>'[5]Cruise Summary Data Entry'!$F$105</f>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5">
      <c r="A14" s="9"/>
      <c r="B14" s="12"/>
      <c r="C14" s="33"/>
      <c r="D14" s="26" t="s">
        <v>11</v>
      </c>
      <c r="E14" s="32"/>
      <c r="F14" s="73">
        <f>'[5]Cruise Summary Data Entry'!$CG$110</f>
        <v>109432</v>
      </c>
      <c r="G14" s="71">
        <f>'[5]Cruise Summary Data Entry'!$AL$110</f>
        <v>60824</v>
      </c>
      <c r="H14" s="71">
        <f>'[5]Cruise Summary Data Entry'!$V$110</f>
        <v>0</v>
      </c>
      <c r="I14" s="71">
        <f>'[5]Cruise Summary Data Entry'!$BR$110</f>
        <v>48626</v>
      </c>
      <c r="J14" s="71">
        <f>'[5]Cruise Summary Data Entry'!$F$110</f>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5">
      <c r="A16" s="9"/>
      <c r="B16" s="12"/>
      <c r="C16" s="33"/>
      <c r="D16" s="26" t="s">
        <v>5</v>
      </c>
      <c r="E16" s="32"/>
      <c r="F16" s="74">
        <f>'[5]Cruise Summary Data Entry'!$CG$6+'[5]Cruise Summary Data Entry'!$CG$17</f>
        <v>37</v>
      </c>
      <c r="G16" s="71">
        <f>'[5]Cruise Summary Data Entry'!$AL$6+'[5]Cruise Summary Data Entry'!$AL$17</f>
        <v>24</v>
      </c>
      <c r="H16" s="71">
        <f>'[5]Cruise Summary Data Entry'!$V$6+'[5]Cruise Summary Data Entry'!$V$17</f>
        <v>0</v>
      </c>
      <c r="I16" s="71">
        <f>'[5]Cruise Summary Data Entry'!$BR$6+'[5]Cruise Summary Data Entry'!$BR$17</f>
        <v>10</v>
      </c>
      <c r="J16" s="71">
        <f>'[5]Cruise Summary Data Entry'!$F$6+'[5]Cruise Summary Data Entry'!$F$17</f>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5">
      <c r="A17" s="9"/>
      <c r="B17" s="12"/>
      <c r="C17" s="33"/>
      <c r="D17" s="26" t="s">
        <v>11</v>
      </c>
      <c r="E17" s="32"/>
      <c r="F17" s="74">
        <f>'[5]Cruise Summary Data Entry'!$CG$11+'[5]Cruise Summary Data Entry'!$CG$22</f>
        <v>105059</v>
      </c>
      <c r="G17" s="71">
        <f>'[5]Cruise Summary Data Entry'!$AL$11+'[5]Cruise Summary Data Entry'!$AL$22</f>
        <v>32594</v>
      </c>
      <c r="H17" s="71">
        <v>0</v>
      </c>
      <c r="I17" s="71">
        <f>'[5]Cruise Summary Data Entry'!$BR$11+'[5]Cruise Summary Data Entry'!$BR$22</f>
        <v>28535</v>
      </c>
      <c r="J17" s="71">
        <f>'[5]Cruise Summary Data Entry'!$F$11+'[5]Cruise Summary Data Entry'!$F$22</f>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5">
      <c r="A19" s="9"/>
      <c r="B19" s="12"/>
      <c r="C19" s="33"/>
      <c r="D19" s="26" t="s">
        <v>5</v>
      </c>
      <c r="E19" s="32"/>
      <c r="F19" s="73">
        <f>'[5]Cruise Summary Data Entry'!$CG$116</f>
        <v>15</v>
      </c>
      <c r="G19" s="71">
        <f>'[5]Cruise Summary Data Entry'!$AL$116</f>
        <v>5</v>
      </c>
      <c r="H19" s="71">
        <f>'[5]Cruise Summary Data Entry'!$V$116</f>
        <v>0</v>
      </c>
      <c r="I19" s="71">
        <f>'[5]Cruise Summary Data Entry'!$BR$116</f>
        <v>2</v>
      </c>
      <c r="J19" s="71">
        <f>'[5]Cruise Summary Data Entry'!$F$116</f>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5">
      <c r="A20" s="9"/>
      <c r="B20" s="12"/>
      <c r="C20" s="33"/>
      <c r="D20" s="26" t="s">
        <v>11</v>
      </c>
      <c r="E20" s="32"/>
      <c r="F20" s="73">
        <f>'[5]Cruise Summary Data Entry'!$CG$121+'[5]Ferry Summary'!$F$58</f>
        <v>14659</v>
      </c>
      <c r="G20" s="71">
        <f>'[5]Cruise Summary Data Entry'!$AL$121+'[5]Ferry Summary'!$F$39</f>
        <v>364</v>
      </c>
      <c r="H20" s="71">
        <f>'[5]Cruise Summary Data Entry'!$V$121+'[5]Ferry Summary'!$F$24</f>
        <v>0</v>
      </c>
      <c r="I20" s="71">
        <f>'[5]Cruise Summary Data Entry'!$BR$121+'[5]Ferry Summary'!$U$25</f>
        <v>887</v>
      </c>
      <c r="J20" s="71">
        <f>'[5]Cruise Summary Data Entry'!$F$121+'[5]Ferry Summary'!$F$10</f>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5">
      <c r="A22" s="9"/>
      <c r="B22" s="12"/>
      <c r="C22" s="33"/>
      <c r="D22" s="26" t="s">
        <v>5</v>
      </c>
      <c r="E22" s="34"/>
      <c r="F22" s="74">
        <f>'[5]Cruise Summary Data Entry'!$CG$94</f>
        <v>124</v>
      </c>
      <c r="G22" s="71">
        <f>'[5]Cruise Summary Data Entry'!$AL$94</f>
        <v>130</v>
      </c>
      <c r="H22" s="71">
        <f>'[5]Cruise Summary Data Entry'!$V$94</f>
        <v>0</v>
      </c>
      <c r="I22" s="71">
        <f>'[5]Cruise Summary Data Entry'!$BR$94</f>
        <v>118</v>
      </c>
      <c r="J22" s="71">
        <f>'[5]Cruise Summary Data Entry'!$F$94</f>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5">
      <c r="A23" s="9"/>
      <c r="B23" s="12"/>
      <c r="C23" s="33"/>
      <c r="D23" s="26" t="s">
        <v>11</v>
      </c>
      <c r="E23" s="32"/>
      <c r="F23" s="73">
        <f>'[5]Cruise Summary Data Entry'!$CG$99</f>
        <v>456142</v>
      </c>
      <c r="G23" s="71">
        <f>'[5]Cruise Summary Data Entry'!$AL$99</f>
        <v>283677</v>
      </c>
      <c r="H23" s="71">
        <f>'[5]Cruise Summary Data Entry'!$V$99</f>
        <v>0</v>
      </c>
      <c r="I23" s="71">
        <f>'[5]Cruise Summary Data Entry'!$BR$99</f>
        <v>147660</v>
      </c>
      <c r="J23" s="71">
        <f>'[5]Cruise Summary Data Entry'!$F$99</f>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5">
      <c r="A25" s="9"/>
      <c r="B25" s="12"/>
      <c r="C25" s="33"/>
      <c r="D25" s="26" t="s">
        <v>5</v>
      </c>
      <c r="E25" s="32"/>
      <c r="F25" s="73">
        <f>'[5]Cruise Summary Data Entry'!$CG$28</f>
        <v>11</v>
      </c>
      <c r="G25" s="71">
        <f>'[5]Cruise Summary Data Entry'!$AL$28</f>
        <v>14</v>
      </c>
      <c r="H25" s="71">
        <f>'[5]Cruise Summary Data Entry'!$V$28</f>
        <v>4</v>
      </c>
      <c r="I25" s="71">
        <f>'[5]Cruise Summary Data Entry'!$BR$28</f>
        <v>1</v>
      </c>
      <c r="J25" s="71">
        <f>'[5]Cruise Summary Data Entry'!$F$28</f>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5">
      <c r="A26" s="9"/>
      <c r="B26" s="12"/>
      <c r="C26" s="33"/>
      <c r="D26" s="26" t="s">
        <v>11</v>
      </c>
      <c r="E26" s="32"/>
      <c r="F26" s="73">
        <f>'[5]Cruise Summary Data Entry'!$CG$33</f>
        <v>35490</v>
      </c>
      <c r="G26" s="71">
        <f>'[5]Cruise Summary Data Entry'!$AL$33</f>
        <v>19157</v>
      </c>
      <c r="H26" s="71">
        <f>'[5]Cruise Summary Data Entry'!$V$33</f>
        <v>3290</v>
      </c>
      <c r="I26" s="71">
        <f>'[5]Cruise Summary Data Entry'!$BR$33</f>
        <v>565</v>
      </c>
      <c r="J26" s="71">
        <f>'[5]Cruise Summary Data Entry'!$F$33</f>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5">
      <c r="B28" s="12"/>
      <c r="C28" s="33"/>
      <c r="D28" s="26" t="s">
        <v>5</v>
      </c>
      <c r="E28" s="32"/>
      <c r="F28" s="74">
        <f>'[5]Cruise Historical Data Summary'!$EF$113</f>
        <v>78</v>
      </c>
      <c r="G28" s="71">
        <f>'[5]Cruise Historical Data Summary'!$DS$113</f>
        <v>13</v>
      </c>
      <c r="H28" s="71">
        <f>'[5]Cruise Historical Data Summary'!$DF$113</f>
        <v>1</v>
      </c>
      <c r="I28" s="71">
        <f>'[5]Cruise Historical Data Summary'!$CS$113</f>
        <v>0</v>
      </c>
      <c r="J28" s="71">
        <f>'[5]Cruise Historical Data Summary'!$CF$113</f>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5">
      <c r="A29" s="9"/>
      <c r="B29" s="12"/>
      <c r="C29" s="33"/>
      <c r="D29" s="26" t="s">
        <v>11</v>
      </c>
      <c r="E29" s="32"/>
      <c r="F29" s="74">
        <f>'[5]Cruise Historical Data Summary'!$EF$118+'[5]Ferry Summary'!$F$54</f>
        <v>200531</v>
      </c>
      <c r="G29" s="71">
        <f>'[5]Cruise Historical Data Summary'!$DS$118+'[5]Ferry Summary'!$F$35</f>
        <v>10202</v>
      </c>
      <c r="H29" s="71">
        <f>'[5]Cruise Historical Data Summary'!$DF$118</f>
        <v>856</v>
      </c>
      <c r="I29" s="71">
        <f>'[5]Cruise Historical Data Summary'!$CS$118</f>
        <v>0</v>
      </c>
      <c r="J29" s="71">
        <f>'[5]Cruise Historical Data Summary'!$CF$118+'[5]Ferry Summary'!$F$6</f>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5">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5">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5">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5">
      <c r="A36" s="9"/>
      <c r="B36" s="9"/>
      <c r="C36" s="27" t="s">
        <v>7</v>
      </c>
      <c r="D36" s="28"/>
      <c r="E36" s="28"/>
      <c r="F36" s="163" t="str">
        <f>F9</f>
        <v>March</v>
      </c>
      <c r="G36" s="163"/>
      <c r="H36" s="163"/>
      <c r="I36" s="163"/>
      <c r="J36" s="163"/>
      <c r="K36" s="163"/>
      <c r="L36" s="163"/>
      <c r="M36" s="163"/>
      <c r="N36" s="164"/>
      <c r="O36" s="162" t="s">
        <v>107</v>
      </c>
      <c r="P36" s="163"/>
      <c r="Q36" s="163"/>
      <c r="R36" s="163"/>
      <c r="S36" s="163"/>
      <c r="T36" s="163"/>
      <c r="U36" s="163"/>
      <c r="V36" s="163"/>
      <c r="W36" s="164"/>
      <c r="X36" s="162" t="s">
        <v>58</v>
      </c>
      <c r="Y36" s="163"/>
      <c r="Z36" s="163"/>
      <c r="AA36" s="165"/>
      <c r="AB36" s="9"/>
    </row>
    <row r="37" spans="1:28" ht="14.5">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5">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5">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5">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5">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5">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5">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5">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5">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5">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5">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5">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5">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5">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5">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5">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5">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5">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5">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5">
      <c r="P60" s="111"/>
      <c r="Q60" s="111"/>
      <c r="R60" s="111"/>
      <c r="S60" s="111"/>
      <c r="AB60" s="9"/>
    </row>
    <row r="61" spans="1:28" ht="14.5">
      <c r="P61" s="111"/>
      <c r="Q61" s="111"/>
      <c r="R61" s="111"/>
      <c r="S61" s="111"/>
      <c r="AB61" s="9"/>
    </row>
    <row r="62" spans="1:28" ht="14.5" hidden="1">
      <c r="P62" s="111"/>
      <c r="Q62" s="111"/>
      <c r="R62" s="111"/>
      <c r="S62" s="111"/>
      <c r="AB62" s="9"/>
    </row>
    <row r="63" spans="1:28" ht="14.5" hidden="1">
      <c r="P63" s="111"/>
      <c r="Q63" s="111"/>
      <c r="R63" s="111"/>
      <c r="S63" s="111"/>
      <c r="AB63" s="9"/>
    </row>
    <row r="64" spans="1:28" ht="14.5" hidden="1">
      <c r="AB64" s="9"/>
    </row>
    <row r="65" spans="28:28" ht="14.5" hidden="1">
      <c r="AB65" s="9"/>
    </row>
    <row r="66" spans="28:28" ht="14.5"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4.5" zeroHeight="1"/>
  <cols>
    <col min="1" max="2" width="4.1796875" customWidth="1"/>
    <col min="3" max="3" width="3.81640625" customWidth="1"/>
    <col min="4" max="4" width="8.81640625" customWidth="1"/>
    <col min="5" max="5" width="10.81640625" bestFit="1" customWidth="1"/>
    <col min="6" max="10" width="8.81640625" customWidth="1"/>
    <col min="11" max="14" width="8" customWidth="1"/>
    <col min="15" max="19" width="10.453125" bestFit="1" customWidth="1"/>
    <col min="20" max="21" width="8.179687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4"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39</v>
      </c>
      <c r="G9" s="163"/>
      <c r="H9" s="163"/>
      <c r="I9" s="163"/>
      <c r="J9" s="163"/>
      <c r="K9" s="163"/>
      <c r="L9" s="163"/>
      <c r="M9" s="163"/>
      <c r="N9" s="164"/>
      <c r="O9" s="162" t="s">
        <v>38</v>
      </c>
      <c r="P9" s="163"/>
      <c r="Q9" s="163"/>
      <c r="R9" s="163"/>
      <c r="S9" s="163"/>
      <c r="T9" s="163"/>
      <c r="U9" s="163"/>
      <c r="V9" s="163"/>
      <c r="W9" s="164"/>
      <c r="X9" s="162" t="s">
        <v>57</v>
      </c>
      <c r="Y9" s="163"/>
      <c r="Z9" s="163"/>
      <c r="AA9" s="165"/>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February</v>
      </c>
      <c r="G36" s="163"/>
      <c r="H36" s="163"/>
      <c r="I36" s="163"/>
      <c r="J36" s="163"/>
      <c r="K36" s="163"/>
      <c r="L36" s="163"/>
      <c r="M36" s="163"/>
      <c r="N36" s="164"/>
      <c r="O36" s="162" t="s">
        <v>103</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4296875" customWidth="1"/>
    <col min="4" max="4" width="9.1796875" customWidth="1"/>
    <col min="5" max="7" width="15.453125" customWidth="1"/>
    <col min="8" max="9" width="11.1796875" bestFit="1" customWidth="1"/>
    <col min="10" max="10" width="10.54296875" bestFit="1" customWidth="1"/>
    <col min="11" max="11" width="9.1796875" customWidth="1"/>
    <col min="12" max="12" width="9" bestFit="1" customWidth="1"/>
    <col min="13" max="14" width="9.1796875" customWidth="1"/>
    <col min="15" max="15" width="11" bestFit="1" customWidth="1"/>
    <col min="16" max="16" width="11" customWidth="1"/>
    <col min="17" max="17" width="10.1796875" bestFit="1" customWidth="1"/>
    <col min="18" max="18" width="12.1796875" bestFit="1" customWidth="1"/>
    <col min="19" max="19" width="11.453125" customWidth="1"/>
    <col min="20" max="20" width="9.81640625" customWidth="1"/>
    <col min="21" max="21" width="8.81640625" customWidth="1"/>
    <col min="22" max="22" width="9.1796875" bestFit="1" customWidth="1"/>
    <col min="23" max="23" width="8.81640625" customWidth="1"/>
    <col min="24" max="24" width="10.453125" bestFit="1" customWidth="1"/>
    <col min="25" max="25" width="10.453125" customWidth="1"/>
    <col min="26" max="26" width="10.453125" bestFit="1" customWidth="1"/>
    <col min="27" max="27" width="11.1796875" bestFit="1" customWidth="1"/>
    <col min="28" max="28" width="3.1796875" style="9" customWidth="1"/>
    <col min="29" max="43" width="0" style="9" hidden="1" customWidth="1"/>
    <col min="44" max="51" width="0" hidden="1" customWidth="1"/>
    <col min="52" max="16384" width="9.1796875" hidden="1"/>
  </cols>
  <sheetData>
    <row r="1" spans="1:43" ht="14.5">
      <c r="A1" s="9"/>
      <c r="B1" s="9"/>
      <c r="C1" s="9"/>
      <c r="D1" s="9"/>
      <c r="E1" s="9"/>
      <c r="F1" s="9"/>
      <c r="G1" s="9"/>
      <c r="H1" s="9"/>
      <c r="I1" s="9"/>
      <c r="J1" s="9"/>
      <c r="K1" s="9"/>
      <c r="L1" s="9"/>
      <c r="M1" s="9"/>
      <c r="N1" s="9"/>
      <c r="O1" s="9"/>
      <c r="P1" s="9"/>
      <c r="Q1" s="9"/>
      <c r="R1" s="9"/>
      <c r="S1" s="9"/>
      <c r="T1" s="9"/>
      <c r="U1" s="9"/>
      <c r="V1" s="9"/>
      <c r="W1" s="9"/>
      <c r="X1" s="9"/>
      <c r="Y1" s="9"/>
      <c r="Z1" s="9"/>
      <c r="AA1" s="9"/>
    </row>
    <row r="2" spans="1:43" ht="18.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5">
      <c r="A9" s="9"/>
      <c r="B9"/>
      <c r="C9" s="27" t="s">
        <v>7</v>
      </c>
      <c r="D9" s="28"/>
      <c r="E9" s="28"/>
      <c r="F9" s="163" t="s">
        <v>33</v>
      </c>
      <c r="G9" s="163"/>
      <c r="H9" s="163"/>
      <c r="I9" s="163"/>
      <c r="J9" s="163"/>
      <c r="K9" s="163"/>
      <c r="L9" s="163"/>
      <c r="M9" s="163"/>
      <c r="N9" s="164"/>
      <c r="O9" s="162" t="s">
        <v>33</v>
      </c>
      <c r="P9" s="163"/>
      <c r="Q9" s="163"/>
      <c r="R9" s="163"/>
      <c r="S9" s="163"/>
      <c r="T9" s="163"/>
      <c r="U9" s="163"/>
      <c r="V9" s="163"/>
      <c r="W9" s="164"/>
      <c r="X9" s="162" t="s">
        <v>57</v>
      </c>
      <c r="Y9" s="163"/>
      <c r="Z9" s="163"/>
      <c r="AA9" s="165"/>
      <c r="AB9" s="9"/>
      <c r="AC9" s="19"/>
      <c r="AD9" s="19"/>
      <c r="AE9" s="19"/>
      <c r="AF9" s="19"/>
      <c r="AG9" s="19"/>
      <c r="AH9" s="19"/>
      <c r="AI9" s="19"/>
      <c r="AJ9" s="19"/>
      <c r="AK9" s="19"/>
      <c r="AL9" s="19"/>
      <c r="AM9" s="19"/>
      <c r="AN9" s="19"/>
      <c r="AO9" s="19"/>
      <c r="AP9" s="19"/>
      <c r="AQ9" s="19"/>
    </row>
    <row r="10" spans="1:43"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5" customHeight="1">
      <c r="F33" s="41"/>
      <c r="G33" s="41"/>
      <c r="H33" s="41"/>
      <c r="I33" s="41"/>
      <c r="J33" s="41"/>
      <c r="K33" s="41"/>
      <c r="L33" s="41"/>
      <c r="M33" s="41"/>
      <c r="AR33"/>
      <c r="AS33"/>
      <c r="AT33"/>
      <c r="AU33"/>
      <c r="AV33"/>
      <c r="AW33"/>
      <c r="AX33"/>
      <c r="AY33"/>
    </row>
    <row r="34" spans="2:51" s="9" customFormat="1" ht="14.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3" t="str">
        <f>F9</f>
        <v>January</v>
      </c>
      <c r="G36" s="163"/>
      <c r="H36" s="163"/>
      <c r="I36" s="163"/>
      <c r="J36" s="163"/>
      <c r="K36" s="163"/>
      <c r="L36" s="163"/>
      <c r="M36" s="163"/>
      <c r="N36" s="164"/>
      <c r="O36" s="162" t="s">
        <v>100</v>
      </c>
      <c r="P36" s="163"/>
      <c r="Q36" s="163"/>
      <c r="R36" s="163"/>
      <c r="S36" s="163"/>
      <c r="T36" s="163"/>
      <c r="U36" s="163"/>
      <c r="V36" s="163"/>
      <c r="W36" s="164"/>
      <c r="X36" s="162" t="s">
        <v>58</v>
      </c>
      <c r="Y36" s="163"/>
      <c r="Z36" s="163"/>
      <c r="AA36" s="165"/>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5"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9"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9"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9" customHeight="1">
      <c r="P60" s="111"/>
      <c r="Q60" s="111"/>
      <c r="R60" s="111"/>
      <c r="S60" s="111"/>
    </row>
    <row r="61" spans="1:51" ht="26.9" customHeight="1">
      <c r="P61" s="111"/>
      <c r="Q61" s="111"/>
      <c r="R61" s="111"/>
      <c r="S61" s="111"/>
    </row>
    <row r="62" spans="1:51" ht="26.9" customHeight="1">
      <c r="P62" s="111"/>
      <c r="Q62" s="111"/>
      <c r="R62" s="111"/>
      <c r="S62" s="111"/>
    </row>
    <row r="63" spans="1:51" ht="26.9" customHeight="1">
      <c r="P63" s="111"/>
      <c r="Q63" s="111"/>
      <c r="R63" s="111"/>
      <c r="S63" s="111"/>
    </row>
    <row r="64" spans="1:51" ht="26.9" customHeight="1"/>
    <row r="65" ht="26.9" customHeight="1"/>
    <row r="66" ht="26.9" customHeight="1"/>
    <row r="67" ht="26.9" customHeight="1"/>
    <row r="68" ht="26.9"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44941</v>
      </c>
    </row>
    <row r="4" spans="1:38" ht="16">
      <c r="A4" s="9"/>
      <c r="B4" s="11" t="s">
        <v>7</v>
      </c>
      <c r="C4" s="26"/>
      <c r="D4" s="24"/>
      <c r="E4" s="58" t="s">
        <v>94</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31</v>
      </c>
      <c r="G9" s="163"/>
      <c r="H9" s="163"/>
      <c r="I9" s="163"/>
      <c r="J9" s="163"/>
      <c r="K9" s="163"/>
      <c r="L9" s="164"/>
      <c r="M9" s="162" t="s">
        <v>95</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5">
      <c r="A15" s="9"/>
      <c r="B15" s="12"/>
      <c r="C15" s="31" t="s">
        <v>74</v>
      </c>
      <c r="D15" s="26"/>
      <c r="E15" s="32"/>
      <c r="F15" s="97"/>
      <c r="G15" s="97"/>
      <c r="H15" s="97"/>
      <c r="I15" s="97"/>
      <c r="J15" s="64"/>
      <c r="K15" s="64"/>
      <c r="L15" s="61"/>
      <c r="M15" s="87"/>
      <c r="N15" s="87"/>
      <c r="O15" s="87"/>
      <c r="P15" s="87"/>
      <c r="Q15" s="64"/>
      <c r="R15" s="65"/>
      <c r="S15" s="61"/>
      <c r="T15" s="43"/>
      <c r="U15" s="44"/>
      <c r="V15" s="79"/>
    </row>
    <row r="16" spans="1:38" ht="14.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5">
      <c r="A18" s="9"/>
      <c r="B18" s="12"/>
      <c r="C18" s="31" t="s">
        <v>15</v>
      </c>
      <c r="D18" s="26"/>
      <c r="E18" s="32"/>
      <c r="F18" s="72"/>
      <c r="G18" s="98"/>
      <c r="H18" s="98"/>
      <c r="I18" s="98"/>
      <c r="J18" s="64"/>
      <c r="K18" s="64"/>
      <c r="L18" s="60"/>
      <c r="M18" s="87"/>
      <c r="N18" s="87"/>
      <c r="O18" s="87"/>
      <c r="P18" s="87"/>
      <c r="Q18" s="64"/>
      <c r="R18" s="64"/>
      <c r="S18" s="60"/>
      <c r="T18" s="43"/>
      <c r="U18" s="44"/>
      <c r="V18" s="79"/>
    </row>
    <row r="19" spans="1:46" ht="14.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5">
      <c r="A21" s="9"/>
      <c r="B21" s="12"/>
      <c r="C21" s="31" t="s">
        <v>10</v>
      </c>
      <c r="D21" s="26"/>
      <c r="E21" s="34"/>
      <c r="F21" s="72"/>
      <c r="G21" s="98"/>
      <c r="H21" s="98"/>
      <c r="I21" s="98"/>
      <c r="J21" s="64"/>
      <c r="K21" s="64"/>
      <c r="L21" s="60"/>
      <c r="M21" s="87"/>
      <c r="N21" s="87"/>
      <c r="O21" s="87"/>
      <c r="P21" s="87"/>
      <c r="Q21" s="64"/>
      <c r="R21" s="64"/>
      <c r="S21" s="60"/>
      <c r="T21" s="43"/>
      <c r="U21" s="44"/>
      <c r="V21" s="79"/>
    </row>
    <row r="22" spans="1:46" ht="14.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5">
      <c r="A24" s="9"/>
      <c r="B24" s="12"/>
      <c r="C24" s="31" t="s">
        <v>16</v>
      </c>
      <c r="D24" s="26"/>
      <c r="E24" s="32"/>
      <c r="F24" s="72"/>
      <c r="G24" s="98"/>
      <c r="H24" s="98"/>
      <c r="I24" s="98"/>
      <c r="J24" s="64"/>
      <c r="K24" s="64"/>
      <c r="L24" s="60"/>
      <c r="M24" s="87"/>
      <c r="N24" s="87"/>
      <c r="O24" s="87"/>
      <c r="P24" s="87"/>
      <c r="Q24" s="64"/>
      <c r="R24" s="64"/>
      <c r="S24" s="60"/>
      <c r="T24" s="43"/>
      <c r="U24" s="44"/>
      <c r="V24" s="79"/>
    </row>
    <row r="25" spans="1:46" ht="14.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5">
      <c r="A27" s="9"/>
      <c r="B27" s="12"/>
      <c r="C27" s="31" t="s">
        <v>17</v>
      </c>
      <c r="D27" s="26"/>
      <c r="E27" s="32"/>
      <c r="F27" s="72"/>
      <c r="G27" s="98"/>
      <c r="H27" s="98"/>
      <c r="I27" s="98"/>
      <c r="J27" s="64"/>
      <c r="K27" s="64"/>
      <c r="L27" s="60"/>
      <c r="M27" s="87"/>
      <c r="N27" s="87"/>
      <c r="O27" s="87"/>
      <c r="P27" s="87"/>
      <c r="Q27" s="64"/>
      <c r="R27" s="64"/>
      <c r="S27" s="60"/>
      <c r="T27" s="43"/>
      <c r="U27" s="44"/>
      <c r="V27" s="79"/>
    </row>
    <row r="28" spans="1:46" ht="14.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5" customHeight="1">
      <c r="F33" s="41"/>
      <c r="G33" s="41"/>
      <c r="H33" s="41"/>
      <c r="I33" s="41"/>
      <c r="J33" s="41"/>
      <c r="K33" s="41"/>
      <c r="AM33"/>
      <c r="AN33"/>
      <c r="AO33"/>
      <c r="AP33"/>
      <c r="AQ33"/>
      <c r="AR33"/>
      <c r="AS33"/>
      <c r="AT33"/>
    </row>
    <row r="34" spans="2:46" s="9" customFormat="1" ht="14.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December</v>
      </c>
      <c r="G36" s="163"/>
      <c r="H36" s="163"/>
      <c r="I36" s="163"/>
      <c r="J36" s="163"/>
      <c r="K36" s="163"/>
      <c r="L36" s="164"/>
      <c r="M36" s="162" t="s">
        <v>96</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9"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9"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9" customHeight="1"/>
    <row r="61" spans="1:46" ht="26.9" customHeight="1"/>
    <row r="62" spans="1:46" ht="26.9" customHeight="1"/>
    <row r="63" spans="1:46" ht="26.9" customHeight="1"/>
    <row r="64" spans="1:46" ht="26.9" customHeight="1"/>
    <row r="65" ht="26.9" customHeight="1"/>
    <row r="66" ht="26.9" customHeight="1"/>
    <row r="67" ht="26.9" customHeight="1"/>
    <row r="68" ht="26.9"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44910</v>
      </c>
    </row>
    <row r="4" spans="1:38" ht="16">
      <c r="A4" s="9"/>
      <c r="B4" s="11" t="s">
        <v>7</v>
      </c>
      <c r="C4" s="26"/>
      <c r="D4" s="24"/>
      <c r="E4" s="58" t="s">
        <v>91</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27</v>
      </c>
      <c r="G9" s="163"/>
      <c r="H9" s="163"/>
      <c r="I9" s="163"/>
      <c r="J9" s="163"/>
      <c r="K9" s="163"/>
      <c r="L9" s="164"/>
      <c r="M9" s="162" t="s">
        <v>92</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5">
      <c r="A18" s="9"/>
      <c r="B18" s="12"/>
      <c r="C18" s="31" t="s">
        <v>15</v>
      </c>
      <c r="D18" s="26"/>
      <c r="E18" s="32"/>
      <c r="F18" s="72"/>
      <c r="G18" s="72"/>
      <c r="H18" s="72"/>
      <c r="I18" s="72"/>
      <c r="J18" s="64"/>
      <c r="K18" s="64"/>
      <c r="L18" s="60"/>
      <c r="M18" s="87"/>
      <c r="N18" s="87"/>
      <c r="O18" s="87"/>
      <c r="P18" s="87"/>
      <c r="Q18" s="64"/>
      <c r="R18" s="64"/>
      <c r="S18" s="60"/>
      <c r="T18" s="43"/>
      <c r="U18" s="44"/>
      <c r="V18" s="79"/>
    </row>
    <row r="19" spans="1:46" ht="14.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5">
      <c r="A21" s="9"/>
      <c r="B21" s="12"/>
      <c r="C21" s="31" t="s">
        <v>10</v>
      </c>
      <c r="D21" s="26"/>
      <c r="E21" s="34"/>
      <c r="F21" s="72"/>
      <c r="G21" s="72"/>
      <c r="H21" s="72"/>
      <c r="I21" s="72"/>
      <c r="J21" s="64"/>
      <c r="K21" s="64"/>
      <c r="L21" s="60"/>
      <c r="M21" s="87"/>
      <c r="N21" s="87"/>
      <c r="O21" s="87"/>
      <c r="P21" s="87"/>
      <c r="Q21" s="64"/>
      <c r="R21" s="64"/>
      <c r="S21" s="60"/>
      <c r="T21" s="43"/>
      <c r="U21" s="44"/>
      <c r="V21" s="79"/>
    </row>
    <row r="22" spans="1:46" ht="14.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5">
      <c r="A24" s="9"/>
      <c r="B24" s="12"/>
      <c r="C24" s="31" t="s">
        <v>16</v>
      </c>
      <c r="D24" s="26"/>
      <c r="E24" s="32"/>
      <c r="F24" s="72"/>
      <c r="G24" s="72"/>
      <c r="H24" s="72"/>
      <c r="I24" s="72"/>
      <c r="J24" s="64"/>
      <c r="K24" s="64"/>
      <c r="L24" s="60"/>
      <c r="M24" s="87"/>
      <c r="N24" s="87"/>
      <c r="O24" s="87"/>
      <c r="P24" s="87"/>
      <c r="Q24" s="64"/>
      <c r="R24" s="64"/>
      <c r="S24" s="60"/>
      <c r="T24" s="43"/>
      <c r="U24" s="44"/>
      <c r="V24" s="79"/>
    </row>
    <row r="25" spans="1:46" ht="14.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5">
      <c r="A27" s="9"/>
      <c r="B27" s="12"/>
      <c r="C27" s="31" t="s">
        <v>17</v>
      </c>
      <c r="D27" s="26"/>
      <c r="E27" s="32"/>
      <c r="F27" s="72"/>
      <c r="G27" s="72"/>
      <c r="H27" s="72"/>
      <c r="I27" s="72"/>
      <c r="J27" s="64"/>
      <c r="K27" s="64"/>
      <c r="L27" s="60"/>
      <c r="M27" s="87"/>
      <c r="N27" s="87"/>
      <c r="O27" s="87"/>
      <c r="P27" s="87"/>
      <c r="Q27" s="64"/>
      <c r="R27" s="64"/>
      <c r="S27" s="60"/>
      <c r="T27" s="43"/>
      <c r="U27" s="44"/>
      <c r="V27" s="79"/>
    </row>
    <row r="28" spans="1:46" ht="14.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5" customHeight="1">
      <c r="F33" s="41"/>
      <c r="G33" s="41"/>
      <c r="H33" s="41"/>
      <c r="I33" s="41"/>
      <c r="J33" s="41"/>
      <c r="K33" s="41"/>
      <c r="AM33"/>
      <c r="AN33"/>
      <c r="AO33"/>
      <c r="AP33"/>
      <c r="AQ33"/>
      <c r="AR33"/>
      <c r="AS33"/>
      <c r="AT33"/>
    </row>
    <row r="34" spans="2:46" s="9" customFormat="1" ht="14.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November</v>
      </c>
      <c r="G36" s="163"/>
      <c r="H36" s="163"/>
      <c r="I36" s="163"/>
      <c r="J36" s="163"/>
      <c r="K36" s="163"/>
      <c r="L36" s="164"/>
      <c r="M36" s="162" t="s">
        <v>93</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9"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9"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9" customHeight="1"/>
    <row r="61" spans="1:46" ht="26.9" customHeight="1"/>
    <row r="62" spans="1:46" ht="26.9" customHeight="1"/>
    <row r="63" spans="1:46" ht="26.9" customHeight="1"/>
    <row r="64" spans="1:46" ht="26.9" customHeight="1"/>
    <row r="65" ht="26.9" customHeight="1"/>
    <row r="66" ht="26.9" customHeight="1"/>
    <row r="67" ht="26.9" customHeight="1"/>
    <row r="68" ht="26.9"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44880</v>
      </c>
    </row>
    <row r="4" spans="1:38" ht="16">
      <c r="A4" s="9"/>
      <c r="B4" s="11" t="s">
        <v>7</v>
      </c>
      <c r="C4" s="26"/>
      <c r="D4" s="24"/>
      <c r="E4" s="58" t="s">
        <v>88</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24</v>
      </c>
      <c r="G9" s="163"/>
      <c r="H9" s="163"/>
      <c r="I9" s="163"/>
      <c r="J9" s="163"/>
      <c r="K9" s="163"/>
      <c r="L9" s="164"/>
      <c r="M9" s="162" t="s">
        <v>89</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5" customHeight="1">
      <c r="A33" s="9"/>
      <c r="B33" s="9"/>
      <c r="C33" s="9"/>
      <c r="D33" s="9"/>
      <c r="E33" s="9"/>
      <c r="F33" s="41"/>
      <c r="G33" s="41"/>
      <c r="H33" s="41"/>
      <c r="I33" s="41"/>
      <c r="J33" s="41"/>
      <c r="K33" s="41"/>
      <c r="L33" s="9"/>
      <c r="M33" s="9"/>
      <c r="N33" s="9"/>
      <c r="O33" s="9"/>
      <c r="P33" s="9"/>
      <c r="Q33" s="9"/>
      <c r="R33" s="9"/>
      <c r="S33" s="9"/>
      <c r="T33" s="9"/>
      <c r="U33" s="9"/>
      <c r="V33" s="9"/>
    </row>
    <row r="34" spans="1:22" ht="14.5">
      <c r="A34" s="9"/>
      <c r="B34" s="10"/>
      <c r="C34" s="86" t="s">
        <v>63</v>
      </c>
      <c r="D34" s="24"/>
      <c r="E34" s="24"/>
      <c r="F34" s="24"/>
      <c r="G34" s="24"/>
      <c r="H34" s="24"/>
      <c r="I34" s="95"/>
      <c r="J34" s="95"/>
      <c r="K34" s="95"/>
      <c r="L34" s="24"/>
      <c r="M34" s="24"/>
      <c r="N34" s="24"/>
      <c r="O34" s="24"/>
      <c r="P34" s="24"/>
      <c r="Q34" s="24"/>
      <c r="R34" s="24"/>
      <c r="S34" s="24"/>
      <c r="T34" s="24"/>
      <c r="U34" s="24"/>
      <c r="V34" s="24"/>
    </row>
    <row r="35" spans="1:22" ht="14.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October</v>
      </c>
      <c r="G36" s="163"/>
      <c r="H36" s="163"/>
      <c r="I36" s="163"/>
      <c r="J36" s="163"/>
      <c r="K36" s="163"/>
      <c r="L36" s="164"/>
      <c r="M36" s="162" t="s">
        <v>90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9"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9"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9" customHeight="1"/>
    <row r="61" spans="3:22" ht="26.9" customHeight="1"/>
    <row r="62" spans="3:22" ht="26.9" customHeight="1"/>
    <row r="63" spans="3:22" ht="26.9" customHeight="1"/>
    <row r="64" spans="3:22" ht="26.9" customHeight="1"/>
    <row r="65" ht="26.9"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85</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22</v>
      </c>
      <c r="G9" s="163"/>
      <c r="H9" s="163"/>
      <c r="I9" s="163"/>
      <c r="J9" s="163"/>
      <c r="K9" s="163"/>
      <c r="L9" s="164"/>
      <c r="M9" s="162" t="s">
        <v>86</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5" customHeight="1">
      <c r="A33" s="9"/>
      <c r="B33" s="9"/>
      <c r="C33" s="9"/>
      <c r="D33" s="9"/>
      <c r="E33" s="9"/>
      <c r="F33" s="9"/>
      <c r="G33" s="41"/>
      <c r="H33" s="41"/>
      <c r="I33" s="41"/>
      <c r="J33" s="41"/>
      <c r="K33" s="41"/>
      <c r="L33" s="9"/>
      <c r="M33" s="9"/>
      <c r="N33" s="9"/>
      <c r="O33" s="9"/>
      <c r="P33" s="9"/>
      <c r="Q33" s="9"/>
      <c r="R33" s="9"/>
      <c r="S33" s="9"/>
      <c r="T33" s="9"/>
      <c r="U33" s="9"/>
      <c r="V33" s="9"/>
    </row>
    <row r="34" spans="1:22" ht="14.5">
      <c r="A34" s="9"/>
      <c r="B34" s="10"/>
      <c r="C34" s="86" t="s">
        <v>63</v>
      </c>
      <c r="D34" s="24"/>
      <c r="E34" s="24"/>
      <c r="F34" s="24"/>
      <c r="G34" s="24"/>
      <c r="H34" s="24"/>
      <c r="I34" s="95"/>
      <c r="J34" s="95"/>
      <c r="K34" s="95"/>
      <c r="L34" s="24"/>
      <c r="M34" s="24"/>
      <c r="N34" s="24"/>
      <c r="O34" s="24"/>
      <c r="P34" s="24"/>
      <c r="Q34" s="24"/>
      <c r="R34" s="24"/>
      <c r="S34" s="24"/>
      <c r="T34" s="24"/>
      <c r="U34" s="24"/>
      <c r="V34" s="24"/>
    </row>
    <row r="35" spans="1:22" ht="14.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September</v>
      </c>
      <c r="G36" s="163"/>
      <c r="H36" s="163"/>
      <c r="I36" s="163"/>
      <c r="J36" s="163"/>
      <c r="K36" s="163"/>
      <c r="L36" s="164"/>
      <c r="M36" s="162" t="s">
        <v>87</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9"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9"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1796875" bestFit="1" customWidth="1"/>
    <col min="14" max="14" width="10.1796875" bestFit="1" customWidth="1"/>
    <col min="15" max="16" width="12.1796875" bestFit="1" customWidth="1"/>
    <col min="17" max="19" width="8.81640625" customWidth="1"/>
    <col min="20" max="20" width="11.81640625" bestFit="1" customWidth="1"/>
    <col min="21" max="21" width="11.5429687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72</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69</v>
      </c>
      <c r="G9" s="163"/>
      <c r="H9" s="163"/>
      <c r="I9" s="163"/>
      <c r="J9" s="163"/>
      <c r="K9" s="163"/>
      <c r="L9" s="164"/>
      <c r="M9" s="162" t="s">
        <v>71</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5" customHeight="1">
      <c r="A33" s="9"/>
      <c r="B33" s="9"/>
      <c r="C33" s="9"/>
      <c r="D33" s="9"/>
      <c r="E33" s="9"/>
      <c r="F33" s="9"/>
      <c r="G33" s="41"/>
      <c r="H33" s="41"/>
      <c r="I33" s="41"/>
      <c r="J33" s="41"/>
      <c r="K33" s="9"/>
      <c r="L33" s="9"/>
      <c r="M33" s="9"/>
      <c r="N33" s="9"/>
      <c r="O33" s="9"/>
      <c r="P33" s="9"/>
      <c r="Q33" s="9"/>
      <c r="R33" s="9"/>
      <c r="S33" s="9"/>
      <c r="T33" s="9"/>
      <c r="U33" s="9"/>
      <c r="V33" s="9"/>
    </row>
    <row r="34" spans="1:22" ht="14.5">
      <c r="A34" s="9"/>
      <c r="B34" s="10"/>
      <c r="C34" s="86" t="s">
        <v>63</v>
      </c>
      <c r="D34" s="24"/>
      <c r="E34" s="24"/>
      <c r="F34" s="24"/>
      <c r="G34" s="24"/>
      <c r="H34" s="24"/>
      <c r="I34" s="24"/>
      <c r="J34" s="24"/>
      <c r="K34" s="24"/>
      <c r="L34" s="24"/>
      <c r="M34" s="24"/>
      <c r="N34" s="24"/>
      <c r="O34" s="24"/>
      <c r="P34" s="24"/>
      <c r="Q34" s="24"/>
      <c r="R34" s="24"/>
      <c r="S34" s="24"/>
      <c r="T34" s="24"/>
      <c r="U34" s="24"/>
      <c r="V34" s="24"/>
    </row>
    <row r="35" spans="1:22" ht="14.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August</v>
      </c>
      <c r="G36" s="163"/>
      <c r="H36" s="163"/>
      <c r="I36" s="163"/>
      <c r="J36" s="163"/>
      <c r="K36" s="163"/>
      <c r="L36" s="164"/>
      <c r="M36" s="162" t="s">
        <v>70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9"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9"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9"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56</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3" t="s">
        <v>55</v>
      </c>
      <c r="G9" s="163"/>
      <c r="H9" s="163"/>
      <c r="I9" s="163"/>
      <c r="J9" s="163"/>
      <c r="K9" s="163"/>
      <c r="L9" s="164"/>
      <c r="M9" s="162" t="s">
        <v>60</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5" customHeight="1">
      <c r="A33" s="9"/>
      <c r="B33" s="9"/>
      <c r="C33" s="9"/>
      <c r="D33" s="9"/>
      <c r="E33" s="9"/>
      <c r="F33" s="9"/>
      <c r="G33" s="41"/>
      <c r="H33" s="41"/>
      <c r="I33" s="41"/>
      <c r="J33" s="41"/>
      <c r="K33" s="9"/>
      <c r="L33" s="9"/>
      <c r="M33" s="9"/>
      <c r="N33" s="9"/>
      <c r="O33" s="9"/>
      <c r="P33" s="9"/>
      <c r="Q33" s="9"/>
      <c r="R33" s="9"/>
      <c r="S33" s="9"/>
      <c r="T33" s="9"/>
      <c r="U33" s="9"/>
      <c r="V33" s="9"/>
    </row>
    <row r="34" spans="1:22" ht="14.5">
      <c r="A34" s="9"/>
      <c r="B34" s="10"/>
      <c r="C34" s="86" t="s">
        <v>63</v>
      </c>
      <c r="D34" s="24"/>
      <c r="E34" s="24"/>
      <c r="F34" s="24"/>
      <c r="G34" s="24"/>
      <c r="H34" s="24"/>
      <c r="I34" s="24"/>
      <c r="J34" s="24"/>
      <c r="K34" s="24"/>
      <c r="L34" s="24"/>
      <c r="M34" s="24"/>
      <c r="N34" s="24"/>
      <c r="O34" s="24"/>
      <c r="P34" s="24"/>
      <c r="Q34" s="24"/>
      <c r="R34" s="24"/>
      <c r="S34" s="24"/>
      <c r="T34" s="24"/>
      <c r="U34" s="24"/>
      <c r="V34" s="24"/>
    </row>
    <row r="35" spans="1:22" ht="14.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July</v>
      </c>
      <c r="G36" s="163"/>
      <c r="H36" s="163"/>
      <c r="I36" s="163"/>
      <c r="J36" s="163"/>
      <c r="K36" s="163"/>
      <c r="L36" s="164"/>
      <c r="M36" s="162" t="s">
        <v>61</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4"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9"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9"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5429687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50</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51</v>
      </c>
      <c r="G6" s="163"/>
      <c r="H6" s="163"/>
      <c r="I6" s="163"/>
      <c r="J6" s="163"/>
      <c r="K6" s="163"/>
      <c r="L6" s="164"/>
      <c r="M6" s="162" t="s">
        <v>52</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5">
      <c r="A12" s="9"/>
      <c r="B12" s="12"/>
      <c r="C12" s="31" t="s">
        <v>74</v>
      </c>
      <c r="D12" s="26"/>
      <c r="E12" s="32"/>
      <c r="F12" s="26"/>
      <c r="G12" s="26"/>
      <c r="H12" s="26"/>
      <c r="I12" s="26"/>
      <c r="J12" s="64"/>
      <c r="K12" s="64"/>
      <c r="L12" s="61"/>
      <c r="M12" s="43"/>
      <c r="N12" s="43"/>
      <c r="O12" s="43"/>
      <c r="P12" s="43"/>
      <c r="Q12" s="64"/>
      <c r="R12" s="65"/>
      <c r="S12" s="61"/>
      <c r="T12" s="43"/>
      <c r="U12" s="44"/>
      <c r="V12" s="44"/>
    </row>
    <row r="13" spans="1:38" ht="14.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5">
      <c r="A15" s="9"/>
      <c r="B15" s="12"/>
      <c r="C15" s="31" t="s">
        <v>15</v>
      </c>
      <c r="D15" s="26"/>
      <c r="E15" s="32"/>
      <c r="F15" s="72"/>
      <c r="G15" s="72"/>
      <c r="H15" s="72"/>
      <c r="I15" s="72"/>
      <c r="J15" s="64"/>
      <c r="K15" s="64"/>
      <c r="L15" s="60"/>
      <c r="M15" s="43"/>
      <c r="N15" s="43"/>
      <c r="O15" s="43"/>
      <c r="P15" s="43"/>
      <c r="Q15" s="64"/>
      <c r="R15" s="64"/>
      <c r="S15" s="60"/>
      <c r="T15" s="43"/>
      <c r="U15" s="44"/>
      <c r="V15" s="44"/>
    </row>
    <row r="16" spans="1:38" ht="14.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5">
      <c r="A18" s="9"/>
      <c r="B18" s="12"/>
      <c r="C18" s="31" t="s">
        <v>10</v>
      </c>
      <c r="D18" s="26"/>
      <c r="E18" s="34"/>
      <c r="F18" s="72"/>
      <c r="G18" s="72"/>
      <c r="H18" s="72"/>
      <c r="I18" s="72"/>
      <c r="J18" s="64"/>
      <c r="K18" s="64"/>
      <c r="L18" s="60"/>
      <c r="M18" s="43"/>
      <c r="N18" s="43"/>
      <c r="O18" s="43"/>
      <c r="P18" s="43"/>
      <c r="Q18" s="64"/>
      <c r="R18" s="64"/>
      <c r="S18" s="60"/>
      <c r="T18" s="43"/>
      <c r="U18" s="44"/>
      <c r="V18" s="44"/>
    </row>
    <row r="19" spans="1:38" ht="14.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5">
      <c r="A21" s="9"/>
      <c r="B21" s="12"/>
      <c r="C21" s="31" t="s">
        <v>16</v>
      </c>
      <c r="D21" s="26"/>
      <c r="E21" s="32"/>
      <c r="F21" s="72"/>
      <c r="G21" s="72"/>
      <c r="H21" s="72"/>
      <c r="I21" s="72"/>
      <c r="J21" s="64"/>
      <c r="K21" s="64"/>
      <c r="L21" s="60"/>
      <c r="M21" s="43"/>
      <c r="N21" s="43"/>
      <c r="O21" s="43"/>
      <c r="P21" s="43"/>
      <c r="Q21" s="64"/>
      <c r="R21" s="64"/>
      <c r="S21" s="60"/>
      <c r="T21" s="43"/>
      <c r="U21" s="44"/>
      <c r="V21" s="44"/>
    </row>
    <row r="22" spans="1:38" ht="14.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5">
      <c r="A24" s="9"/>
      <c r="B24" s="12"/>
      <c r="C24" s="31" t="s">
        <v>17</v>
      </c>
      <c r="D24" s="26"/>
      <c r="E24" s="32"/>
      <c r="F24" s="72"/>
      <c r="G24" s="72"/>
      <c r="H24" s="72"/>
      <c r="I24" s="72"/>
      <c r="J24" s="64"/>
      <c r="K24" s="64"/>
      <c r="L24" s="60"/>
      <c r="M24" s="43"/>
      <c r="N24" s="43"/>
      <c r="O24" s="43"/>
      <c r="P24" s="43"/>
      <c r="Q24" s="64"/>
      <c r="R24" s="64"/>
      <c r="S24" s="60"/>
      <c r="T24" s="43"/>
      <c r="U24" s="44"/>
      <c r="V24" s="44"/>
    </row>
    <row r="25" spans="1:38" ht="14.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2.179687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48</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47</v>
      </c>
      <c r="G6" s="163"/>
      <c r="H6" s="163"/>
      <c r="I6" s="163"/>
      <c r="J6" s="163"/>
      <c r="K6" s="163"/>
      <c r="L6" s="164"/>
      <c r="M6" s="162" t="s">
        <v>49</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5">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5">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5">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5">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5">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5">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topLeftCell="A7" zoomScaleNormal="100" workbookViewId="0">
      <selection activeCell="F11" activeCellId="1" sqref="F20 F11"/>
    </sheetView>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44</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45</v>
      </c>
      <c r="G6" s="163"/>
      <c r="H6" s="163"/>
      <c r="I6" s="163"/>
      <c r="J6" s="163"/>
      <c r="K6" s="163"/>
      <c r="L6" s="164"/>
      <c r="M6" s="162" t="s">
        <v>46</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5">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5">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5">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5">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5">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5">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42</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41</v>
      </c>
      <c r="G6" s="163"/>
      <c r="H6" s="163"/>
      <c r="I6" s="163"/>
      <c r="J6" s="163"/>
      <c r="K6" s="163"/>
      <c r="L6" s="164"/>
      <c r="M6" s="162" t="s">
        <v>43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5">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5">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5">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5">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5">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5">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8.54296875" customWidth="1"/>
    <col min="11" max="12" width="9.1796875" customWidth="1"/>
    <col min="13" max="13" width="10.8164062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40</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39</v>
      </c>
      <c r="G6" s="163"/>
      <c r="H6" s="163"/>
      <c r="I6" s="163"/>
      <c r="J6" s="163"/>
      <c r="K6" s="163"/>
      <c r="L6" s="164"/>
      <c r="M6" s="162" t="s">
        <v>38</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5">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5">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5">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5">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5">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5">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7" width="11.1796875" bestFit="1" customWidth="1"/>
    <col min="8" max="8" width="10.81640625" bestFit="1" customWidth="1"/>
    <col min="9" max="9" width="11.1796875" bestFit="1" customWidth="1"/>
    <col min="10" max="10" width="8.54296875" customWidth="1"/>
    <col min="11" max="12" width="9.1796875" customWidth="1"/>
    <col min="13" max="13" width="10.8164062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37</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3" t="s">
        <v>33</v>
      </c>
      <c r="G6" s="163"/>
      <c r="H6" s="163"/>
      <c r="I6" s="163"/>
      <c r="J6" s="163"/>
      <c r="K6" s="163"/>
      <c r="L6" s="164"/>
      <c r="M6" s="162" t="s">
        <v>33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5">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5">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5">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5">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5">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5">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0.54296875" bestFit="1" customWidth="1"/>
    <col min="9" max="10" width="9.1796875" customWidth="1"/>
    <col min="11" max="11" width="10.1796875" bestFit="1" customWidth="1"/>
    <col min="12" max="12" width="12.1796875" bestFit="1" customWidth="1"/>
    <col min="13" max="13" width="12.542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30</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2" t="s">
        <v>31</v>
      </c>
      <c r="G6" s="171"/>
      <c r="H6" s="171"/>
      <c r="I6" s="172"/>
      <c r="J6" s="173"/>
      <c r="K6" s="162" t="s">
        <v>32</v>
      </c>
      <c r="L6" s="171"/>
      <c r="M6" s="171"/>
      <c r="N6" s="172"/>
      <c r="O6" s="173"/>
      <c r="P6" s="163" t="s">
        <v>9</v>
      </c>
      <c r="Q6" s="171"/>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5">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5">
      <c r="A12" s="9"/>
      <c r="B12" s="12"/>
      <c r="C12" s="31" t="s">
        <v>74</v>
      </c>
      <c r="D12" s="26"/>
      <c r="E12" s="32"/>
      <c r="F12" s="45"/>
      <c r="G12" s="45"/>
      <c r="H12" s="45"/>
      <c r="I12" s="64"/>
      <c r="J12" s="61"/>
      <c r="K12" s="43"/>
      <c r="L12" s="43"/>
      <c r="M12" s="43"/>
      <c r="N12" s="65"/>
      <c r="O12" s="61"/>
      <c r="P12" s="44"/>
      <c r="Q12" s="44"/>
    </row>
    <row r="13" spans="1:33" ht="14.5">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5">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5">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5">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5">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5">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6:8" s="9" customFormat="1" ht="14.5" hidden="1">
      <c r="F33" s="41"/>
      <c r="G33" s="41"/>
      <c r="H33" s="41"/>
    </row>
    <row r="34" spans="6:8" s="9" customFormat="1" ht="14.5" hidden="1">
      <c r="F34" s="41"/>
      <c r="G34" s="41"/>
      <c r="H34" s="41"/>
    </row>
    <row r="35" spans="6:8" s="9" customFormat="1" ht="14.5" hidden="1">
      <c r="F35" s="41"/>
      <c r="G35" s="41"/>
      <c r="H35" s="41"/>
    </row>
    <row r="36" spans="6:8" s="9" customFormat="1" ht="14.5" hidden="1">
      <c r="F36" s="41"/>
      <c r="G36" s="41"/>
      <c r="H36" s="41"/>
    </row>
    <row r="37" spans="6:8" s="9" customFormat="1" ht="14.5" hidden="1">
      <c r="F37" s="41"/>
      <c r="G37" s="41"/>
      <c r="H37" s="41"/>
    </row>
    <row r="38" spans="6:8" s="9" customFormat="1" ht="14.5" hidden="1">
      <c r="F38" s="41"/>
      <c r="G38" s="41"/>
      <c r="H38" s="41"/>
    </row>
    <row r="39" spans="6:8" s="9" customFormat="1" ht="14.5" hidden="1">
      <c r="F39" s="41"/>
      <c r="G39" s="41"/>
      <c r="H39" s="41"/>
    </row>
    <row r="40" spans="6:8" s="9" customFormat="1" ht="14.5" hidden="1">
      <c r="F40" s="41"/>
      <c r="G40" s="41"/>
      <c r="H40" s="41"/>
    </row>
    <row r="41" spans="6:8" s="9" customFormat="1" ht="14.5" hidden="1">
      <c r="F41" s="41"/>
      <c r="G41" s="41"/>
      <c r="H41" s="41"/>
    </row>
    <row r="42" spans="6:8" s="9" customFormat="1" ht="14.5" hidden="1">
      <c r="F42" s="41"/>
      <c r="G42" s="41"/>
      <c r="H42" s="41"/>
    </row>
    <row r="43" spans="6:8" s="9" customFormat="1" ht="14.5" hidden="1">
      <c r="F43" s="41"/>
      <c r="G43" s="41"/>
      <c r="H43" s="41"/>
    </row>
    <row r="44" spans="6:8" s="9" customFormat="1" ht="14.5" hidden="1">
      <c r="F44" s="41"/>
      <c r="G44" s="41"/>
      <c r="H44" s="41"/>
    </row>
    <row r="45" spans="6:8" s="9" customFormat="1" ht="14.5" hidden="1">
      <c r="F45" s="41"/>
      <c r="G45" s="41"/>
      <c r="H45" s="41"/>
    </row>
    <row r="46" spans="6:8" s="9" customFormat="1" ht="14.5" hidden="1">
      <c r="F46" s="41"/>
      <c r="G46" s="41"/>
      <c r="H46" s="41"/>
    </row>
    <row r="47" spans="6:8" s="9" customFormat="1" ht="14.5" hidden="1">
      <c r="F47" s="41"/>
      <c r="G47" s="41"/>
      <c r="H47" s="41"/>
    </row>
    <row r="48" spans="6:8" s="9" customFormat="1" ht="14.5"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0.54296875" bestFit="1" customWidth="1"/>
    <col min="9" max="10" width="9.1796875" customWidth="1"/>
    <col min="11" max="11" width="10.1796875" bestFit="1" customWidth="1"/>
    <col min="12" max="12" width="12.1796875" bestFit="1" customWidth="1"/>
    <col min="13" max="13" width="12.542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26</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2" t="s">
        <v>27</v>
      </c>
      <c r="G6" s="171"/>
      <c r="H6" s="171"/>
      <c r="I6" s="172"/>
      <c r="J6" s="173"/>
      <c r="K6" s="162" t="s">
        <v>28</v>
      </c>
      <c r="L6" s="171"/>
      <c r="M6" s="171"/>
      <c r="N6" s="172"/>
      <c r="O6" s="173"/>
      <c r="P6" s="163" t="s">
        <v>9</v>
      </c>
      <c r="Q6" s="171"/>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5">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5">
      <c r="A12" s="9"/>
      <c r="B12" s="12"/>
      <c r="C12" s="31" t="s">
        <v>74</v>
      </c>
      <c r="D12" s="26"/>
      <c r="E12" s="32"/>
      <c r="F12" s="45"/>
      <c r="G12" s="45"/>
      <c r="H12" s="45"/>
      <c r="I12" s="64"/>
      <c r="J12" s="61"/>
      <c r="K12" s="43"/>
      <c r="L12" s="43"/>
      <c r="M12" s="43"/>
      <c r="N12" s="65"/>
      <c r="O12" s="61"/>
      <c r="P12" s="44"/>
      <c r="Q12" s="44"/>
    </row>
    <row r="13" spans="1:33" ht="14.5">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5">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5">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5">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5">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5">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4296875" customWidth="1"/>
    <col min="4" max="4" width="9.1796875" customWidth="1"/>
    <col min="5" max="5" width="15.453125" customWidth="1"/>
    <col min="6" max="6" width="11" bestFit="1" customWidth="1"/>
    <col min="7" max="7" width="9.1796875" customWidth="1"/>
    <col min="8" max="8" width="11" bestFit="1" customWidth="1"/>
    <col min="9" max="10" width="9.1796875" customWidth="1"/>
    <col min="11" max="11" width="11" bestFit="1" customWidth="1"/>
    <col min="12" max="12" width="11.81640625" bestFit="1" customWidth="1"/>
    <col min="13" max="13" width="12.17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25</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2" t="s">
        <v>24</v>
      </c>
      <c r="G6" s="171"/>
      <c r="H6" s="171"/>
      <c r="I6" s="172"/>
      <c r="J6" s="173"/>
      <c r="K6" s="162" t="s">
        <v>8</v>
      </c>
      <c r="L6" s="171"/>
      <c r="M6" s="171"/>
      <c r="N6" s="172"/>
      <c r="O6" s="173"/>
      <c r="P6" s="163" t="s">
        <v>9</v>
      </c>
      <c r="Q6" s="171"/>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5">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5">
      <c r="A12" s="9"/>
      <c r="B12" s="12"/>
      <c r="C12" s="31" t="s">
        <v>20</v>
      </c>
      <c r="D12" s="26"/>
      <c r="E12" s="32"/>
      <c r="F12" s="45"/>
      <c r="G12" s="45"/>
      <c r="H12" s="45"/>
      <c r="I12" s="64"/>
      <c r="J12" s="61"/>
      <c r="K12" s="43"/>
      <c r="L12" s="43"/>
      <c r="M12" s="43"/>
      <c r="N12" s="65"/>
      <c r="O12" s="61"/>
      <c r="P12" s="44"/>
      <c r="Q12" s="44"/>
    </row>
    <row r="13" spans="1:33" ht="14.5">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5">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5">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5">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5">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5">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1.1796875" bestFit="1" customWidth="1"/>
    <col min="9" max="10" width="9.1796875" customWidth="1"/>
    <col min="11" max="11" width="11" bestFit="1" customWidth="1"/>
    <col min="12" max="13" width="12.1796875" bestFit="1" customWidth="1"/>
    <col min="14" max="15" width="9.1796875" customWidth="1"/>
    <col min="16" max="16" width="13"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21</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2" t="s">
        <v>22</v>
      </c>
      <c r="G6" s="171"/>
      <c r="H6" s="171"/>
      <c r="I6" s="172"/>
      <c r="J6" s="173"/>
      <c r="K6" s="162" t="s">
        <v>23</v>
      </c>
      <c r="L6" s="171"/>
      <c r="M6" s="171"/>
      <c r="N6" s="172"/>
      <c r="O6" s="173"/>
      <c r="P6" s="163" t="s">
        <v>9</v>
      </c>
      <c r="Q6" s="171"/>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5">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5">
      <c r="A12" s="9"/>
      <c r="B12" s="12"/>
      <c r="C12" s="31" t="s">
        <v>20</v>
      </c>
      <c r="D12" s="26"/>
      <c r="E12" s="32"/>
      <c r="F12" s="45"/>
      <c r="G12" s="45"/>
      <c r="H12" s="45"/>
      <c r="I12" s="64"/>
      <c r="J12" s="61"/>
      <c r="K12" s="43"/>
      <c r="L12" s="43"/>
      <c r="M12" s="43"/>
      <c r="N12" s="65"/>
      <c r="O12" s="61"/>
      <c r="P12" s="44"/>
      <c r="Q12" s="44"/>
    </row>
    <row r="13" spans="1:33" ht="14.5">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5">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5">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5">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5">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5">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B5F8F4-A130-4AD7-AA47-EF838713E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 ds:uri="8cd7474e-1d48-42f1-a929-9fa835c241d5"/>
    <ds:schemaRef ds:uri="http://purl.org/dc/elements/1.1/"/>
    <ds:schemaRef ds:uri="http://www.w3.org/XML/1998/namespace"/>
    <ds:schemaRef ds:uri="http://schemas.microsoft.com/office/2006/documentManagement/types"/>
    <ds:schemaRef ds:uri="http://schemas.openxmlformats.org/package/2006/metadata/core-properties"/>
    <ds:schemaRef ds:uri="50acc271-0769-44fa-a07c-5c2dfce6e46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3</vt:i4>
      </vt:variant>
    </vt:vector>
  </HeadingPairs>
  <TitlesOfParts>
    <vt:vector size="55" baseType="lpstr">
      <vt:lpstr> </vt:lpstr>
      <vt:lpstr>Disclaimer</vt:lpstr>
      <vt:lpstr>Notes</vt:lpstr>
      <vt:lpstr>Occupancy_2025</vt:lpstr>
      <vt:lpstr>Traffic&gt;</vt:lpstr>
      <vt:lpstr>Jun-25</vt:lpstr>
      <vt:lpstr>May-25</vt:lpstr>
      <vt:lpstr>Apr-25</vt:lpstr>
      <vt:lpstr>Mar-25</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Elif Dogan</cp:lastModifiedBy>
  <cp:lastPrinted>2022-08-04T14:43:41Z</cp:lastPrinted>
  <dcterms:created xsi:type="dcterms:W3CDTF">2021-12-10T09:13:50Z</dcterms:created>
  <dcterms:modified xsi:type="dcterms:W3CDTF">2025-07-10T07:00:52Z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