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Holding\Investor Relations\GPH Yolcu Istatistikleri\July_2025\"/>
    </mc:Choice>
  </mc:AlternateContent>
  <xr:revisionPtr revIDLastSave="0" documentId="13_ncr:1_{49D3E967-C413-4294-AF88-CFE0F18A0B85}" xr6:coauthVersionLast="47" xr6:coauthVersionMax="47" xr10:uidLastSave="{00000000-0000-0000-0000-000000000000}"/>
  <bookViews>
    <workbookView xWindow="-120" yWindow="-120" windowWidth="29040" windowHeight="15840" firstSheet="2" activeTab="4" xr2:uid="{00000000-000D-0000-FFFF-FFFF00000000}"/>
  </bookViews>
  <sheets>
    <sheet name=" " sheetId="3" r:id="rId1"/>
    <sheet name="Notlar" sheetId="11" r:id="rId2"/>
    <sheet name="Yasal Uyarı" sheetId="13" r:id="rId3"/>
    <sheet name="Gemi Doluluk Oranları" sheetId="26" r:id="rId4"/>
    <sheet name="Temmuz-2025" sheetId="71" r:id="rId5"/>
    <sheet name="Haziran-2025" sheetId="70" r:id="rId6"/>
    <sheet name="Mayıs-2025" sheetId="69" r:id="rId7"/>
    <sheet name="Nisan-2025" sheetId="68" r:id="rId8"/>
    <sheet name="Mart-2025" sheetId="67" r:id="rId9"/>
    <sheet name="Şubat-2025" sheetId="66" r:id="rId10"/>
    <sheet name="Ocak-2025" sheetId="65" r:id="rId11"/>
    <sheet name="Aralık-24" sheetId="64" r:id="rId12"/>
    <sheet name="Kasım-24" sheetId="63" r:id="rId13"/>
    <sheet name="Ekim-24" sheetId="60" r:id="rId14"/>
    <sheet name="Eylül-2024" sheetId="59" r:id="rId15"/>
    <sheet name="Ağustos-24" sheetId="58" r:id="rId16"/>
    <sheet name="Temmuz-24" sheetId="57" r:id="rId17"/>
    <sheet name="Haziran-24" sheetId="56" r:id="rId18"/>
    <sheet name="Mayıs-24" sheetId="54" r:id="rId19"/>
    <sheet name="Nisan-24" sheetId="51" r:id="rId20"/>
    <sheet name="Mart-24" sheetId="52" r:id="rId21"/>
    <sheet name="Şubat-24" sheetId="53" r:id="rId22"/>
    <sheet name="Ocak-24" sheetId="48" r:id="rId23"/>
    <sheet name="Aralık-23" sheetId="47" r:id="rId24"/>
    <sheet name="Kasım-23" sheetId="46" r:id="rId25"/>
    <sheet name="Ekim-23" sheetId="45" r:id="rId26"/>
    <sheet name="Eylül-23" sheetId="44" r:id="rId27"/>
    <sheet name="Ağustos-23" sheetId="42" r:id="rId28"/>
    <sheet name="Temmuz-23" sheetId="41" r:id="rId29"/>
    <sheet name="Haziran-23" sheetId="40" r:id="rId30"/>
    <sheet name="Mayıs-23" sheetId="37" r:id="rId31"/>
    <sheet name="Nisan-23" sheetId="36" r:id="rId32"/>
    <sheet name="Mart-23" sheetId="34" r:id="rId33"/>
    <sheet name="Mart-23_Eski Raporlama" sheetId="33" r:id="rId34"/>
    <sheet name="Şubat-23" sheetId="32" r:id="rId35"/>
    <sheet name="Ocak-23" sheetId="31" r:id="rId36"/>
    <sheet name="Aralık-22" sheetId="28" r:id="rId37"/>
    <sheet name="Kasım-22" sheetId="29" r:id="rId38"/>
    <sheet name="Ekim-22" sheetId="30" r:id="rId39"/>
    <sheet name="Eylül-22" sheetId="24" r:id="rId40"/>
    <sheet name="Ağustos-22 " sheetId="22" r:id="rId41"/>
    <sheet name="Tem-22" sheetId="21" r:id="rId42"/>
    <sheet name="Haz-22" sheetId="20" r:id="rId43"/>
    <sheet name="May-22" sheetId="19" r:id="rId44"/>
    <sheet name="Nis-22" sheetId="18" r:id="rId45"/>
    <sheet name="Mart-22" sheetId="17" r:id="rId46"/>
    <sheet name="Subat-22" sheetId="16" r:id="rId47"/>
    <sheet name="Ocak-22" sheetId="15" r:id="rId48"/>
    <sheet name="Aralık-21" sheetId="14" r:id="rId49"/>
    <sheet name="Kasım-21" sheetId="10" r:id="rId50"/>
    <sheet name="Ekim-21" sheetId="9" r:id="rId51"/>
    <sheet name="Eylül-21" sheetId="1" r:id="rId52"/>
  </sheets>
  <definedNames>
    <definedName name="_Order1" hidden="1">255</definedName>
    <definedName name="_Order2" hidden="1">255</definedName>
    <definedName name="AcqOppSwitch" localSheetId="40">#REF!</definedName>
    <definedName name="AcqOppSwitch" localSheetId="27">#REF!</definedName>
    <definedName name="AcqOppSwitch" localSheetId="15">#REF!</definedName>
    <definedName name="AcqOppSwitch" localSheetId="23">#REF!</definedName>
    <definedName name="AcqOppSwitch" localSheetId="11">#REF!</definedName>
    <definedName name="AcqOppSwitch" localSheetId="25">#REF!</definedName>
    <definedName name="AcqOppSwitch" localSheetId="13">#REF!</definedName>
    <definedName name="AcqOppSwitch" localSheetId="14">#REF!</definedName>
    <definedName name="AcqOppSwitch" localSheetId="39">#REF!</definedName>
    <definedName name="AcqOppSwitch" localSheetId="26">#REF!</definedName>
    <definedName name="AcqOppSwitch" localSheetId="3">#REF!</definedName>
    <definedName name="AcqOppSwitch" localSheetId="5">#REF!</definedName>
    <definedName name="AcqOppSwitch" localSheetId="29">#REF!</definedName>
    <definedName name="AcqOppSwitch" localSheetId="17">#REF!</definedName>
    <definedName name="AcqOppSwitch" localSheetId="24">#REF!</definedName>
    <definedName name="AcqOppSwitch" localSheetId="12">#REF!</definedName>
    <definedName name="AcqOppSwitch" localSheetId="8">#REF!</definedName>
    <definedName name="AcqOppSwitch" localSheetId="32">#REF!</definedName>
    <definedName name="AcqOppSwitch" localSheetId="33">#REF!</definedName>
    <definedName name="AcqOppSwitch" localSheetId="20">#REF!</definedName>
    <definedName name="AcqOppSwitch" localSheetId="6">#REF!</definedName>
    <definedName name="AcqOppSwitch" localSheetId="30">#REF!</definedName>
    <definedName name="AcqOppSwitch" localSheetId="18">#REF!</definedName>
    <definedName name="AcqOppSwitch" localSheetId="7">#REF!</definedName>
    <definedName name="AcqOppSwitch" localSheetId="31">#REF!</definedName>
    <definedName name="AcqOppSwitch" localSheetId="19">#REF!</definedName>
    <definedName name="AcqOppSwitch" localSheetId="10">#REF!</definedName>
    <definedName name="AcqOppSwitch" localSheetId="35">#REF!</definedName>
    <definedName name="AcqOppSwitch" localSheetId="22">#REF!</definedName>
    <definedName name="AcqOppSwitch" localSheetId="9">#REF!</definedName>
    <definedName name="AcqOppSwitch" localSheetId="34">#REF!</definedName>
    <definedName name="AcqOppSwitch" localSheetId="21">#REF!</definedName>
    <definedName name="AcqOppSwitch" localSheetId="4">#REF!</definedName>
    <definedName name="AcqOppSwitch" localSheetId="28">#REF!</definedName>
    <definedName name="AcqOppSwitch" localSheetId="16">#REF!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40">#REF!</definedName>
    <definedName name="KalundborgSwitch" localSheetId="27">#REF!</definedName>
    <definedName name="KalundborgSwitch" localSheetId="15">#REF!</definedName>
    <definedName name="KalundborgSwitch" localSheetId="23">#REF!</definedName>
    <definedName name="KalundborgSwitch" localSheetId="11">#REF!</definedName>
    <definedName name="KalundborgSwitch" localSheetId="25">#REF!</definedName>
    <definedName name="KalundborgSwitch" localSheetId="13">#REF!</definedName>
    <definedName name="KalundborgSwitch" localSheetId="14">#REF!</definedName>
    <definedName name="KalundborgSwitch" localSheetId="39">#REF!</definedName>
    <definedName name="KalundborgSwitch" localSheetId="26">#REF!</definedName>
    <definedName name="KalundborgSwitch" localSheetId="3">#REF!</definedName>
    <definedName name="KalundborgSwitch" localSheetId="5">#REF!</definedName>
    <definedName name="KalundborgSwitch" localSheetId="29">#REF!</definedName>
    <definedName name="KalundborgSwitch" localSheetId="17">#REF!</definedName>
    <definedName name="KalundborgSwitch" localSheetId="24">#REF!</definedName>
    <definedName name="KalundborgSwitch" localSheetId="12">#REF!</definedName>
    <definedName name="KalundborgSwitch" localSheetId="8">#REF!</definedName>
    <definedName name="KalundborgSwitch" localSheetId="32">#REF!</definedName>
    <definedName name="KalundborgSwitch" localSheetId="33">#REF!</definedName>
    <definedName name="KalundborgSwitch" localSheetId="20">#REF!</definedName>
    <definedName name="KalundborgSwitch" localSheetId="6">#REF!</definedName>
    <definedName name="KalundborgSwitch" localSheetId="30">#REF!</definedName>
    <definedName name="KalundborgSwitch" localSheetId="18">#REF!</definedName>
    <definedName name="KalundborgSwitch" localSheetId="7">#REF!</definedName>
    <definedName name="KalundborgSwitch" localSheetId="31">#REF!</definedName>
    <definedName name="KalundborgSwitch" localSheetId="19">#REF!</definedName>
    <definedName name="KalundborgSwitch" localSheetId="10">#REF!</definedName>
    <definedName name="KalundborgSwitch" localSheetId="35">#REF!</definedName>
    <definedName name="KalundborgSwitch" localSheetId="22">#REF!</definedName>
    <definedName name="KalundborgSwitch" localSheetId="9">#REF!</definedName>
    <definedName name="KalundborgSwitch" localSheetId="34">#REF!</definedName>
    <definedName name="KalundborgSwitch" localSheetId="21">#REF!</definedName>
    <definedName name="KalundborgSwitch" localSheetId="4">#REF!</definedName>
    <definedName name="KalundborgSwitch" localSheetId="28">#REF!</definedName>
    <definedName name="KalundborgSwitch" localSheetId="16">#REF!</definedName>
    <definedName name="LasPalmasSwitch" localSheetId="40">#REF!</definedName>
    <definedName name="LasPalmasSwitch" localSheetId="27">#REF!</definedName>
    <definedName name="LasPalmasSwitch" localSheetId="15">#REF!</definedName>
    <definedName name="LasPalmasSwitch" localSheetId="36">#REF!</definedName>
    <definedName name="LasPalmasSwitch" localSheetId="23">#REF!</definedName>
    <definedName name="LasPalmasSwitch" localSheetId="11">#REF!</definedName>
    <definedName name="LasPalmasSwitch" localSheetId="38">#REF!</definedName>
    <definedName name="LasPalmasSwitch" localSheetId="25">#REF!</definedName>
    <definedName name="LasPalmasSwitch" localSheetId="13">#REF!</definedName>
    <definedName name="LasPalmasSwitch" localSheetId="14">#REF!</definedName>
    <definedName name="LasPalmasSwitch" localSheetId="39">#REF!</definedName>
    <definedName name="LasPalmasSwitch" localSheetId="26">#REF!</definedName>
    <definedName name="LasPalmasSwitch" localSheetId="3">#REF!</definedName>
    <definedName name="LasPalmasSwitch" localSheetId="5">#REF!</definedName>
    <definedName name="LasPalmasSwitch" localSheetId="29">#REF!</definedName>
    <definedName name="LasPalmasSwitch" localSheetId="17">#REF!</definedName>
    <definedName name="LasPalmasSwitch" localSheetId="37">#REF!</definedName>
    <definedName name="LasPalmasSwitch" localSheetId="24">#REF!</definedName>
    <definedName name="LasPalmasSwitch" localSheetId="12">#REF!</definedName>
    <definedName name="LasPalmasSwitch" localSheetId="8">#REF!</definedName>
    <definedName name="LasPalmasSwitch" localSheetId="32">#REF!</definedName>
    <definedName name="LasPalmasSwitch" localSheetId="33">#REF!</definedName>
    <definedName name="LasPalmasSwitch" localSheetId="20">#REF!</definedName>
    <definedName name="LasPalmasSwitch" localSheetId="6">#REF!</definedName>
    <definedName name="LasPalmasSwitch" localSheetId="30">#REF!</definedName>
    <definedName name="LasPalmasSwitch" localSheetId="18">#REF!</definedName>
    <definedName name="LasPalmasSwitch" localSheetId="7">#REF!</definedName>
    <definedName name="LasPalmasSwitch" localSheetId="31">#REF!</definedName>
    <definedName name="LasPalmasSwitch" localSheetId="19">#REF!</definedName>
    <definedName name="LasPalmasSwitch" localSheetId="1">#REF!</definedName>
    <definedName name="LasPalmasSwitch" localSheetId="10">#REF!</definedName>
    <definedName name="LasPalmasSwitch" localSheetId="35">#REF!</definedName>
    <definedName name="LasPalmasSwitch" localSheetId="22">#REF!</definedName>
    <definedName name="LasPalmasSwitch" localSheetId="9">#REF!</definedName>
    <definedName name="LasPalmasSwitch" localSheetId="34">#REF!</definedName>
    <definedName name="LasPalmasSwitch" localSheetId="21">#REF!</definedName>
    <definedName name="LasPalmasSwitch" localSheetId="4">#REF!</definedName>
    <definedName name="LasPalmasSwitch" localSheetId="28">#REF!</definedName>
    <definedName name="LasPalmasSwitch" localSheetId="16">#REF!</definedName>
    <definedName name="LasPalmasSwitch" localSheetId="2">#REF!</definedName>
    <definedName name="ll" localSheetId="40">#REF!</definedName>
    <definedName name="ll">#REF!</definedName>
    <definedName name="ProjectionsSwitch" localSheetId="40">#REF!</definedName>
    <definedName name="ProjectionsSwitch" localSheetId="27">#REF!</definedName>
    <definedName name="ProjectionsSwitch" localSheetId="15">#REF!</definedName>
    <definedName name="ProjectionsSwitch" localSheetId="23">#REF!</definedName>
    <definedName name="ProjectionsSwitch" localSheetId="11">#REF!</definedName>
    <definedName name="ProjectionsSwitch" localSheetId="25">#REF!</definedName>
    <definedName name="ProjectionsSwitch" localSheetId="13">#REF!</definedName>
    <definedName name="ProjectionsSwitch" localSheetId="14">#REF!</definedName>
    <definedName name="ProjectionsSwitch" localSheetId="39">#REF!</definedName>
    <definedName name="ProjectionsSwitch" localSheetId="26">#REF!</definedName>
    <definedName name="ProjectionsSwitch" localSheetId="3">#REF!</definedName>
    <definedName name="ProjectionsSwitch" localSheetId="5">#REF!</definedName>
    <definedName name="ProjectionsSwitch" localSheetId="29">#REF!</definedName>
    <definedName name="ProjectionsSwitch" localSheetId="17">#REF!</definedName>
    <definedName name="ProjectionsSwitch" localSheetId="24">#REF!</definedName>
    <definedName name="ProjectionsSwitch" localSheetId="12">#REF!</definedName>
    <definedName name="ProjectionsSwitch" localSheetId="8">#REF!</definedName>
    <definedName name="ProjectionsSwitch" localSheetId="32">#REF!</definedName>
    <definedName name="ProjectionsSwitch" localSheetId="33">#REF!</definedName>
    <definedName name="ProjectionsSwitch" localSheetId="20">#REF!</definedName>
    <definedName name="ProjectionsSwitch" localSheetId="6">#REF!</definedName>
    <definedName name="ProjectionsSwitch" localSheetId="30">#REF!</definedName>
    <definedName name="ProjectionsSwitch" localSheetId="18">#REF!</definedName>
    <definedName name="ProjectionsSwitch" localSheetId="7">#REF!</definedName>
    <definedName name="ProjectionsSwitch" localSheetId="31">#REF!</definedName>
    <definedName name="ProjectionsSwitch" localSheetId="19">#REF!</definedName>
    <definedName name="ProjectionsSwitch" localSheetId="10">#REF!</definedName>
    <definedName name="ProjectionsSwitch" localSheetId="35">#REF!</definedName>
    <definedName name="ProjectionsSwitch" localSheetId="22">#REF!</definedName>
    <definedName name="ProjectionsSwitch" localSheetId="9">#REF!</definedName>
    <definedName name="ProjectionsSwitch" localSheetId="34">#REF!</definedName>
    <definedName name="ProjectionsSwitch" localSheetId="21">#REF!</definedName>
    <definedName name="ProjectionsSwitch" localSheetId="4">#REF!</definedName>
    <definedName name="ProjectionsSwitch" localSheetId="28">#REF!</definedName>
    <definedName name="ProjectionsSwitch" localSheetId="16">#REF!</definedName>
    <definedName name="SanJuanSwitch" localSheetId="40">#REF!</definedName>
    <definedName name="SanJuanSwitch" localSheetId="27">#REF!</definedName>
    <definedName name="SanJuanSwitch" localSheetId="15">#REF!</definedName>
    <definedName name="SanJuanSwitch" localSheetId="23">#REF!</definedName>
    <definedName name="SanJuanSwitch" localSheetId="11">#REF!</definedName>
    <definedName name="SanJuanSwitch" localSheetId="25">#REF!</definedName>
    <definedName name="SanJuanSwitch" localSheetId="13">#REF!</definedName>
    <definedName name="SanJuanSwitch" localSheetId="14">#REF!</definedName>
    <definedName name="SanJuanSwitch" localSheetId="39">#REF!</definedName>
    <definedName name="SanJuanSwitch" localSheetId="26">#REF!</definedName>
    <definedName name="SanJuanSwitch" localSheetId="3">#REF!</definedName>
    <definedName name="SanJuanSwitch" localSheetId="5">#REF!</definedName>
    <definedName name="SanJuanSwitch" localSheetId="29">#REF!</definedName>
    <definedName name="SanJuanSwitch" localSheetId="17">#REF!</definedName>
    <definedName name="SanJuanSwitch" localSheetId="24">#REF!</definedName>
    <definedName name="SanJuanSwitch" localSheetId="12">#REF!</definedName>
    <definedName name="SanJuanSwitch" localSheetId="8">#REF!</definedName>
    <definedName name="SanJuanSwitch" localSheetId="32">#REF!</definedName>
    <definedName name="SanJuanSwitch" localSheetId="33">#REF!</definedName>
    <definedName name="SanJuanSwitch" localSheetId="20">#REF!</definedName>
    <definedName name="SanJuanSwitch" localSheetId="6">#REF!</definedName>
    <definedName name="SanJuanSwitch" localSheetId="30">#REF!</definedName>
    <definedName name="SanJuanSwitch" localSheetId="18">#REF!</definedName>
    <definedName name="SanJuanSwitch" localSheetId="7">#REF!</definedName>
    <definedName name="SanJuanSwitch" localSheetId="31">#REF!</definedName>
    <definedName name="SanJuanSwitch" localSheetId="19">#REF!</definedName>
    <definedName name="SanJuanSwitch" localSheetId="10">#REF!</definedName>
    <definedName name="SanJuanSwitch" localSheetId="35">#REF!</definedName>
    <definedName name="SanJuanSwitch" localSheetId="22">#REF!</definedName>
    <definedName name="SanJuanSwitch" localSheetId="9">#REF!</definedName>
    <definedName name="SanJuanSwitch" localSheetId="34">#REF!</definedName>
    <definedName name="SanJuanSwitch" localSheetId="21">#REF!</definedName>
    <definedName name="SanJuanSwitch" localSheetId="4">#REF!</definedName>
    <definedName name="SanJuanSwitch" localSheetId="28">#REF!</definedName>
    <definedName name="SanJuanSwitch" localSheetId="16">#REF!</definedName>
    <definedName name="ScenarioSwitch" localSheetId="40">#REF!</definedName>
    <definedName name="ScenarioSwitch" localSheetId="27">#REF!</definedName>
    <definedName name="ScenarioSwitch" localSheetId="15">#REF!</definedName>
    <definedName name="ScenarioSwitch" localSheetId="23">#REF!</definedName>
    <definedName name="ScenarioSwitch" localSheetId="11">#REF!</definedName>
    <definedName name="ScenarioSwitch" localSheetId="25">#REF!</definedName>
    <definedName name="ScenarioSwitch" localSheetId="13">#REF!</definedName>
    <definedName name="ScenarioSwitch" localSheetId="14">#REF!</definedName>
    <definedName name="ScenarioSwitch" localSheetId="39">#REF!</definedName>
    <definedName name="ScenarioSwitch" localSheetId="26">#REF!</definedName>
    <definedName name="ScenarioSwitch" localSheetId="3">#REF!</definedName>
    <definedName name="ScenarioSwitch" localSheetId="5">#REF!</definedName>
    <definedName name="ScenarioSwitch" localSheetId="29">#REF!</definedName>
    <definedName name="ScenarioSwitch" localSheetId="17">#REF!</definedName>
    <definedName name="ScenarioSwitch" localSheetId="24">#REF!</definedName>
    <definedName name="ScenarioSwitch" localSheetId="12">#REF!</definedName>
    <definedName name="ScenarioSwitch" localSheetId="8">#REF!</definedName>
    <definedName name="ScenarioSwitch" localSheetId="32">#REF!</definedName>
    <definedName name="ScenarioSwitch" localSheetId="33">#REF!</definedName>
    <definedName name="ScenarioSwitch" localSheetId="20">#REF!</definedName>
    <definedName name="ScenarioSwitch" localSheetId="6">#REF!</definedName>
    <definedName name="ScenarioSwitch" localSheetId="30">#REF!</definedName>
    <definedName name="ScenarioSwitch" localSheetId="18">#REF!</definedName>
    <definedName name="ScenarioSwitch" localSheetId="7">#REF!</definedName>
    <definedName name="ScenarioSwitch" localSheetId="31">#REF!</definedName>
    <definedName name="ScenarioSwitch" localSheetId="19">#REF!</definedName>
    <definedName name="ScenarioSwitch" localSheetId="10">#REF!</definedName>
    <definedName name="ScenarioSwitch" localSheetId="35">#REF!</definedName>
    <definedName name="ScenarioSwitch" localSheetId="22">#REF!</definedName>
    <definedName name="ScenarioSwitch" localSheetId="9">#REF!</definedName>
    <definedName name="ScenarioSwitch" localSheetId="34">#REF!</definedName>
    <definedName name="ScenarioSwitch" localSheetId="21">#REF!</definedName>
    <definedName name="ScenarioSwitch" localSheetId="4">#REF!</definedName>
    <definedName name="ScenarioSwitch" localSheetId="28">#REF!</definedName>
    <definedName name="ScenarioSwitch" localSheetId="16">#REF!</definedName>
    <definedName name="TortolaSwitch" localSheetId="40">#REF!</definedName>
    <definedName name="TortolaSwitch" localSheetId="27">#REF!</definedName>
    <definedName name="TortolaSwitch" localSheetId="15">#REF!</definedName>
    <definedName name="TortolaSwitch" localSheetId="23">#REF!</definedName>
    <definedName name="TortolaSwitch" localSheetId="11">#REF!</definedName>
    <definedName name="TortolaSwitch" localSheetId="25">#REF!</definedName>
    <definedName name="TortolaSwitch" localSheetId="13">#REF!</definedName>
    <definedName name="TortolaSwitch" localSheetId="14">#REF!</definedName>
    <definedName name="TortolaSwitch" localSheetId="39">#REF!</definedName>
    <definedName name="TortolaSwitch" localSheetId="26">#REF!</definedName>
    <definedName name="TortolaSwitch" localSheetId="3">#REF!</definedName>
    <definedName name="TortolaSwitch" localSheetId="5">#REF!</definedName>
    <definedName name="TortolaSwitch" localSheetId="29">#REF!</definedName>
    <definedName name="TortolaSwitch" localSheetId="17">#REF!</definedName>
    <definedName name="TortolaSwitch" localSheetId="24">#REF!</definedName>
    <definedName name="TortolaSwitch" localSheetId="12">#REF!</definedName>
    <definedName name="TortolaSwitch" localSheetId="8">#REF!</definedName>
    <definedName name="TortolaSwitch" localSheetId="32">#REF!</definedName>
    <definedName name="TortolaSwitch" localSheetId="33">#REF!</definedName>
    <definedName name="TortolaSwitch" localSheetId="20">#REF!</definedName>
    <definedName name="TortolaSwitch" localSheetId="6">#REF!</definedName>
    <definedName name="TortolaSwitch" localSheetId="30">#REF!</definedName>
    <definedName name="TortolaSwitch" localSheetId="18">#REF!</definedName>
    <definedName name="TortolaSwitch" localSheetId="7">#REF!</definedName>
    <definedName name="TortolaSwitch" localSheetId="31">#REF!</definedName>
    <definedName name="TortolaSwitch" localSheetId="19">#REF!</definedName>
    <definedName name="TortolaSwitch" localSheetId="10">#REF!</definedName>
    <definedName name="TortolaSwitch" localSheetId="35">#REF!</definedName>
    <definedName name="TortolaSwitch" localSheetId="22">#REF!</definedName>
    <definedName name="TortolaSwitch" localSheetId="9">#REF!</definedName>
    <definedName name="TortolaSwitch" localSheetId="34">#REF!</definedName>
    <definedName name="TortolaSwitch" localSheetId="21">#REF!</definedName>
    <definedName name="TortolaSwitch" localSheetId="4">#REF!</definedName>
    <definedName name="TortolaSwitch" localSheetId="28">#REF!</definedName>
    <definedName name="TortolaSwitch" localSheetId="16">#REF!</definedName>
    <definedName name="ValenciaSwitch" localSheetId="40">#REF!</definedName>
    <definedName name="ValenciaSwitch" localSheetId="27">#REF!</definedName>
    <definedName name="ValenciaSwitch" localSheetId="15">#REF!</definedName>
    <definedName name="ValenciaSwitch" localSheetId="23">#REF!</definedName>
    <definedName name="ValenciaSwitch" localSheetId="11">#REF!</definedName>
    <definedName name="ValenciaSwitch" localSheetId="25">#REF!</definedName>
    <definedName name="ValenciaSwitch" localSheetId="13">#REF!</definedName>
    <definedName name="ValenciaSwitch" localSheetId="14">#REF!</definedName>
    <definedName name="ValenciaSwitch" localSheetId="39">#REF!</definedName>
    <definedName name="ValenciaSwitch" localSheetId="26">#REF!</definedName>
    <definedName name="ValenciaSwitch" localSheetId="3">#REF!</definedName>
    <definedName name="ValenciaSwitch" localSheetId="5">#REF!</definedName>
    <definedName name="ValenciaSwitch" localSheetId="29">#REF!</definedName>
    <definedName name="ValenciaSwitch" localSheetId="17">#REF!</definedName>
    <definedName name="ValenciaSwitch" localSheetId="24">#REF!</definedName>
    <definedName name="ValenciaSwitch" localSheetId="12">#REF!</definedName>
    <definedName name="ValenciaSwitch" localSheetId="8">#REF!</definedName>
    <definedName name="ValenciaSwitch" localSheetId="32">#REF!</definedName>
    <definedName name="ValenciaSwitch" localSheetId="33">#REF!</definedName>
    <definedName name="ValenciaSwitch" localSheetId="20">#REF!</definedName>
    <definedName name="ValenciaSwitch" localSheetId="6">#REF!</definedName>
    <definedName name="ValenciaSwitch" localSheetId="30">#REF!</definedName>
    <definedName name="ValenciaSwitch" localSheetId="18">#REF!</definedName>
    <definedName name="ValenciaSwitch" localSheetId="7">#REF!</definedName>
    <definedName name="ValenciaSwitch" localSheetId="31">#REF!</definedName>
    <definedName name="ValenciaSwitch" localSheetId="19">#REF!</definedName>
    <definedName name="ValenciaSwitch" localSheetId="10">#REF!</definedName>
    <definedName name="ValenciaSwitch" localSheetId="35">#REF!</definedName>
    <definedName name="ValenciaSwitch" localSheetId="22">#REF!</definedName>
    <definedName name="ValenciaSwitch" localSheetId="9">#REF!</definedName>
    <definedName name="ValenciaSwitch" localSheetId="34">#REF!</definedName>
    <definedName name="ValenciaSwitch" localSheetId="21">#REF!</definedName>
    <definedName name="ValenciaSwitch" localSheetId="4">#REF!</definedName>
    <definedName name="ValenciaSwitch" localSheetId="28">#REF!</definedName>
    <definedName name="ValenciaSwitch" localSheetId="16">#REF!</definedName>
    <definedName name="_xlnm.Print_Area" localSheetId="1">Notlar!$A$1:$CA$35</definedName>
    <definedName name="_xlnm.Print_Area" localSheetId="2">'Yasal Uyarı'!$A$1:$CA$35</definedName>
    <definedName name="z" localSheetId="40">#REF!</definedName>
    <definedName name="z" localSheetId="27">#REF!</definedName>
    <definedName name="z" localSheetId="15">#REF!</definedName>
    <definedName name="z" localSheetId="36">#REF!</definedName>
    <definedName name="z" localSheetId="23">#REF!</definedName>
    <definedName name="z" localSheetId="11">#REF!</definedName>
    <definedName name="z" localSheetId="38">#REF!</definedName>
    <definedName name="z" localSheetId="25">#REF!</definedName>
    <definedName name="z" localSheetId="13">#REF!</definedName>
    <definedName name="z" localSheetId="14">#REF!</definedName>
    <definedName name="z" localSheetId="39">#REF!</definedName>
    <definedName name="z" localSheetId="26">#REF!</definedName>
    <definedName name="z" localSheetId="3">#REF!</definedName>
    <definedName name="z" localSheetId="5">#REF!</definedName>
    <definedName name="z" localSheetId="29">#REF!</definedName>
    <definedName name="z" localSheetId="17">#REF!</definedName>
    <definedName name="z" localSheetId="37">#REF!</definedName>
    <definedName name="z" localSheetId="24">#REF!</definedName>
    <definedName name="z" localSheetId="12">#REF!</definedName>
    <definedName name="z" localSheetId="8">#REF!</definedName>
    <definedName name="z" localSheetId="32">#REF!</definedName>
    <definedName name="z" localSheetId="33">#REF!</definedName>
    <definedName name="z" localSheetId="20">#REF!</definedName>
    <definedName name="z" localSheetId="6">#REF!</definedName>
    <definedName name="z" localSheetId="30">#REF!</definedName>
    <definedName name="z" localSheetId="18">#REF!</definedName>
    <definedName name="z" localSheetId="7">#REF!</definedName>
    <definedName name="z" localSheetId="31">#REF!</definedName>
    <definedName name="z" localSheetId="19">#REF!</definedName>
    <definedName name="z" localSheetId="1">#REF!</definedName>
    <definedName name="z" localSheetId="10">#REF!</definedName>
    <definedName name="z" localSheetId="35">#REF!</definedName>
    <definedName name="z" localSheetId="22">#REF!</definedName>
    <definedName name="z" localSheetId="9">#REF!</definedName>
    <definedName name="z" localSheetId="34">#REF!</definedName>
    <definedName name="z" localSheetId="21">#REF!</definedName>
    <definedName name="z" localSheetId="4">#REF!</definedName>
    <definedName name="z" localSheetId="28">#REF!</definedName>
    <definedName name="z" localSheetId="16">#REF!</definedName>
    <definedName name="z" localSheetId="2">#REF!</definedName>
    <definedName name="Z_5F6D01E3_9E6F_4D7F_980F_63899AF95899_.wvu.Cols" localSheetId="40" hidden="1">'Ağustos-22 '!$X:$XFD</definedName>
    <definedName name="Z_5F6D01E3_9E6F_4D7F_980F_63899AF95899_.wvu.Cols" localSheetId="36" hidden="1">'Aralık-22'!$X:$XFD</definedName>
    <definedName name="Z_5F6D01E3_9E6F_4D7F_980F_63899AF95899_.wvu.Cols" localSheetId="38" hidden="1">'Ekim-22'!$X:$XFD</definedName>
    <definedName name="Z_5F6D01E3_9E6F_4D7F_980F_63899AF95899_.wvu.Cols" localSheetId="39" hidden="1">'Eylül-22'!$X:$XFD</definedName>
    <definedName name="Z_5F6D01E3_9E6F_4D7F_980F_63899AF95899_.wvu.Cols" localSheetId="3" hidden="1">'Gemi Doluluk Oranları'!$AV:$XFD</definedName>
    <definedName name="Z_5F6D01E3_9E6F_4D7F_980F_63899AF95899_.wvu.Cols" localSheetId="37" hidden="1">'Kasım-22'!$X:$XFD</definedName>
    <definedName name="Z_5F6D01E3_9E6F_4D7F_980F_63899AF95899_.wvu.Cols" localSheetId="35" hidden="1">'Ocak-23'!$AC:$XFD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70" l="1"/>
  <c r="R9" i="69"/>
  <c r="Q28" i="1"/>
  <c r="P28" i="1"/>
  <c r="O28" i="1"/>
  <c r="N28" i="1"/>
  <c r="M28" i="1"/>
  <c r="L28" i="1"/>
  <c r="K28" i="1"/>
  <c r="J28" i="1"/>
  <c r="I28" i="1"/>
  <c r="H28" i="1"/>
  <c r="G28" i="1"/>
  <c r="F28" i="1"/>
  <c r="Q27" i="1"/>
  <c r="P27" i="1"/>
  <c r="O27" i="1"/>
  <c r="N27" i="1"/>
  <c r="M27" i="1"/>
  <c r="L27" i="1"/>
  <c r="K27" i="1"/>
  <c r="J27" i="1"/>
  <c r="I27" i="1"/>
  <c r="H27" i="1"/>
  <c r="G27" i="1"/>
  <c r="F27" i="1"/>
  <c r="O26" i="1"/>
  <c r="N26" i="1"/>
  <c r="J26" i="1"/>
  <c r="I26" i="1"/>
  <c r="O25" i="1"/>
  <c r="N25" i="1"/>
  <c r="J25" i="1"/>
  <c r="I25" i="1"/>
  <c r="O23" i="1"/>
  <c r="N23" i="1"/>
  <c r="J23" i="1"/>
  <c r="I23" i="1"/>
  <c r="O22" i="1"/>
  <c r="N22" i="1"/>
  <c r="J22" i="1"/>
  <c r="I22" i="1"/>
  <c r="O20" i="1"/>
  <c r="N20" i="1"/>
  <c r="J20" i="1"/>
  <c r="I20" i="1"/>
  <c r="O19" i="1"/>
  <c r="N19" i="1"/>
  <c r="J19" i="1"/>
  <c r="I19" i="1"/>
  <c r="O17" i="1"/>
  <c r="N17" i="1"/>
  <c r="J17" i="1"/>
  <c r="I17" i="1"/>
  <c r="F17" i="1"/>
  <c r="O16" i="1"/>
  <c r="N16" i="1"/>
  <c r="J16" i="1"/>
  <c r="I16" i="1"/>
  <c r="O14" i="1"/>
  <c r="N14" i="1"/>
  <c r="J14" i="1"/>
  <c r="I14" i="1"/>
  <c r="O13" i="1"/>
  <c r="N13" i="1"/>
  <c r="J13" i="1"/>
  <c r="I13" i="1"/>
  <c r="O11" i="1"/>
  <c r="N11" i="1"/>
  <c r="J11" i="1"/>
  <c r="I11" i="1"/>
  <c r="O10" i="1"/>
  <c r="N10" i="1"/>
  <c r="J10" i="1"/>
  <c r="I10" i="1"/>
  <c r="Q28" i="9"/>
  <c r="P28" i="9"/>
  <c r="O28" i="9"/>
  <c r="N28" i="9"/>
  <c r="M28" i="9"/>
  <c r="L28" i="9"/>
  <c r="K28" i="9"/>
  <c r="J28" i="9"/>
  <c r="I28" i="9"/>
  <c r="H28" i="9"/>
  <c r="G28" i="9"/>
  <c r="F28" i="9"/>
  <c r="Q27" i="9"/>
  <c r="P27" i="9"/>
  <c r="O27" i="9"/>
  <c r="N27" i="9"/>
  <c r="M27" i="9"/>
  <c r="L27" i="9"/>
  <c r="K27" i="9"/>
  <c r="J27" i="9"/>
  <c r="I27" i="9"/>
  <c r="H27" i="9"/>
  <c r="G27" i="9"/>
  <c r="F27" i="9"/>
  <c r="O26" i="9"/>
  <c r="N26" i="9"/>
  <c r="J26" i="9"/>
  <c r="I26" i="9"/>
  <c r="O25" i="9"/>
  <c r="N25" i="9"/>
  <c r="J25" i="9"/>
  <c r="I25" i="9"/>
  <c r="O23" i="9"/>
  <c r="N23" i="9"/>
  <c r="J23" i="9"/>
  <c r="I23" i="9"/>
  <c r="O22" i="9"/>
  <c r="N22" i="9"/>
  <c r="J22" i="9"/>
  <c r="I22" i="9"/>
  <c r="O20" i="9"/>
  <c r="N20" i="9"/>
  <c r="J20" i="9"/>
  <c r="I20" i="9"/>
  <c r="O19" i="9"/>
  <c r="N19" i="9"/>
  <c r="J19" i="9"/>
  <c r="I19" i="9"/>
  <c r="O17" i="9"/>
  <c r="N17" i="9"/>
  <c r="J17" i="9"/>
  <c r="I17" i="9"/>
  <c r="O16" i="9"/>
  <c r="N16" i="9"/>
  <c r="J16" i="9"/>
  <c r="I16" i="9"/>
  <c r="O14" i="9"/>
  <c r="N14" i="9"/>
  <c r="J14" i="9"/>
  <c r="I14" i="9"/>
  <c r="O13" i="9"/>
  <c r="N13" i="9"/>
  <c r="J13" i="9"/>
  <c r="I13" i="9"/>
  <c r="O11" i="9"/>
  <c r="N11" i="9"/>
  <c r="J11" i="9"/>
  <c r="I11" i="9"/>
  <c r="O10" i="9"/>
  <c r="N10" i="9"/>
  <c r="J10" i="9"/>
  <c r="I10" i="9"/>
  <c r="Q28" i="10"/>
  <c r="P28" i="10"/>
  <c r="O28" i="10"/>
  <c r="N28" i="10"/>
  <c r="M28" i="10"/>
  <c r="L28" i="10"/>
  <c r="K28" i="10"/>
  <c r="J28" i="10"/>
  <c r="I28" i="10"/>
  <c r="H28" i="10"/>
  <c r="G28" i="10"/>
  <c r="F28" i="10"/>
  <c r="Q27" i="10"/>
  <c r="P27" i="10"/>
  <c r="O27" i="10"/>
  <c r="N27" i="10"/>
  <c r="M27" i="10"/>
  <c r="L27" i="10"/>
  <c r="K27" i="10"/>
  <c r="J27" i="10"/>
  <c r="I27" i="10"/>
  <c r="H27" i="10"/>
  <c r="G27" i="10"/>
  <c r="F27" i="10"/>
  <c r="O26" i="10"/>
  <c r="N26" i="10"/>
  <c r="J26" i="10"/>
  <c r="I26" i="10"/>
  <c r="O25" i="10"/>
  <c r="N25" i="10"/>
  <c r="J25" i="10"/>
  <c r="I25" i="10"/>
  <c r="O23" i="10"/>
  <c r="N23" i="10"/>
  <c r="J23" i="10"/>
  <c r="I23" i="10"/>
  <c r="O22" i="10"/>
  <c r="N22" i="10"/>
  <c r="J22" i="10"/>
  <c r="I22" i="10"/>
  <c r="O20" i="10"/>
  <c r="N20" i="10"/>
  <c r="J20" i="10"/>
  <c r="I20" i="10"/>
  <c r="O19" i="10"/>
  <c r="N19" i="10"/>
  <c r="J19" i="10"/>
  <c r="I19" i="10"/>
  <c r="O17" i="10"/>
  <c r="N17" i="10"/>
  <c r="J17" i="10"/>
  <c r="I17" i="10"/>
  <c r="O16" i="10"/>
  <c r="N16" i="10"/>
  <c r="J16" i="10"/>
  <c r="I16" i="10"/>
  <c r="O14" i="10"/>
  <c r="N14" i="10"/>
  <c r="J14" i="10"/>
  <c r="I14" i="10"/>
  <c r="O13" i="10"/>
  <c r="N13" i="10"/>
  <c r="J13" i="10"/>
  <c r="I13" i="10"/>
  <c r="O11" i="10"/>
  <c r="N11" i="10"/>
  <c r="J11" i="10"/>
  <c r="I11" i="10"/>
  <c r="O10" i="10"/>
  <c r="N10" i="10"/>
  <c r="J10" i="10"/>
  <c r="I10" i="10"/>
  <c r="Q28" i="14"/>
  <c r="P28" i="14"/>
  <c r="O28" i="14"/>
  <c r="N28" i="14"/>
  <c r="K28" i="14"/>
  <c r="J28" i="14"/>
  <c r="I28" i="14"/>
  <c r="H28" i="14"/>
  <c r="G28" i="14"/>
  <c r="F28" i="14"/>
  <c r="Q27" i="14"/>
  <c r="P27" i="14"/>
  <c r="O27" i="14"/>
  <c r="N27" i="14"/>
  <c r="K27" i="14"/>
  <c r="J27" i="14"/>
  <c r="I27" i="14"/>
  <c r="H27" i="14"/>
  <c r="G27" i="14"/>
  <c r="F27" i="14"/>
  <c r="Q26" i="14"/>
  <c r="P26" i="14"/>
  <c r="O26" i="14"/>
  <c r="N26" i="14"/>
  <c r="M26" i="14"/>
  <c r="L26" i="14"/>
  <c r="J26" i="14"/>
  <c r="I26" i="14"/>
  <c r="H26" i="14"/>
  <c r="G26" i="14"/>
  <c r="Q25" i="14"/>
  <c r="O25" i="14"/>
  <c r="N25" i="14"/>
  <c r="M25" i="14"/>
  <c r="J25" i="14"/>
  <c r="I25" i="14"/>
  <c r="H25" i="14"/>
  <c r="G25" i="14"/>
  <c r="O23" i="14"/>
  <c r="N23" i="14"/>
  <c r="J23" i="14"/>
  <c r="I23" i="14"/>
  <c r="H23" i="14"/>
  <c r="G23" i="14"/>
  <c r="O22" i="14"/>
  <c r="N22" i="14"/>
  <c r="J22" i="14"/>
  <c r="I22" i="14"/>
  <c r="H22" i="14"/>
  <c r="G22" i="14"/>
  <c r="O20" i="14"/>
  <c r="N20" i="14"/>
  <c r="J20" i="14"/>
  <c r="I20" i="14"/>
  <c r="H20" i="14"/>
  <c r="G20" i="14"/>
  <c r="O19" i="14"/>
  <c r="N19" i="14"/>
  <c r="J19" i="14"/>
  <c r="I19" i="14"/>
  <c r="H19" i="14"/>
  <c r="G19" i="14"/>
  <c r="O17" i="14"/>
  <c r="N17" i="14"/>
  <c r="J17" i="14"/>
  <c r="I17" i="14"/>
  <c r="H17" i="14"/>
  <c r="G17" i="14"/>
  <c r="O16" i="14"/>
  <c r="N16" i="14"/>
  <c r="J16" i="14"/>
  <c r="I16" i="14"/>
  <c r="H16" i="14"/>
  <c r="G16" i="14"/>
  <c r="O14" i="14"/>
  <c r="N14" i="14"/>
  <c r="J14" i="14"/>
  <c r="I14" i="14"/>
  <c r="H14" i="14"/>
  <c r="G14" i="14"/>
  <c r="O13" i="14"/>
  <c r="N13" i="14"/>
  <c r="J13" i="14"/>
  <c r="I13" i="14"/>
  <c r="H13" i="14"/>
  <c r="G13" i="14"/>
  <c r="O11" i="14"/>
  <c r="N11" i="14"/>
  <c r="J11" i="14"/>
  <c r="I11" i="14"/>
  <c r="H11" i="14"/>
  <c r="G11" i="14"/>
  <c r="O10" i="14"/>
  <c r="N10" i="14"/>
  <c r="J10" i="14"/>
  <c r="I10" i="14"/>
  <c r="H10" i="14"/>
  <c r="G10" i="14"/>
  <c r="V28" i="15"/>
  <c r="U28" i="15"/>
  <c r="T28" i="15"/>
  <c r="S28" i="15"/>
  <c r="R28" i="15"/>
  <c r="Q28" i="15"/>
  <c r="P28" i="15"/>
  <c r="O28" i="15"/>
  <c r="N28" i="15"/>
  <c r="M28" i="15"/>
  <c r="L28" i="15"/>
  <c r="K28" i="15"/>
  <c r="J28" i="15"/>
  <c r="I28" i="15"/>
  <c r="H28" i="15"/>
  <c r="G28" i="15"/>
  <c r="F28" i="15"/>
  <c r="V27" i="15"/>
  <c r="U27" i="15"/>
  <c r="T27" i="15"/>
  <c r="S27" i="15"/>
  <c r="R27" i="15"/>
  <c r="Q27" i="15"/>
  <c r="P27" i="15"/>
  <c r="O27" i="15"/>
  <c r="N27" i="15"/>
  <c r="M27" i="15"/>
  <c r="L27" i="15"/>
  <c r="K27" i="15"/>
  <c r="J27" i="15"/>
  <c r="I27" i="15"/>
  <c r="H27" i="15"/>
  <c r="G27" i="15"/>
  <c r="F27" i="15"/>
  <c r="V26" i="15"/>
  <c r="U26" i="15"/>
  <c r="S26" i="15"/>
  <c r="R26" i="15"/>
  <c r="Q26" i="15"/>
  <c r="L26" i="15"/>
  <c r="K26" i="15"/>
  <c r="J26" i="15"/>
  <c r="V25" i="15"/>
  <c r="S25" i="15"/>
  <c r="R25" i="15"/>
  <c r="Q25" i="15"/>
  <c r="L25" i="15"/>
  <c r="K25" i="15"/>
  <c r="J25" i="15"/>
  <c r="S23" i="15"/>
  <c r="R23" i="15"/>
  <c r="Q23" i="15"/>
  <c r="L23" i="15"/>
  <c r="K23" i="15"/>
  <c r="J23" i="15"/>
  <c r="S22" i="15"/>
  <c r="R22" i="15"/>
  <c r="Q22" i="15"/>
  <c r="L22" i="15"/>
  <c r="K22" i="15"/>
  <c r="J22" i="15"/>
  <c r="S20" i="15"/>
  <c r="R20" i="15"/>
  <c r="Q20" i="15"/>
  <c r="L20" i="15"/>
  <c r="K20" i="15"/>
  <c r="J20" i="15"/>
  <c r="S19" i="15"/>
  <c r="R19" i="15"/>
  <c r="Q19" i="15"/>
  <c r="L19" i="15"/>
  <c r="K19" i="15"/>
  <c r="J19" i="15"/>
  <c r="S17" i="15"/>
  <c r="R17" i="15"/>
  <c r="Q17" i="15"/>
  <c r="L17" i="15"/>
  <c r="K17" i="15"/>
  <c r="J17" i="15"/>
  <c r="S16" i="15"/>
  <c r="R16" i="15"/>
  <c r="Q16" i="15"/>
  <c r="L16" i="15"/>
  <c r="K16" i="15"/>
  <c r="J16" i="15"/>
  <c r="S14" i="15"/>
  <c r="R14" i="15"/>
  <c r="Q14" i="15"/>
  <c r="L14" i="15"/>
  <c r="K14" i="15"/>
  <c r="J14" i="15"/>
  <c r="S13" i="15"/>
  <c r="R13" i="15"/>
  <c r="Q13" i="15"/>
  <c r="L13" i="15"/>
  <c r="K13" i="15"/>
  <c r="J13" i="15"/>
  <c r="S11" i="15"/>
  <c r="R11" i="15"/>
  <c r="Q11" i="15"/>
  <c r="L11" i="15"/>
  <c r="K11" i="15"/>
  <c r="J11" i="15"/>
  <c r="S10" i="15"/>
  <c r="R10" i="15"/>
  <c r="Q10" i="15"/>
  <c r="L10" i="15"/>
  <c r="K10" i="15"/>
  <c r="J10" i="15"/>
  <c r="V28" i="16"/>
  <c r="U28" i="16"/>
  <c r="T28" i="16"/>
  <c r="S28" i="16"/>
  <c r="R28" i="16"/>
  <c r="Q28" i="16"/>
  <c r="P28" i="16"/>
  <c r="O28" i="16"/>
  <c r="N28" i="16"/>
  <c r="M28" i="16"/>
  <c r="L28" i="16"/>
  <c r="K28" i="16"/>
  <c r="J28" i="16"/>
  <c r="I28" i="16"/>
  <c r="H28" i="16"/>
  <c r="G28" i="16"/>
  <c r="F28" i="16"/>
  <c r="V27" i="16"/>
  <c r="U27" i="16"/>
  <c r="T27" i="16"/>
  <c r="S27" i="16"/>
  <c r="R27" i="16"/>
  <c r="Q27" i="16"/>
  <c r="P27" i="16"/>
  <c r="O27" i="16"/>
  <c r="N27" i="16"/>
  <c r="M27" i="16"/>
  <c r="L27" i="16"/>
  <c r="K27" i="16"/>
  <c r="J27" i="16"/>
  <c r="I27" i="16"/>
  <c r="H27" i="16"/>
  <c r="G27" i="16"/>
  <c r="F27" i="16"/>
  <c r="V26" i="16"/>
  <c r="U26" i="16"/>
  <c r="S26" i="16"/>
  <c r="R26" i="16"/>
  <c r="Q26" i="16"/>
  <c r="L26" i="16"/>
  <c r="K26" i="16"/>
  <c r="J26" i="16"/>
  <c r="V25" i="16"/>
  <c r="S25" i="16"/>
  <c r="R25" i="16"/>
  <c r="Q25" i="16"/>
  <c r="L25" i="16"/>
  <c r="K25" i="16"/>
  <c r="J25" i="16"/>
  <c r="S23" i="16"/>
  <c r="R23" i="16"/>
  <c r="Q23" i="16"/>
  <c r="L23" i="16"/>
  <c r="K23" i="16"/>
  <c r="J23" i="16"/>
  <c r="S22" i="16"/>
  <c r="R22" i="16"/>
  <c r="Q22" i="16"/>
  <c r="L22" i="16"/>
  <c r="K22" i="16"/>
  <c r="J22" i="16"/>
  <c r="S20" i="16"/>
  <c r="R20" i="16"/>
  <c r="Q20" i="16"/>
  <c r="L20" i="16"/>
  <c r="K20" i="16"/>
  <c r="J20" i="16"/>
  <c r="S19" i="16"/>
  <c r="R19" i="16"/>
  <c r="Q19" i="16"/>
  <c r="L19" i="16"/>
  <c r="K19" i="16"/>
  <c r="J19" i="16"/>
  <c r="S17" i="16"/>
  <c r="R17" i="16"/>
  <c r="Q17" i="16"/>
  <c r="L17" i="16"/>
  <c r="K17" i="16"/>
  <c r="J17" i="16"/>
  <c r="S16" i="16"/>
  <c r="R16" i="16"/>
  <c r="Q16" i="16"/>
  <c r="L16" i="16"/>
  <c r="K16" i="16"/>
  <c r="J16" i="16"/>
  <c r="S14" i="16"/>
  <c r="R14" i="16"/>
  <c r="Q14" i="16"/>
  <c r="L14" i="16"/>
  <c r="K14" i="16"/>
  <c r="J14" i="16"/>
  <c r="S13" i="16"/>
  <c r="R13" i="16"/>
  <c r="Q13" i="16"/>
  <c r="L13" i="16"/>
  <c r="K13" i="16"/>
  <c r="J13" i="16"/>
  <c r="S11" i="16"/>
  <c r="R11" i="16"/>
  <c r="Q11" i="16"/>
  <c r="L11" i="16"/>
  <c r="K11" i="16"/>
  <c r="J11" i="16"/>
  <c r="S10" i="16"/>
  <c r="R10" i="16"/>
  <c r="Q10" i="16"/>
  <c r="L10" i="16"/>
  <c r="K10" i="16"/>
  <c r="J10" i="16"/>
  <c r="V28" i="17"/>
  <c r="U28" i="17"/>
  <c r="T28" i="17"/>
  <c r="S28" i="17"/>
  <c r="R28" i="17"/>
  <c r="Q28" i="17"/>
  <c r="P28" i="17"/>
  <c r="O28" i="17"/>
  <c r="N28" i="17"/>
  <c r="M28" i="17"/>
  <c r="L28" i="17"/>
  <c r="K28" i="17"/>
  <c r="J28" i="17"/>
  <c r="I28" i="17"/>
  <c r="H28" i="17"/>
  <c r="G28" i="17"/>
  <c r="F28" i="17"/>
  <c r="V27" i="17"/>
  <c r="U27" i="17"/>
  <c r="T27" i="17"/>
  <c r="S27" i="17"/>
  <c r="R27" i="17"/>
  <c r="Q27" i="17"/>
  <c r="P27" i="17"/>
  <c r="O27" i="17"/>
  <c r="N27" i="17"/>
  <c r="M27" i="17"/>
  <c r="L27" i="17"/>
  <c r="K27" i="17"/>
  <c r="J27" i="17"/>
  <c r="I27" i="17"/>
  <c r="H27" i="17"/>
  <c r="G27" i="17"/>
  <c r="F27" i="17"/>
  <c r="V26" i="17"/>
  <c r="U26" i="17"/>
  <c r="S26" i="17"/>
  <c r="R26" i="17"/>
  <c r="Q26" i="17"/>
  <c r="L26" i="17"/>
  <c r="K26" i="17"/>
  <c r="J26" i="17"/>
  <c r="V25" i="17"/>
  <c r="S25" i="17"/>
  <c r="R25" i="17"/>
  <c r="Q25" i="17"/>
  <c r="L25" i="17"/>
  <c r="K25" i="17"/>
  <c r="J25" i="17"/>
  <c r="S23" i="17"/>
  <c r="R23" i="17"/>
  <c r="Q23" i="17"/>
  <c r="L23" i="17"/>
  <c r="K23" i="17"/>
  <c r="J23" i="17"/>
  <c r="S22" i="17"/>
  <c r="R22" i="17"/>
  <c r="Q22" i="17"/>
  <c r="L22" i="17"/>
  <c r="K22" i="17"/>
  <c r="J22" i="17"/>
  <c r="S20" i="17"/>
  <c r="R20" i="17"/>
  <c r="Q20" i="17"/>
  <c r="L20" i="17"/>
  <c r="K20" i="17"/>
  <c r="J20" i="17"/>
  <c r="S19" i="17"/>
  <c r="R19" i="17"/>
  <c r="Q19" i="17"/>
  <c r="L19" i="17"/>
  <c r="K19" i="17"/>
  <c r="J19" i="17"/>
  <c r="S17" i="17"/>
  <c r="R17" i="17"/>
  <c r="Q17" i="17"/>
  <c r="L17" i="17"/>
  <c r="K17" i="17"/>
  <c r="J17" i="17"/>
  <c r="S16" i="17"/>
  <c r="R16" i="17"/>
  <c r="Q16" i="17"/>
  <c r="L16" i="17"/>
  <c r="K16" i="17"/>
  <c r="J16" i="17"/>
  <c r="S14" i="17"/>
  <c r="R14" i="17"/>
  <c r="Q14" i="17"/>
  <c r="L14" i="17"/>
  <c r="K14" i="17"/>
  <c r="J14" i="17"/>
  <c r="S13" i="17"/>
  <c r="R13" i="17"/>
  <c r="Q13" i="17"/>
  <c r="L13" i="17"/>
  <c r="K13" i="17"/>
  <c r="J13" i="17"/>
  <c r="S11" i="17"/>
  <c r="R11" i="17"/>
  <c r="Q11" i="17"/>
  <c r="L11" i="17"/>
  <c r="K11" i="17"/>
  <c r="J11" i="17"/>
  <c r="S10" i="17"/>
  <c r="R10" i="17"/>
  <c r="Q10" i="17"/>
  <c r="L10" i="17"/>
  <c r="K10" i="17"/>
  <c r="J10" i="17"/>
  <c r="M28" i="18"/>
  <c r="F28" i="18"/>
  <c r="M26" i="18"/>
  <c r="F26" i="18"/>
  <c r="V31" i="22"/>
  <c r="U31" i="22"/>
  <c r="T31" i="22"/>
  <c r="S31" i="22"/>
  <c r="R31" i="22"/>
  <c r="Q31" i="22"/>
  <c r="P31" i="22"/>
  <c r="O31" i="22"/>
  <c r="N31" i="22"/>
  <c r="M31" i="22"/>
  <c r="L31" i="22"/>
  <c r="K31" i="22"/>
  <c r="J31" i="22"/>
  <c r="I31" i="22"/>
  <c r="H31" i="22"/>
  <c r="G31" i="22"/>
  <c r="F31" i="22"/>
  <c r="V30" i="22"/>
  <c r="U30" i="22"/>
  <c r="T30" i="22"/>
  <c r="S30" i="22"/>
  <c r="R30" i="22"/>
  <c r="Q30" i="22"/>
  <c r="P30" i="22"/>
  <c r="O30" i="22"/>
  <c r="N30" i="22"/>
  <c r="M30" i="22"/>
  <c r="L30" i="22"/>
  <c r="K30" i="22"/>
  <c r="J30" i="22"/>
  <c r="I30" i="22"/>
  <c r="H30" i="22"/>
  <c r="G30" i="22"/>
  <c r="F30" i="22"/>
  <c r="V29" i="22"/>
  <c r="U29" i="22"/>
  <c r="S29" i="22"/>
  <c r="R29" i="22"/>
  <c r="Q29" i="22"/>
  <c r="L29" i="22"/>
  <c r="K29" i="22"/>
  <c r="J29" i="22"/>
  <c r="I29" i="22"/>
  <c r="F29" i="22"/>
  <c r="V28" i="22"/>
  <c r="S28" i="22"/>
  <c r="R28" i="22"/>
  <c r="Q28" i="22"/>
  <c r="L28" i="22"/>
  <c r="K28" i="22"/>
  <c r="J28" i="22"/>
  <c r="S26" i="22"/>
  <c r="R26" i="22"/>
  <c r="Q26" i="22"/>
  <c r="L26" i="22"/>
  <c r="K26" i="22"/>
  <c r="J26" i="22"/>
  <c r="S25" i="22"/>
  <c r="R25" i="22"/>
  <c r="Q25" i="22"/>
  <c r="L25" i="22"/>
  <c r="K25" i="22"/>
  <c r="J25" i="22"/>
  <c r="S23" i="22"/>
  <c r="R23" i="22"/>
  <c r="Q23" i="22"/>
  <c r="L23" i="22"/>
  <c r="K23" i="22"/>
  <c r="J23" i="22"/>
  <c r="S22" i="22"/>
  <c r="R22" i="22"/>
  <c r="Q22" i="22"/>
  <c r="L22" i="22"/>
  <c r="K22" i="22"/>
  <c r="J22" i="22"/>
  <c r="S20" i="22"/>
  <c r="R20" i="22"/>
  <c r="Q20" i="22"/>
  <c r="L20" i="22"/>
  <c r="K20" i="22"/>
  <c r="J20" i="22"/>
  <c r="I20" i="22"/>
  <c r="F20" i="22"/>
  <c r="S19" i="22"/>
  <c r="R19" i="22"/>
  <c r="Q19" i="22"/>
  <c r="L19" i="22"/>
  <c r="K19" i="22"/>
  <c r="J19" i="22"/>
  <c r="S17" i="22"/>
  <c r="R17" i="22"/>
  <c r="Q17" i="22"/>
  <c r="L17" i="22"/>
  <c r="K17" i="22"/>
  <c r="J17" i="22"/>
  <c r="S16" i="22"/>
  <c r="R16" i="22"/>
  <c r="Q16" i="22"/>
  <c r="L16" i="22"/>
  <c r="K16" i="22"/>
  <c r="J16" i="22"/>
  <c r="S14" i="22"/>
  <c r="R14" i="22"/>
  <c r="Q14" i="22"/>
  <c r="L14" i="22"/>
  <c r="K14" i="22"/>
  <c r="J14" i="22"/>
  <c r="S13" i="22"/>
  <c r="R13" i="22"/>
  <c r="Q13" i="22"/>
  <c r="L13" i="22"/>
  <c r="K13" i="22"/>
  <c r="J13" i="22"/>
  <c r="V31" i="24"/>
  <c r="U31" i="24"/>
  <c r="T31" i="24"/>
  <c r="S31" i="24"/>
  <c r="R31" i="24"/>
  <c r="Q31" i="24"/>
  <c r="P31" i="24"/>
  <c r="O31" i="24"/>
  <c r="N31" i="24"/>
  <c r="M31" i="24"/>
  <c r="L31" i="24"/>
  <c r="K31" i="24"/>
  <c r="J31" i="24"/>
  <c r="I31" i="24"/>
  <c r="H31" i="24"/>
  <c r="G31" i="24"/>
  <c r="F31" i="24"/>
  <c r="V30" i="24"/>
  <c r="U30" i="24"/>
  <c r="T30" i="24"/>
  <c r="S30" i="24"/>
  <c r="R30" i="24"/>
  <c r="Q30" i="24"/>
  <c r="P30" i="24"/>
  <c r="O30" i="24"/>
  <c r="N30" i="24"/>
  <c r="M30" i="24"/>
  <c r="L30" i="24"/>
  <c r="K30" i="24"/>
  <c r="J30" i="24"/>
  <c r="I30" i="24"/>
  <c r="H30" i="24"/>
  <c r="G30" i="24"/>
  <c r="F30" i="24"/>
  <c r="V29" i="24"/>
  <c r="U29" i="24"/>
  <c r="S29" i="24"/>
  <c r="R29" i="24"/>
  <c r="Q29" i="24"/>
  <c r="L29" i="24"/>
  <c r="K29" i="24"/>
  <c r="J29" i="24"/>
  <c r="F29" i="24"/>
  <c r="V28" i="24"/>
  <c r="S28" i="24"/>
  <c r="R28" i="24"/>
  <c r="Q28" i="24"/>
  <c r="L28" i="24"/>
  <c r="K28" i="24"/>
  <c r="J28" i="24"/>
  <c r="S26" i="24"/>
  <c r="R26" i="24"/>
  <c r="Q26" i="24"/>
  <c r="L26" i="24"/>
  <c r="K26" i="24"/>
  <c r="J26" i="24"/>
  <c r="S25" i="24"/>
  <c r="R25" i="24"/>
  <c r="Q25" i="24"/>
  <c r="L25" i="24"/>
  <c r="K25" i="24"/>
  <c r="J25" i="24"/>
  <c r="S23" i="24"/>
  <c r="R23" i="24"/>
  <c r="Q23" i="24"/>
  <c r="L23" i="24"/>
  <c r="K23" i="24"/>
  <c r="J23" i="24"/>
  <c r="S22" i="24"/>
  <c r="R22" i="24"/>
  <c r="Q22" i="24"/>
  <c r="L22" i="24"/>
  <c r="K22" i="24"/>
  <c r="J22" i="24"/>
  <c r="S20" i="24"/>
  <c r="R20" i="24"/>
  <c r="Q20" i="24"/>
  <c r="L20" i="24"/>
  <c r="K20" i="24"/>
  <c r="J20" i="24"/>
  <c r="F20" i="24"/>
  <c r="S19" i="24"/>
  <c r="R19" i="24"/>
  <c r="Q19" i="24"/>
  <c r="L19" i="24"/>
  <c r="K19" i="24"/>
  <c r="J19" i="24"/>
  <c r="S17" i="24"/>
  <c r="R17" i="24"/>
  <c r="Q17" i="24"/>
  <c r="L17" i="24"/>
  <c r="K17" i="24"/>
  <c r="J17" i="24"/>
  <c r="S16" i="24"/>
  <c r="R16" i="24"/>
  <c r="Q16" i="24"/>
  <c r="L16" i="24"/>
  <c r="K16" i="24"/>
  <c r="J16" i="24"/>
  <c r="S14" i="24"/>
  <c r="R14" i="24"/>
  <c r="Q14" i="24"/>
  <c r="L14" i="24"/>
  <c r="K14" i="24"/>
  <c r="J14" i="24"/>
  <c r="S13" i="24"/>
  <c r="R13" i="24"/>
  <c r="Q13" i="24"/>
  <c r="L13" i="24"/>
  <c r="K13" i="24"/>
  <c r="J13" i="24"/>
  <c r="V31" i="30"/>
  <c r="U31" i="30"/>
  <c r="T31" i="30"/>
  <c r="S31" i="30"/>
  <c r="R31" i="30"/>
  <c r="Q31" i="30"/>
  <c r="P31" i="30"/>
  <c r="O31" i="30"/>
  <c r="N31" i="30"/>
  <c r="M31" i="30"/>
  <c r="L31" i="30"/>
  <c r="K31" i="30"/>
  <c r="J31" i="30"/>
  <c r="I31" i="30"/>
  <c r="H31" i="30"/>
  <c r="G31" i="30"/>
  <c r="F31" i="30"/>
  <c r="V30" i="30"/>
  <c r="U30" i="30"/>
  <c r="T30" i="30"/>
  <c r="S30" i="30"/>
  <c r="R30" i="30"/>
  <c r="Q30" i="30"/>
  <c r="P30" i="30"/>
  <c r="O30" i="30"/>
  <c r="N30" i="30"/>
  <c r="M30" i="30"/>
  <c r="L30" i="30"/>
  <c r="K30" i="30"/>
  <c r="J30" i="30"/>
  <c r="I30" i="30"/>
  <c r="H30" i="30"/>
  <c r="G30" i="30"/>
  <c r="F30" i="30"/>
  <c r="V29" i="30"/>
  <c r="U29" i="30"/>
  <c r="S29" i="30"/>
  <c r="R29" i="30"/>
  <c r="Q29" i="30"/>
  <c r="L29" i="30"/>
  <c r="K29" i="30"/>
  <c r="J29" i="30"/>
  <c r="F29" i="30"/>
  <c r="V28" i="30"/>
  <c r="S28" i="30"/>
  <c r="R28" i="30"/>
  <c r="Q28" i="30"/>
  <c r="L28" i="30"/>
  <c r="K28" i="30"/>
  <c r="J28" i="30"/>
  <c r="F28" i="30"/>
  <c r="S26" i="30"/>
  <c r="R26" i="30"/>
  <c r="Q26" i="30"/>
  <c r="L26" i="30"/>
  <c r="K26" i="30"/>
  <c r="J26" i="30"/>
  <c r="S25" i="30"/>
  <c r="R25" i="30"/>
  <c r="Q25" i="30"/>
  <c r="L25" i="30"/>
  <c r="K25" i="30"/>
  <c r="J25" i="30"/>
  <c r="S23" i="30"/>
  <c r="R23" i="30"/>
  <c r="Q23" i="30"/>
  <c r="L23" i="30"/>
  <c r="K23" i="30"/>
  <c r="J23" i="30"/>
  <c r="S22" i="30"/>
  <c r="R22" i="30"/>
  <c r="Q22" i="30"/>
  <c r="L22" i="30"/>
  <c r="K22" i="30"/>
  <c r="J22" i="30"/>
  <c r="S20" i="30"/>
  <c r="R20" i="30"/>
  <c r="Q20" i="30"/>
  <c r="L20" i="30"/>
  <c r="K20" i="30"/>
  <c r="J20" i="30"/>
  <c r="F20" i="30"/>
  <c r="S19" i="30"/>
  <c r="R19" i="30"/>
  <c r="Q19" i="30"/>
  <c r="L19" i="30"/>
  <c r="K19" i="30"/>
  <c r="J19" i="30"/>
  <c r="S17" i="30"/>
  <c r="R17" i="30"/>
  <c r="Q17" i="30"/>
  <c r="L17" i="30"/>
  <c r="K17" i="30"/>
  <c r="J17" i="30"/>
  <c r="S16" i="30"/>
  <c r="R16" i="30"/>
  <c r="Q16" i="30"/>
  <c r="L16" i="30"/>
  <c r="K16" i="30"/>
  <c r="J16" i="30"/>
  <c r="S14" i="30"/>
  <c r="R14" i="30"/>
  <c r="Q14" i="30"/>
  <c r="L14" i="30"/>
  <c r="K14" i="30"/>
  <c r="J14" i="30"/>
  <c r="S13" i="30"/>
  <c r="R13" i="30"/>
  <c r="Q13" i="30"/>
  <c r="L13" i="30"/>
  <c r="K13" i="30"/>
  <c r="J13" i="30"/>
  <c r="V31" i="29"/>
  <c r="U31" i="29"/>
  <c r="T31" i="29"/>
  <c r="S31" i="29"/>
  <c r="R31" i="29"/>
  <c r="Q31" i="29"/>
  <c r="P31" i="29"/>
  <c r="O31" i="29"/>
  <c r="N31" i="29"/>
  <c r="M31" i="29"/>
  <c r="L31" i="29"/>
  <c r="K31" i="29"/>
  <c r="J31" i="29"/>
  <c r="I31" i="29"/>
  <c r="H31" i="29"/>
  <c r="G31" i="29"/>
  <c r="F31" i="29"/>
  <c r="V30" i="29"/>
  <c r="U30" i="29"/>
  <c r="T30" i="29"/>
  <c r="S30" i="29"/>
  <c r="R30" i="29"/>
  <c r="Q30" i="29"/>
  <c r="P30" i="29"/>
  <c r="O30" i="29"/>
  <c r="N30" i="29"/>
  <c r="M30" i="29"/>
  <c r="L30" i="29"/>
  <c r="K30" i="29"/>
  <c r="J30" i="29"/>
  <c r="I30" i="29"/>
  <c r="H30" i="29"/>
  <c r="G30" i="29"/>
  <c r="F30" i="29"/>
  <c r="V29" i="29"/>
  <c r="U29" i="29"/>
  <c r="S29" i="29"/>
  <c r="R29" i="29"/>
  <c r="Q29" i="29"/>
  <c r="P29" i="29"/>
  <c r="O29" i="29"/>
  <c r="N29" i="29"/>
  <c r="M29" i="29"/>
  <c r="L29" i="29"/>
  <c r="K29" i="29"/>
  <c r="J29" i="29"/>
  <c r="F29" i="29"/>
  <c r="V28" i="29"/>
  <c r="S28" i="29"/>
  <c r="R28" i="29"/>
  <c r="Q28" i="29"/>
  <c r="P28" i="29"/>
  <c r="O28" i="29"/>
  <c r="N28" i="29"/>
  <c r="M28" i="29"/>
  <c r="L28" i="29"/>
  <c r="K28" i="29"/>
  <c r="J28" i="29"/>
  <c r="F28" i="29"/>
  <c r="S26" i="29"/>
  <c r="R26" i="29"/>
  <c r="Q26" i="29"/>
  <c r="P26" i="29"/>
  <c r="O26" i="29"/>
  <c r="N26" i="29"/>
  <c r="M26" i="29"/>
  <c r="L26" i="29"/>
  <c r="K26" i="29"/>
  <c r="J26" i="29"/>
  <c r="S25" i="29"/>
  <c r="R25" i="29"/>
  <c r="Q25" i="29"/>
  <c r="P25" i="29"/>
  <c r="O25" i="29"/>
  <c r="N25" i="29"/>
  <c r="M25" i="29"/>
  <c r="L25" i="29"/>
  <c r="K25" i="29"/>
  <c r="J25" i="29"/>
  <c r="S23" i="29"/>
  <c r="R23" i="29"/>
  <c r="Q23" i="29"/>
  <c r="P23" i="29"/>
  <c r="O23" i="29"/>
  <c r="N23" i="29"/>
  <c r="M23" i="29"/>
  <c r="L23" i="29"/>
  <c r="K23" i="29"/>
  <c r="J23" i="29"/>
  <c r="S22" i="29"/>
  <c r="R22" i="29"/>
  <c r="Q22" i="29"/>
  <c r="P22" i="29"/>
  <c r="O22" i="29"/>
  <c r="N22" i="29"/>
  <c r="M22" i="29"/>
  <c r="L22" i="29"/>
  <c r="K22" i="29"/>
  <c r="J22" i="29"/>
  <c r="S20" i="29"/>
  <c r="R20" i="29"/>
  <c r="Q20" i="29"/>
  <c r="P20" i="29"/>
  <c r="O20" i="29"/>
  <c r="N20" i="29"/>
  <c r="M20" i="29"/>
  <c r="L20" i="29"/>
  <c r="K20" i="29"/>
  <c r="J20" i="29"/>
  <c r="F20" i="29"/>
  <c r="S19" i="29"/>
  <c r="R19" i="29"/>
  <c r="Q19" i="29"/>
  <c r="P19" i="29"/>
  <c r="O19" i="29"/>
  <c r="N19" i="29"/>
  <c r="M19" i="29"/>
  <c r="L19" i="29"/>
  <c r="K19" i="29"/>
  <c r="J19" i="29"/>
  <c r="S17" i="29"/>
  <c r="R17" i="29"/>
  <c r="Q17" i="29"/>
  <c r="P17" i="29"/>
  <c r="O17" i="29"/>
  <c r="N17" i="29"/>
  <c r="M17" i="29"/>
  <c r="L17" i="29"/>
  <c r="K17" i="29"/>
  <c r="J17" i="29"/>
  <c r="S16" i="29"/>
  <c r="R16" i="29"/>
  <c r="Q16" i="29"/>
  <c r="P16" i="29"/>
  <c r="O16" i="29"/>
  <c r="N16" i="29"/>
  <c r="M16" i="29"/>
  <c r="L16" i="29"/>
  <c r="K16" i="29"/>
  <c r="J16" i="29"/>
  <c r="S14" i="29"/>
  <c r="R14" i="29"/>
  <c r="Q14" i="29"/>
  <c r="P14" i="29"/>
  <c r="O14" i="29"/>
  <c r="N14" i="29"/>
  <c r="M14" i="29"/>
  <c r="L14" i="29"/>
  <c r="K14" i="29"/>
  <c r="J14" i="29"/>
  <c r="S13" i="29"/>
  <c r="R13" i="29"/>
  <c r="Q13" i="29"/>
  <c r="P13" i="29"/>
  <c r="O13" i="29"/>
  <c r="N13" i="29"/>
  <c r="M13" i="29"/>
  <c r="L13" i="29"/>
  <c r="K13" i="29"/>
  <c r="J13" i="29"/>
  <c r="V31" i="28"/>
  <c r="U31" i="28"/>
  <c r="T31" i="28"/>
  <c r="S31" i="28"/>
  <c r="R31" i="28"/>
  <c r="Q31" i="28"/>
  <c r="P31" i="28"/>
  <c r="O31" i="28"/>
  <c r="N31" i="28"/>
  <c r="M31" i="28"/>
  <c r="L31" i="28"/>
  <c r="K31" i="28"/>
  <c r="J31" i="28"/>
  <c r="I31" i="28"/>
  <c r="H31" i="28"/>
  <c r="G31" i="28"/>
  <c r="F31" i="28"/>
  <c r="V30" i="28"/>
  <c r="U30" i="28"/>
  <c r="T30" i="28"/>
  <c r="S30" i="28"/>
  <c r="R30" i="28"/>
  <c r="Q30" i="28"/>
  <c r="P30" i="28"/>
  <c r="O30" i="28"/>
  <c r="N30" i="28"/>
  <c r="M30" i="28"/>
  <c r="L30" i="28"/>
  <c r="K30" i="28"/>
  <c r="J30" i="28"/>
  <c r="I30" i="28"/>
  <c r="H30" i="28"/>
  <c r="G30" i="28"/>
  <c r="F30" i="28"/>
  <c r="V29" i="28"/>
  <c r="U29" i="28"/>
  <c r="S29" i="28"/>
  <c r="R29" i="28"/>
  <c r="Q29" i="28"/>
  <c r="L29" i="28"/>
  <c r="K29" i="28"/>
  <c r="J29" i="28"/>
  <c r="F29" i="28"/>
  <c r="V28" i="28"/>
  <c r="S28" i="28"/>
  <c r="R28" i="28"/>
  <c r="Q28" i="28"/>
  <c r="L28" i="28"/>
  <c r="K28" i="28"/>
  <c r="J28" i="28"/>
  <c r="F28" i="28"/>
  <c r="S26" i="28"/>
  <c r="R26" i="28"/>
  <c r="Q26" i="28"/>
  <c r="L26" i="28"/>
  <c r="K26" i="28"/>
  <c r="J26" i="28"/>
  <c r="S25" i="28"/>
  <c r="R25" i="28"/>
  <c r="Q25" i="28"/>
  <c r="L25" i="28"/>
  <c r="K25" i="28"/>
  <c r="J25" i="28"/>
  <c r="S23" i="28"/>
  <c r="R23" i="28"/>
  <c r="Q23" i="28"/>
  <c r="L23" i="28"/>
  <c r="K23" i="28"/>
  <c r="J23" i="28"/>
  <c r="S22" i="28"/>
  <c r="R22" i="28"/>
  <c r="Q22" i="28"/>
  <c r="L22" i="28"/>
  <c r="K22" i="28"/>
  <c r="J22" i="28"/>
  <c r="S20" i="28"/>
  <c r="R20" i="28"/>
  <c r="Q20" i="28"/>
  <c r="L20" i="28"/>
  <c r="K20" i="28"/>
  <c r="J20" i="28"/>
  <c r="S19" i="28"/>
  <c r="R19" i="28"/>
  <c r="Q19" i="28"/>
  <c r="L19" i="28"/>
  <c r="K19" i="28"/>
  <c r="J19" i="28"/>
  <c r="S17" i="28"/>
  <c r="R17" i="28"/>
  <c r="Q17" i="28"/>
  <c r="L17" i="28"/>
  <c r="K17" i="28"/>
  <c r="J17" i="28"/>
  <c r="S16" i="28"/>
  <c r="R16" i="28"/>
  <c r="Q16" i="28"/>
  <c r="L16" i="28"/>
  <c r="K16" i="28"/>
  <c r="J16" i="28"/>
  <c r="S14" i="28"/>
  <c r="R14" i="28"/>
  <c r="Q14" i="28"/>
  <c r="L14" i="28"/>
  <c r="K14" i="28"/>
  <c r="J14" i="28"/>
  <c r="F14" i="28"/>
  <c r="S13" i="28"/>
  <c r="R13" i="28"/>
  <c r="Q13" i="28"/>
  <c r="L13" i="28"/>
  <c r="K13" i="28"/>
  <c r="J13" i="28"/>
  <c r="AA31" i="33"/>
  <c r="Z31" i="33"/>
  <c r="Y31" i="33"/>
  <c r="X31" i="33"/>
  <c r="W31" i="33"/>
  <c r="V31" i="33"/>
  <c r="U31" i="33"/>
  <c r="T31" i="33"/>
  <c r="S31" i="33"/>
  <c r="R31" i="33"/>
  <c r="Q31" i="33"/>
  <c r="P31" i="33"/>
  <c r="O31" i="33"/>
  <c r="N31" i="33"/>
  <c r="M31" i="33"/>
  <c r="L31" i="33"/>
  <c r="K31" i="33"/>
  <c r="J31" i="33"/>
  <c r="I31" i="33"/>
  <c r="H31" i="33"/>
  <c r="G31" i="33"/>
  <c r="F31" i="33"/>
  <c r="AA30" i="33"/>
  <c r="Z30" i="33"/>
  <c r="Y30" i="33"/>
  <c r="X30" i="33"/>
  <c r="W30" i="33"/>
  <c r="V30" i="33"/>
  <c r="U30" i="33"/>
  <c r="T30" i="33"/>
  <c r="S30" i="33"/>
  <c r="R30" i="33"/>
  <c r="Q30" i="33"/>
  <c r="P30" i="33"/>
  <c r="O30" i="33"/>
  <c r="N30" i="33"/>
  <c r="M30" i="33"/>
  <c r="L30" i="33"/>
  <c r="K30" i="33"/>
  <c r="J30" i="33"/>
  <c r="I30" i="33"/>
  <c r="H30" i="33"/>
  <c r="G30" i="33"/>
  <c r="F30" i="33"/>
  <c r="AA29" i="33"/>
  <c r="Z29" i="33"/>
  <c r="W29" i="33"/>
  <c r="V29" i="33"/>
  <c r="U29" i="33"/>
  <c r="T29" i="33"/>
  <c r="N29" i="33"/>
  <c r="M29" i="33"/>
  <c r="L29" i="33"/>
  <c r="K29" i="33"/>
  <c r="AA28" i="33"/>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AA28" i="42"/>
  <c r="Z28" i="42"/>
  <c r="Y28" i="42"/>
  <c r="X28" i="42"/>
  <c r="W28" i="42"/>
  <c r="V28" i="42"/>
  <c r="U28" i="42"/>
  <c r="T28" i="42"/>
  <c r="S28" i="42"/>
  <c r="R28" i="42"/>
  <c r="Q28" i="42"/>
  <c r="P28" i="42"/>
  <c r="O28" i="42"/>
  <c r="N28" i="42"/>
  <c r="M28" i="42"/>
  <c r="L28" i="42"/>
  <c r="K28" i="42"/>
  <c r="J28" i="42"/>
  <c r="I28" i="42"/>
  <c r="H28" i="42"/>
  <c r="G28" i="42"/>
  <c r="F28" i="42"/>
  <c r="AA27" i="42"/>
  <c r="Z27" i="42"/>
  <c r="Y27" i="42"/>
  <c r="X27" i="42"/>
  <c r="W27" i="42"/>
  <c r="V27" i="42"/>
  <c r="U27" i="42"/>
  <c r="T27" i="42"/>
  <c r="S27" i="42"/>
  <c r="R27" i="42"/>
  <c r="Q27" i="42"/>
  <c r="P27" i="42"/>
  <c r="O27" i="42"/>
  <c r="N27" i="42"/>
  <c r="M27" i="42"/>
  <c r="L27" i="42"/>
  <c r="K27" i="42"/>
  <c r="J27" i="42"/>
  <c r="I27" i="42"/>
  <c r="H27" i="42"/>
  <c r="G27" i="42"/>
  <c r="F27" i="42"/>
  <c r="W26" i="42"/>
  <c r="V26" i="42"/>
  <c r="U26" i="42"/>
  <c r="T26" i="42"/>
  <c r="N26" i="42"/>
  <c r="M26" i="42"/>
  <c r="L26" i="42"/>
  <c r="K26" i="42"/>
  <c r="W25" i="42"/>
  <c r="V25" i="42"/>
  <c r="U25" i="42"/>
  <c r="T25" i="42"/>
  <c r="N25" i="42"/>
  <c r="M25" i="42"/>
  <c r="L25" i="42"/>
  <c r="K25" i="42"/>
  <c r="W23" i="42"/>
  <c r="V23" i="42"/>
  <c r="U23" i="42"/>
  <c r="T23" i="42"/>
  <c r="N23" i="42"/>
  <c r="M23" i="42"/>
  <c r="L23" i="42"/>
  <c r="K23" i="42"/>
  <c r="W22" i="42"/>
  <c r="V22" i="42"/>
  <c r="U22" i="42"/>
  <c r="T22" i="42"/>
  <c r="N22" i="42"/>
  <c r="M22" i="42"/>
  <c r="L22" i="42"/>
  <c r="K22" i="42"/>
  <c r="W20" i="42"/>
  <c r="V20" i="42"/>
  <c r="U20" i="42"/>
  <c r="T20" i="42"/>
  <c r="N20" i="42"/>
  <c r="M20" i="42"/>
  <c r="L20" i="42"/>
  <c r="K20" i="42"/>
  <c r="W19" i="42"/>
  <c r="V19" i="42"/>
  <c r="U19" i="42"/>
  <c r="T19" i="42"/>
  <c r="N19" i="42"/>
  <c r="M19" i="42"/>
  <c r="L19" i="42"/>
  <c r="K19" i="42"/>
  <c r="W17" i="42"/>
  <c r="V17" i="42"/>
  <c r="U17" i="42"/>
  <c r="T17" i="42"/>
  <c r="N17" i="42"/>
  <c r="M17" i="42"/>
  <c r="L17" i="42"/>
  <c r="K17" i="42"/>
  <c r="W16" i="42"/>
  <c r="V16" i="42"/>
  <c r="U16" i="42"/>
  <c r="T16" i="42"/>
  <c r="N16" i="42"/>
  <c r="M16" i="42"/>
  <c r="L16" i="42"/>
  <c r="K16" i="42"/>
  <c r="W14" i="42"/>
  <c r="V14" i="42"/>
  <c r="U14" i="42"/>
  <c r="T14" i="42"/>
  <c r="N14" i="42"/>
  <c r="M14" i="42"/>
  <c r="L14" i="42"/>
  <c r="K14" i="42"/>
  <c r="W13" i="42"/>
  <c r="V13" i="42"/>
  <c r="U13" i="42"/>
  <c r="T13" i="42"/>
  <c r="N13" i="42"/>
  <c r="M13" i="42"/>
  <c r="L13" i="42"/>
  <c r="K13" i="42"/>
  <c r="AA28" i="44"/>
  <c r="Z28" i="44"/>
  <c r="Y28" i="44"/>
  <c r="X28" i="44"/>
  <c r="W28" i="44"/>
  <c r="V28" i="44"/>
  <c r="U28" i="44"/>
  <c r="T28" i="44"/>
  <c r="S28" i="44"/>
  <c r="R28" i="44"/>
  <c r="Q28" i="44"/>
  <c r="P28" i="44"/>
  <c r="O28" i="44"/>
  <c r="N28" i="44"/>
  <c r="M28" i="44"/>
  <c r="L28" i="44"/>
  <c r="K28" i="44"/>
  <c r="J28" i="44"/>
  <c r="I28" i="44"/>
  <c r="H28" i="44"/>
  <c r="G28" i="44"/>
  <c r="F28" i="44"/>
  <c r="AA27" i="44"/>
  <c r="Z27" i="44"/>
  <c r="Y27" i="44"/>
  <c r="X27" i="44"/>
  <c r="W27" i="44"/>
  <c r="V27" i="44"/>
  <c r="U27" i="44"/>
  <c r="T27" i="44"/>
  <c r="S27" i="44"/>
  <c r="R27" i="44"/>
  <c r="Q27" i="44"/>
  <c r="P27" i="44"/>
  <c r="O27" i="44"/>
  <c r="N27" i="44"/>
  <c r="M27" i="44"/>
  <c r="L27" i="44"/>
  <c r="K27" i="44"/>
  <c r="J27" i="44"/>
  <c r="I27" i="44"/>
  <c r="H27" i="44"/>
  <c r="G27" i="44"/>
  <c r="F27" i="44"/>
  <c r="W26" i="44"/>
  <c r="V26" i="44"/>
  <c r="U26" i="44"/>
  <c r="T26" i="44"/>
  <c r="N26" i="44"/>
  <c r="M26" i="44"/>
  <c r="L26" i="44"/>
  <c r="K26" i="44"/>
  <c r="W25" i="44"/>
  <c r="V25" i="44"/>
  <c r="U25" i="44"/>
  <c r="T25" i="44"/>
  <c r="N25" i="44"/>
  <c r="M25" i="44"/>
  <c r="L25" i="44"/>
  <c r="K25" i="44"/>
  <c r="W23" i="44"/>
  <c r="V23" i="44"/>
  <c r="U23" i="44"/>
  <c r="T23" i="44"/>
  <c r="N23" i="44"/>
  <c r="M23" i="44"/>
  <c r="L23" i="44"/>
  <c r="K23" i="44"/>
  <c r="W22" i="44"/>
  <c r="V22" i="44"/>
  <c r="U22" i="44"/>
  <c r="T22" i="44"/>
  <c r="N22" i="44"/>
  <c r="M22" i="44"/>
  <c r="L22" i="44"/>
  <c r="K22" i="44"/>
  <c r="W20" i="44"/>
  <c r="V20" i="44"/>
  <c r="U20" i="44"/>
  <c r="T20" i="44"/>
  <c r="N20" i="44"/>
  <c r="M20" i="44"/>
  <c r="L20" i="44"/>
  <c r="K20" i="44"/>
  <c r="W19" i="44"/>
  <c r="V19" i="44"/>
  <c r="U19" i="44"/>
  <c r="T19" i="44"/>
  <c r="N19" i="44"/>
  <c r="M19" i="44"/>
  <c r="L19" i="44"/>
  <c r="K19" i="44"/>
  <c r="W17" i="44"/>
  <c r="V17" i="44"/>
  <c r="U17" i="44"/>
  <c r="T17" i="44"/>
  <c r="N17" i="44"/>
  <c r="M17" i="44"/>
  <c r="L17" i="44"/>
  <c r="K17" i="44"/>
  <c r="W16" i="44"/>
  <c r="V16" i="44"/>
  <c r="U16" i="44"/>
  <c r="T16" i="44"/>
  <c r="N16" i="44"/>
  <c r="M16" i="44"/>
  <c r="L16" i="44"/>
  <c r="K16" i="44"/>
  <c r="W14" i="44"/>
  <c r="V14" i="44"/>
  <c r="U14" i="44"/>
  <c r="T14" i="44"/>
  <c r="N14" i="44"/>
  <c r="M14" i="44"/>
  <c r="L14" i="44"/>
  <c r="K14" i="44"/>
  <c r="W13" i="44"/>
  <c r="V13" i="44"/>
  <c r="U13" i="44"/>
  <c r="T13" i="44"/>
  <c r="N13" i="44"/>
  <c r="M13" i="44"/>
  <c r="L13" i="44"/>
  <c r="K13" i="44"/>
  <c r="AA28" i="45"/>
  <c r="Z28" i="45"/>
  <c r="Y28" i="45"/>
  <c r="X28" i="45"/>
  <c r="W28" i="45"/>
  <c r="V28" i="45"/>
  <c r="U28" i="45"/>
  <c r="T28" i="45"/>
  <c r="S28" i="45"/>
  <c r="R28" i="45"/>
  <c r="Q28" i="45"/>
  <c r="P28" i="45"/>
  <c r="O28" i="45"/>
  <c r="N28" i="45"/>
  <c r="M28" i="45"/>
  <c r="L28" i="45"/>
  <c r="K28" i="45"/>
  <c r="J28" i="45"/>
  <c r="I28" i="45"/>
  <c r="H28" i="45"/>
  <c r="G28" i="45"/>
  <c r="F28" i="45"/>
  <c r="AA27" i="45"/>
  <c r="Z27" i="45"/>
  <c r="Y27" i="45"/>
  <c r="X27" i="45"/>
  <c r="W27" i="45"/>
  <c r="V27" i="45"/>
  <c r="U27" i="45"/>
  <c r="T27" i="45"/>
  <c r="S27" i="45"/>
  <c r="R27" i="45"/>
  <c r="Q27" i="45"/>
  <c r="P27" i="45"/>
  <c r="O27" i="45"/>
  <c r="N27" i="45"/>
  <c r="M27" i="45"/>
  <c r="L27" i="45"/>
  <c r="K27" i="45"/>
  <c r="J27" i="45"/>
  <c r="I27" i="45"/>
  <c r="H27" i="45"/>
  <c r="G27" i="45"/>
  <c r="F27" i="45"/>
  <c r="W26" i="45"/>
  <c r="V26" i="45"/>
  <c r="U26" i="45"/>
  <c r="T26" i="45"/>
  <c r="N26" i="45"/>
  <c r="M26" i="45"/>
  <c r="L26" i="45"/>
  <c r="K26" i="45"/>
  <c r="W25" i="45"/>
  <c r="V25" i="45"/>
  <c r="U25" i="45"/>
  <c r="T25" i="45"/>
  <c r="N25" i="45"/>
  <c r="M25" i="45"/>
  <c r="L25" i="45"/>
  <c r="K25" i="45"/>
  <c r="W23" i="45"/>
  <c r="V23" i="45"/>
  <c r="U23" i="45"/>
  <c r="T23" i="45"/>
  <c r="N23" i="45"/>
  <c r="M23" i="45"/>
  <c r="L23" i="45"/>
  <c r="K23" i="45"/>
  <c r="W22" i="45"/>
  <c r="V22" i="45"/>
  <c r="U22" i="45"/>
  <c r="T22" i="45"/>
  <c r="N22" i="45"/>
  <c r="M22" i="45"/>
  <c r="L22" i="45"/>
  <c r="K22" i="45"/>
  <c r="W20" i="45"/>
  <c r="V20" i="45"/>
  <c r="U20" i="45"/>
  <c r="T20" i="45"/>
  <c r="N20" i="45"/>
  <c r="M20" i="45"/>
  <c r="L20" i="45"/>
  <c r="K20" i="45"/>
  <c r="W19" i="45"/>
  <c r="V19" i="45"/>
  <c r="U19" i="45"/>
  <c r="T19" i="45"/>
  <c r="N19" i="45"/>
  <c r="M19" i="45"/>
  <c r="L19" i="45"/>
  <c r="K19" i="45"/>
  <c r="W17" i="45"/>
  <c r="V17" i="45"/>
  <c r="U17" i="45"/>
  <c r="T17" i="45"/>
  <c r="N17" i="45"/>
  <c r="M17" i="45"/>
  <c r="L17" i="45"/>
  <c r="K17" i="45"/>
  <c r="W16" i="45"/>
  <c r="V16" i="45"/>
  <c r="U16" i="45"/>
  <c r="T16" i="45"/>
  <c r="N16" i="45"/>
  <c r="M16" i="45"/>
  <c r="L16" i="45"/>
  <c r="K16" i="45"/>
  <c r="W14" i="45"/>
  <c r="V14" i="45"/>
  <c r="U14" i="45"/>
  <c r="T14" i="45"/>
  <c r="N14" i="45"/>
  <c r="M14" i="45"/>
  <c r="L14" i="45"/>
  <c r="K14" i="45"/>
  <c r="W13" i="45"/>
  <c r="V13" i="45"/>
  <c r="U13" i="45"/>
  <c r="T13" i="45"/>
  <c r="N13" i="45"/>
  <c r="M13" i="45"/>
  <c r="L13" i="45"/>
  <c r="K13" i="45"/>
  <c r="AA28" i="46"/>
  <c r="Z28" i="46"/>
  <c r="Y28" i="46"/>
  <c r="X28" i="46"/>
  <c r="W28" i="46"/>
  <c r="V28" i="46"/>
  <c r="U28" i="46"/>
  <c r="T28" i="46"/>
  <c r="S28" i="46"/>
  <c r="R28" i="46"/>
  <c r="Q28" i="46"/>
  <c r="P28" i="46"/>
  <c r="O28" i="46"/>
  <c r="N28" i="46"/>
  <c r="M28" i="46"/>
  <c r="L28" i="46"/>
  <c r="K28" i="46"/>
  <c r="J28" i="46"/>
  <c r="I28" i="46"/>
  <c r="H28" i="46"/>
  <c r="G28" i="46"/>
  <c r="F28" i="46"/>
  <c r="AA27" i="46"/>
  <c r="Z27" i="46"/>
  <c r="Y27" i="46"/>
  <c r="X27" i="46"/>
  <c r="W27" i="46"/>
  <c r="V27" i="46"/>
  <c r="U27" i="46"/>
  <c r="T27" i="46"/>
  <c r="S27" i="46"/>
  <c r="R27" i="46"/>
  <c r="Q27" i="46"/>
  <c r="P27" i="46"/>
  <c r="O27" i="46"/>
  <c r="N27" i="46"/>
  <c r="M27" i="46"/>
  <c r="L27" i="46"/>
  <c r="K27" i="46"/>
  <c r="J27" i="46"/>
  <c r="I27" i="46"/>
  <c r="H27" i="46"/>
  <c r="G27" i="46"/>
  <c r="F27" i="46"/>
  <c r="W26" i="46"/>
  <c r="V26" i="46"/>
  <c r="U26" i="46"/>
  <c r="T26" i="46"/>
  <c r="N26" i="46"/>
  <c r="M26" i="46"/>
  <c r="L26" i="46"/>
  <c r="K26" i="46"/>
  <c r="W25" i="46"/>
  <c r="V25" i="46"/>
  <c r="U25" i="46"/>
  <c r="T25" i="46"/>
  <c r="N25" i="46"/>
  <c r="M25" i="46"/>
  <c r="L25" i="46"/>
  <c r="K25" i="46"/>
  <c r="W23" i="46"/>
  <c r="V23" i="46"/>
  <c r="U23" i="46"/>
  <c r="T23" i="46"/>
  <c r="N23" i="46"/>
  <c r="M23" i="46"/>
  <c r="L23" i="46"/>
  <c r="K23" i="46"/>
  <c r="W22" i="46"/>
  <c r="V22" i="46"/>
  <c r="U22" i="46"/>
  <c r="T22" i="46"/>
  <c r="N22" i="46"/>
  <c r="M22" i="46"/>
  <c r="L22" i="46"/>
  <c r="K22" i="46"/>
  <c r="W20" i="46"/>
  <c r="V20" i="46"/>
  <c r="U20" i="46"/>
  <c r="T20" i="46"/>
  <c r="N20" i="46"/>
  <c r="M20" i="46"/>
  <c r="L20" i="46"/>
  <c r="K20" i="46"/>
  <c r="W19" i="46"/>
  <c r="V19" i="46"/>
  <c r="U19" i="46"/>
  <c r="T19" i="46"/>
  <c r="N19" i="46"/>
  <c r="M19" i="46"/>
  <c r="L19" i="46"/>
  <c r="K19" i="46"/>
  <c r="W17" i="46"/>
  <c r="V17" i="46"/>
  <c r="U17" i="46"/>
  <c r="T17" i="46"/>
  <c r="N17" i="46"/>
  <c r="M17" i="46"/>
  <c r="L17" i="46"/>
  <c r="K17" i="46"/>
  <c r="W16" i="46"/>
  <c r="V16" i="46"/>
  <c r="U16" i="46"/>
  <c r="T16" i="46"/>
  <c r="N16" i="46"/>
  <c r="M16" i="46"/>
  <c r="L16" i="46"/>
  <c r="K16" i="46"/>
  <c r="W14" i="46"/>
  <c r="V14" i="46"/>
  <c r="U14" i="46"/>
  <c r="T14" i="46"/>
  <c r="N14" i="46"/>
  <c r="M14" i="46"/>
  <c r="L14" i="46"/>
  <c r="K14" i="46"/>
  <c r="W13" i="46"/>
  <c r="V13" i="46"/>
  <c r="U13" i="46"/>
  <c r="T13" i="46"/>
  <c r="N13" i="46"/>
  <c r="M13" i="46"/>
  <c r="L13" i="46"/>
  <c r="K13" i="46"/>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AF27" i="48"/>
  <c r="AE27" i="48"/>
  <c r="AD27" i="48"/>
  <c r="AC27" i="48"/>
  <c r="AB27" i="48"/>
  <c r="AA27" i="48"/>
  <c r="Z27" i="48"/>
  <c r="Y27" i="48"/>
  <c r="X27" i="48"/>
  <c r="W27" i="48"/>
  <c r="V27" i="48"/>
  <c r="U27" i="48"/>
  <c r="T27" i="48"/>
  <c r="S27" i="48"/>
  <c r="R27" i="48"/>
  <c r="Q27" i="48"/>
  <c r="P27" i="48"/>
  <c r="O27" i="48"/>
  <c r="N27" i="48"/>
  <c r="M27" i="48"/>
  <c r="L27" i="48"/>
  <c r="K27" i="48"/>
  <c r="J27" i="48"/>
  <c r="I27" i="48"/>
  <c r="H27" i="48"/>
  <c r="G27" i="48"/>
  <c r="F27" i="48"/>
  <c r="AA26" i="48"/>
  <c r="Z26" i="48"/>
  <c r="Y26" i="48"/>
  <c r="X26" i="48"/>
  <c r="W26" i="48"/>
  <c r="V26" i="48"/>
  <c r="U26" i="48"/>
  <c r="T26" i="48"/>
  <c r="S26" i="48"/>
  <c r="R26" i="48"/>
  <c r="Q26" i="48"/>
  <c r="P26" i="48"/>
  <c r="O26" i="48"/>
  <c r="N26" i="48"/>
  <c r="M26" i="48"/>
  <c r="L26" i="48"/>
  <c r="AA25" i="48"/>
  <c r="Z25" i="48"/>
  <c r="Y25" i="48"/>
  <c r="X25" i="48"/>
  <c r="W25" i="48"/>
  <c r="V25" i="48"/>
  <c r="U25" i="48"/>
  <c r="T25" i="48"/>
  <c r="S25" i="48"/>
  <c r="R25" i="48"/>
  <c r="Q25" i="48"/>
  <c r="P25" i="48"/>
  <c r="O25" i="48"/>
  <c r="N25" i="48"/>
  <c r="M25" i="48"/>
  <c r="L25" i="48"/>
  <c r="AA23" i="48"/>
  <c r="Z23" i="48"/>
  <c r="Y23" i="48"/>
  <c r="X23" i="48"/>
  <c r="W23" i="48"/>
  <c r="V23" i="48"/>
  <c r="U23" i="48"/>
  <c r="T23" i="48"/>
  <c r="S23" i="48"/>
  <c r="R23" i="48"/>
  <c r="Q23" i="48"/>
  <c r="P23" i="48"/>
  <c r="O23" i="48"/>
  <c r="N23" i="48"/>
  <c r="M23" i="48"/>
  <c r="L23" i="48"/>
  <c r="AA22" i="48"/>
  <c r="Z22" i="48"/>
  <c r="Y22" i="48"/>
  <c r="X22" i="48"/>
  <c r="W22" i="48"/>
  <c r="V22" i="48"/>
  <c r="U22" i="48"/>
  <c r="T22" i="48"/>
  <c r="S22" i="48"/>
  <c r="R22" i="48"/>
  <c r="Q22" i="48"/>
  <c r="P22" i="48"/>
  <c r="O22" i="48"/>
  <c r="N22" i="48"/>
  <c r="M22" i="48"/>
  <c r="L22" i="48"/>
  <c r="AA20" i="48"/>
  <c r="Z20" i="48"/>
  <c r="Y20" i="48"/>
  <c r="X20" i="48"/>
  <c r="W20" i="48"/>
  <c r="V20" i="48"/>
  <c r="U20" i="48"/>
  <c r="T20" i="48"/>
  <c r="S20" i="48"/>
  <c r="R20" i="48"/>
  <c r="Q20" i="48"/>
  <c r="P20" i="48"/>
  <c r="O20" i="48"/>
  <c r="N20" i="48"/>
  <c r="M20" i="48"/>
  <c r="L20" i="48"/>
  <c r="AA19" i="48"/>
  <c r="Z19" i="48"/>
  <c r="Y19" i="48"/>
  <c r="X19" i="48"/>
  <c r="W19" i="48"/>
  <c r="V19" i="48"/>
  <c r="U19" i="48"/>
  <c r="T19" i="48"/>
  <c r="S19" i="48"/>
  <c r="R19" i="48"/>
  <c r="Q19" i="48"/>
  <c r="P19" i="48"/>
  <c r="O19" i="48"/>
  <c r="N19" i="48"/>
  <c r="M19" i="48"/>
  <c r="L19" i="48"/>
  <c r="AA17" i="48"/>
  <c r="Z17" i="48"/>
  <c r="Y17" i="48"/>
  <c r="X17" i="48"/>
  <c r="W17" i="48"/>
  <c r="V17" i="48"/>
  <c r="U17" i="48"/>
  <c r="T17" i="48"/>
  <c r="S17" i="48"/>
  <c r="R17" i="48"/>
  <c r="Q17" i="48"/>
  <c r="P17" i="48"/>
  <c r="O17" i="48"/>
  <c r="N17" i="48"/>
  <c r="M17" i="48"/>
  <c r="L17" i="48"/>
  <c r="AA16" i="48"/>
  <c r="Z16" i="48"/>
  <c r="Y16" i="48"/>
  <c r="X16" i="48"/>
  <c r="W16" i="48"/>
  <c r="V16" i="48"/>
  <c r="U16" i="48"/>
  <c r="T16" i="48"/>
  <c r="S16" i="48"/>
  <c r="R16" i="48"/>
  <c r="Q16" i="48"/>
  <c r="P16" i="48"/>
  <c r="O16" i="48"/>
  <c r="N16" i="48"/>
  <c r="M16" i="48"/>
  <c r="L16" i="48"/>
  <c r="AA14" i="48"/>
  <c r="Z14" i="48"/>
  <c r="Y14" i="48"/>
  <c r="X14" i="48"/>
  <c r="W14" i="48"/>
  <c r="V14" i="48"/>
  <c r="U14" i="48"/>
  <c r="T14" i="48"/>
  <c r="S14" i="48"/>
  <c r="R14" i="48"/>
  <c r="Q14" i="48"/>
  <c r="P14" i="48"/>
  <c r="O14" i="48"/>
  <c r="N14" i="48"/>
  <c r="M14" i="48"/>
  <c r="L14" i="48"/>
  <c r="AA13" i="48"/>
  <c r="Z13" i="48"/>
  <c r="Y13" i="48"/>
  <c r="X13" i="48"/>
  <c r="W13" i="48"/>
  <c r="V13" i="48"/>
  <c r="U13" i="48"/>
  <c r="T13" i="48"/>
  <c r="S13" i="48"/>
  <c r="R13" i="48"/>
  <c r="Q13" i="48"/>
  <c r="P13" i="48"/>
  <c r="O13" i="48"/>
  <c r="N13" i="48"/>
  <c r="M13" i="48"/>
  <c r="L13" i="48"/>
  <c r="Q9" i="48"/>
  <c r="AF28" i="53"/>
  <c r="AE28" i="53"/>
  <c r="AD28" i="53"/>
  <c r="AC28" i="53"/>
  <c r="AB28" i="53"/>
  <c r="AA28" i="53"/>
  <c r="Z28" i="53"/>
  <c r="Y28" i="53"/>
  <c r="X28" i="53"/>
  <c r="W28" i="53"/>
  <c r="V28" i="53"/>
  <c r="U28" i="53"/>
  <c r="T28" i="53"/>
  <c r="S28" i="53"/>
  <c r="R28" i="53"/>
  <c r="Q28" i="53"/>
  <c r="P28" i="53"/>
  <c r="O28" i="53"/>
  <c r="N28" i="53"/>
  <c r="M28" i="53"/>
  <c r="L28" i="53"/>
  <c r="K28" i="53"/>
  <c r="J28" i="53"/>
  <c r="I28" i="53"/>
  <c r="H28" i="53"/>
  <c r="G28" i="53"/>
  <c r="F28" i="53"/>
  <c r="AF27" i="53"/>
  <c r="AE27" i="53"/>
  <c r="AD27" i="53"/>
  <c r="AC27" i="53"/>
  <c r="AB27" i="53"/>
  <c r="AA27" i="53"/>
  <c r="Z27" i="53"/>
  <c r="Y27" i="53"/>
  <c r="X27" i="53"/>
  <c r="W27" i="53"/>
  <c r="V27" i="53"/>
  <c r="U27" i="53"/>
  <c r="T27" i="53"/>
  <c r="S27" i="53"/>
  <c r="R27" i="53"/>
  <c r="Q27" i="53"/>
  <c r="P27" i="53"/>
  <c r="O27" i="53"/>
  <c r="N27" i="53"/>
  <c r="M27" i="53"/>
  <c r="L27" i="53"/>
  <c r="K27" i="53"/>
  <c r="J27" i="53"/>
  <c r="I27" i="53"/>
  <c r="H27" i="53"/>
  <c r="G27" i="53"/>
  <c r="F27" i="53"/>
  <c r="AA26" i="53"/>
  <c r="Z26" i="53"/>
  <c r="Y26" i="53"/>
  <c r="X26" i="53"/>
  <c r="W26" i="53"/>
  <c r="P26" i="53"/>
  <c r="O26" i="53"/>
  <c r="N26" i="53"/>
  <c r="M26" i="53"/>
  <c r="L26" i="53"/>
  <c r="AA25" i="53"/>
  <c r="Z25" i="53"/>
  <c r="Y25" i="53"/>
  <c r="X25" i="53"/>
  <c r="W25" i="53"/>
  <c r="P25" i="53"/>
  <c r="O25" i="53"/>
  <c r="N25" i="53"/>
  <c r="M25" i="53"/>
  <c r="L25" i="53"/>
  <c r="AA23" i="53"/>
  <c r="Z23" i="53"/>
  <c r="Y23" i="53"/>
  <c r="X23" i="53"/>
  <c r="W23" i="53"/>
  <c r="P23" i="53"/>
  <c r="O23" i="53"/>
  <c r="N23" i="53"/>
  <c r="M23" i="53"/>
  <c r="L23" i="53"/>
  <c r="AA22" i="53"/>
  <c r="Z22" i="53"/>
  <c r="Y22" i="53"/>
  <c r="X22" i="53"/>
  <c r="W22" i="53"/>
  <c r="P22" i="53"/>
  <c r="O22" i="53"/>
  <c r="N22" i="53"/>
  <c r="M22" i="53"/>
  <c r="L22" i="53"/>
  <c r="AA20" i="53"/>
  <c r="Z20" i="53"/>
  <c r="Y20" i="53"/>
  <c r="X20" i="53"/>
  <c r="W20" i="53"/>
  <c r="P20" i="53"/>
  <c r="O20" i="53"/>
  <c r="N20" i="53"/>
  <c r="M20" i="53"/>
  <c r="L20" i="53"/>
  <c r="AA19" i="53"/>
  <c r="Z19" i="53"/>
  <c r="Y19" i="53"/>
  <c r="X19" i="53"/>
  <c r="W19" i="53"/>
  <c r="P19" i="53"/>
  <c r="O19" i="53"/>
  <c r="N19" i="53"/>
  <c r="M19" i="53"/>
  <c r="L19" i="53"/>
  <c r="AA17" i="53"/>
  <c r="Z17" i="53"/>
  <c r="Y17" i="53"/>
  <c r="X17" i="53"/>
  <c r="W17" i="53"/>
  <c r="P17" i="53"/>
  <c r="O17" i="53"/>
  <c r="N17" i="53"/>
  <c r="M17" i="53"/>
  <c r="L17" i="53"/>
  <c r="AA16" i="53"/>
  <c r="Z16" i="53"/>
  <c r="Y16" i="53"/>
  <c r="X16" i="53"/>
  <c r="W16" i="53"/>
  <c r="P16" i="53"/>
  <c r="O16" i="53"/>
  <c r="N16" i="53"/>
  <c r="M16" i="53"/>
  <c r="L16" i="53"/>
  <c r="AA14" i="53"/>
  <c r="Z14" i="53"/>
  <c r="Y14" i="53"/>
  <c r="X14" i="53"/>
  <c r="W14" i="53"/>
  <c r="P14" i="53"/>
  <c r="O14" i="53"/>
  <c r="N14" i="53"/>
  <c r="M14" i="53"/>
  <c r="L14" i="53"/>
  <c r="AA13" i="53"/>
  <c r="Z13" i="53"/>
  <c r="Y13" i="53"/>
  <c r="X13" i="53"/>
  <c r="W13" i="53"/>
  <c r="P13" i="53"/>
  <c r="O13" i="53"/>
  <c r="N13" i="53"/>
  <c r="M13" i="53"/>
  <c r="L13" i="53"/>
  <c r="AF28" i="52"/>
  <c r="AE28" i="52"/>
  <c r="AD28" i="52"/>
  <c r="AC28" i="52"/>
  <c r="AB28" i="52"/>
  <c r="AA28" i="52"/>
  <c r="Z28" i="52"/>
  <c r="Y28" i="52"/>
  <c r="X28" i="52"/>
  <c r="W28" i="52"/>
  <c r="V28" i="52"/>
  <c r="U28" i="52"/>
  <c r="T28" i="52"/>
  <c r="S28" i="52"/>
  <c r="R28" i="52"/>
  <c r="Q28" i="52"/>
  <c r="P28" i="52"/>
  <c r="O28" i="52"/>
  <c r="N28" i="52"/>
  <c r="M28" i="52"/>
  <c r="L28" i="52"/>
  <c r="K28" i="52"/>
  <c r="J28" i="52"/>
  <c r="I28" i="52"/>
  <c r="H28" i="52"/>
  <c r="G28" i="52"/>
  <c r="F28" i="52"/>
  <c r="AF27" i="52"/>
  <c r="AE27" i="52"/>
  <c r="AD27" i="52"/>
  <c r="AC27" i="52"/>
  <c r="AB27" i="52"/>
  <c r="AA27" i="52"/>
  <c r="Z27" i="52"/>
  <c r="Y27" i="52"/>
  <c r="X27" i="52"/>
  <c r="W27" i="52"/>
  <c r="V27" i="52"/>
  <c r="U27" i="52"/>
  <c r="T27" i="52"/>
  <c r="S27" i="52"/>
  <c r="R27" i="52"/>
  <c r="Q27" i="52"/>
  <c r="P27" i="52"/>
  <c r="O27" i="52"/>
  <c r="N27" i="52"/>
  <c r="M27" i="52"/>
  <c r="L27" i="52"/>
  <c r="K27" i="52"/>
  <c r="J27" i="52"/>
  <c r="I27" i="52"/>
  <c r="H27" i="52"/>
  <c r="G27" i="52"/>
  <c r="F27" i="52"/>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AF27" i="51"/>
  <c r="AE27" i="51"/>
  <c r="AD27" i="51"/>
  <c r="AC27" i="51"/>
  <c r="AB27" i="51"/>
  <c r="AA27" i="51"/>
  <c r="Z27" i="51"/>
  <c r="Y27" i="51"/>
  <c r="X27" i="51"/>
  <c r="W27" i="51"/>
  <c r="V27" i="51"/>
  <c r="U27" i="51"/>
  <c r="T27" i="51"/>
  <c r="S27" i="51"/>
  <c r="R27" i="51"/>
  <c r="Q27" i="51"/>
  <c r="P27" i="51"/>
  <c r="O27" i="51"/>
  <c r="N27" i="51"/>
  <c r="M27" i="51"/>
  <c r="L27" i="51"/>
  <c r="K27" i="51"/>
  <c r="J27" i="51"/>
  <c r="I27" i="51"/>
  <c r="H27" i="51"/>
  <c r="G27" i="51"/>
  <c r="F27" i="51"/>
  <c r="AA26" i="51"/>
  <c r="Z26" i="51"/>
  <c r="Y26" i="51"/>
  <c r="X26" i="51"/>
  <c r="W26" i="51"/>
  <c r="P26" i="51"/>
  <c r="O26" i="51"/>
  <c r="N26" i="51"/>
  <c r="M26" i="51"/>
  <c r="L26" i="51"/>
  <c r="AA25" i="51"/>
  <c r="Z25" i="51"/>
  <c r="Y25" i="51"/>
  <c r="X25" i="51"/>
  <c r="W25" i="51"/>
  <c r="P25" i="51"/>
  <c r="O25" i="51"/>
  <c r="N25" i="51"/>
  <c r="M25" i="51"/>
  <c r="L25" i="51"/>
  <c r="AA23" i="51"/>
  <c r="Z23" i="51"/>
  <c r="Y23" i="51"/>
  <c r="X23" i="51"/>
  <c r="W23" i="51"/>
  <c r="P23" i="51"/>
  <c r="O23" i="51"/>
  <c r="N23" i="51"/>
  <c r="M23" i="51"/>
  <c r="L23" i="51"/>
  <c r="AA22" i="51"/>
  <c r="Z22" i="51"/>
  <c r="Y22" i="51"/>
  <c r="X22" i="51"/>
  <c r="W22" i="51"/>
  <c r="P22" i="51"/>
  <c r="O22" i="51"/>
  <c r="N22" i="51"/>
  <c r="M22" i="51"/>
  <c r="L22" i="51"/>
  <c r="AA20" i="51"/>
  <c r="Z20" i="51"/>
  <c r="Y20" i="51"/>
  <c r="X20" i="51"/>
  <c r="W20" i="51"/>
  <c r="P20" i="51"/>
  <c r="O20" i="51"/>
  <c r="N20" i="51"/>
  <c r="M20" i="51"/>
  <c r="L20" i="51"/>
  <c r="AA19" i="51"/>
  <c r="Z19" i="51"/>
  <c r="Y19" i="51"/>
  <c r="X19" i="51"/>
  <c r="W19" i="51"/>
  <c r="P19" i="51"/>
  <c r="O19" i="51"/>
  <c r="N19" i="51"/>
  <c r="M19" i="51"/>
  <c r="L19" i="51"/>
  <c r="AA17" i="51"/>
  <c r="Z17" i="51"/>
  <c r="Y17" i="51"/>
  <c r="X17" i="51"/>
  <c r="W17" i="51"/>
  <c r="P17" i="51"/>
  <c r="O17" i="51"/>
  <c r="N17" i="51"/>
  <c r="M17" i="51"/>
  <c r="L17" i="51"/>
  <c r="AA16" i="51"/>
  <c r="Z16" i="51"/>
  <c r="Y16" i="51"/>
  <c r="X16" i="51"/>
  <c r="W16" i="51"/>
  <c r="P16" i="51"/>
  <c r="O16" i="51"/>
  <c r="N16" i="51"/>
  <c r="M16" i="51"/>
  <c r="L16" i="51"/>
  <c r="AA14" i="51"/>
  <c r="Z14" i="51"/>
  <c r="Y14" i="51"/>
  <c r="X14" i="51"/>
  <c r="W14" i="51"/>
  <c r="P14" i="51"/>
  <c r="O14" i="51"/>
  <c r="N14" i="51"/>
  <c r="M14" i="51"/>
  <c r="L14" i="51"/>
  <c r="AA13" i="51"/>
  <c r="Z13" i="51"/>
  <c r="Y13" i="51"/>
  <c r="X13" i="51"/>
  <c r="W13" i="51"/>
  <c r="P13" i="51"/>
  <c r="O13" i="51"/>
  <c r="N13" i="51"/>
  <c r="M13" i="51"/>
  <c r="L13" i="51"/>
  <c r="AF28" i="54"/>
  <c r="AE28" i="54"/>
  <c r="AD28" i="54"/>
  <c r="AC28" i="54"/>
  <c r="AB28" i="54"/>
  <c r="AA28" i="54"/>
  <c r="Z28" i="54"/>
  <c r="Y28" i="54"/>
  <c r="X28" i="54"/>
  <c r="W28" i="54"/>
  <c r="V28" i="54"/>
  <c r="U28" i="54"/>
  <c r="T28" i="54"/>
  <c r="S28" i="54"/>
  <c r="R28" i="54"/>
  <c r="Q28" i="54"/>
  <c r="P28" i="54"/>
  <c r="O28" i="54"/>
  <c r="N28" i="54"/>
  <c r="M28" i="54"/>
  <c r="L28" i="54"/>
  <c r="K28" i="54"/>
  <c r="J28" i="54"/>
  <c r="I28" i="54"/>
  <c r="H28" i="54"/>
  <c r="G28" i="54"/>
  <c r="F28" i="54"/>
  <c r="AF27" i="54"/>
  <c r="AE27" i="54"/>
  <c r="AD27" i="54"/>
  <c r="AC27" i="54"/>
  <c r="AB27" i="54"/>
  <c r="AA27" i="54"/>
  <c r="Z27" i="54"/>
  <c r="Y27" i="54"/>
  <c r="X27" i="54"/>
  <c r="W27" i="54"/>
  <c r="V27" i="54"/>
  <c r="U27" i="54"/>
  <c r="T27" i="54"/>
  <c r="S27" i="54"/>
  <c r="R27" i="54"/>
  <c r="Q27" i="54"/>
  <c r="P27" i="54"/>
  <c r="O27" i="54"/>
  <c r="N27" i="54"/>
  <c r="M27" i="54"/>
  <c r="L27" i="54"/>
  <c r="K27" i="54"/>
  <c r="J27" i="54"/>
  <c r="I27" i="54"/>
  <c r="H27" i="54"/>
  <c r="G27" i="54"/>
  <c r="F27" i="54"/>
  <c r="AA26" i="54"/>
  <c r="Z26" i="54"/>
  <c r="Y26" i="54"/>
  <c r="X26" i="54"/>
  <c r="W26" i="54"/>
  <c r="P26" i="54"/>
  <c r="O26" i="54"/>
  <c r="N26" i="54"/>
  <c r="M26" i="54"/>
  <c r="L26" i="54"/>
  <c r="AA25" i="54"/>
  <c r="Z25" i="54"/>
  <c r="Y25" i="54"/>
  <c r="X25" i="54"/>
  <c r="W25" i="54"/>
  <c r="P25" i="54"/>
  <c r="O25" i="54"/>
  <c r="N25" i="54"/>
  <c r="M25" i="54"/>
  <c r="L25" i="54"/>
  <c r="AA23" i="54"/>
  <c r="Z23" i="54"/>
  <c r="Y23" i="54"/>
  <c r="X23" i="54"/>
  <c r="W23" i="54"/>
  <c r="P23" i="54"/>
  <c r="O23" i="54"/>
  <c r="N23" i="54"/>
  <c r="M23" i="54"/>
  <c r="L23" i="54"/>
  <c r="AA22" i="54"/>
  <c r="Z22" i="54"/>
  <c r="Y22" i="54"/>
  <c r="X22" i="54"/>
  <c r="W22" i="54"/>
  <c r="P22" i="54"/>
  <c r="O22" i="54"/>
  <c r="N22" i="54"/>
  <c r="M22" i="54"/>
  <c r="L22" i="54"/>
  <c r="AA20" i="54"/>
  <c r="Z20" i="54"/>
  <c r="Y20" i="54"/>
  <c r="X20" i="54"/>
  <c r="W20" i="54"/>
  <c r="P20" i="54"/>
  <c r="O20" i="54"/>
  <c r="N20" i="54"/>
  <c r="M20" i="54"/>
  <c r="L20" i="54"/>
  <c r="AA19" i="54"/>
  <c r="Z19" i="54"/>
  <c r="Y19" i="54"/>
  <c r="X19" i="54"/>
  <c r="W19" i="54"/>
  <c r="P19" i="54"/>
  <c r="O19" i="54"/>
  <c r="N19" i="54"/>
  <c r="M19" i="54"/>
  <c r="L19" i="54"/>
  <c r="AA17" i="54"/>
  <c r="Z17" i="54"/>
  <c r="Y17" i="54"/>
  <c r="X17" i="54"/>
  <c r="W17" i="54"/>
  <c r="P17" i="54"/>
  <c r="O17" i="54"/>
  <c r="N17" i="54"/>
  <c r="M17" i="54"/>
  <c r="L17" i="54"/>
  <c r="AA16" i="54"/>
  <c r="Z16" i="54"/>
  <c r="Y16" i="54"/>
  <c r="X16" i="54"/>
  <c r="W16" i="54"/>
  <c r="P16" i="54"/>
  <c r="O16" i="54"/>
  <c r="N16" i="54"/>
  <c r="M16" i="54"/>
  <c r="L16" i="54"/>
  <c r="AA14" i="54"/>
  <c r="Z14" i="54"/>
  <c r="Y14" i="54"/>
  <c r="X14" i="54"/>
  <c r="W14" i="54"/>
  <c r="P14" i="54"/>
  <c r="O14" i="54"/>
  <c r="N14" i="54"/>
  <c r="M14" i="54"/>
  <c r="L14" i="54"/>
  <c r="AA13" i="54"/>
  <c r="Z13" i="54"/>
  <c r="Y13" i="54"/>
  <c r="X13" i="54"/>
  <c r="W13" i="54"/>
  <c r="P13" i="54"/>
  <c r="O13" i="54"/>
  <c r="N13" i="54"/>
  <c r="M13" i="54"/>
  <c r="L13" i="54"/>
  <c r="AF28" i="56"/>
  <c r="AE28" i="56"/>
  <c r="AD28" i="56"/>
  <c r="AC28" i="56"/>
  <c r="AB28" i="56"/>
  <c r="AA28" i="56"/>
  <c r="Z28" i="56"/>
  <c r="Y28" i="56"/>
  <c r="X28" i="56"/>
  <c r="W28" i="56"/>
  <c r="V28" i="56"/>
  <c r="U28" i="56"/>
  <c r="T28" i="56"/>
  <c r="S28" i="56"/>
  <c r="R28" i="56"/>
  <c r="Q28" i="56"/>
  <c r="P28" i="56"/>
  <c r="O28" i="56"/>
  <c r="N28" i="56"/>
  <c r="M28" i="56"/>
  <c r="L28" i="56"/>
  <c r="K28" i="56"/>
  <c r="J28" i="56"/>
  <c r="I28" i="56"/>
  <c r="H28" i="56"/>
  <c r="G28" i="56"/>
  <c r="F28" i="56"/>
  <c r="AF27" i="56"/>
  <c r="AE27" i="56"/>
  <c r="AD27" i="56"/>
  <c r="AC27" i="56"/>
  <c r="AB27" i="56"/>
  <c r="AA27" i="56"/>
  <c r="Z27" i="56"/>
  <c r="Y27" i="56"/>
  <c r="X27" i="56"/>
  <c r="W27" i="56"/>
  <c r="V27" i="56"/>
  <c r="U27" i="56"/>
  <c r="T27" i="56"/>
  <c r="S27" i="56"/>
  <c r="R27" i="56"/>
  <c r="Q27" i="56"/>
  <c r="P27" i="56"/>
  <c r="O27" i="56"/>
  <c r="N27" i="56"/>
  <c r="M27" i="56"/>
  <c r="L27" i="56"/>
  <c r="K27" i="56"/>
  <c r="J27" i="56"/>
  <c r="I27" i="56"/>
  <c r="H27" i="56"/>
  <c r="G27" i="56"/>
  <c r="F27" i="56"/>
  <c r="AA26" i="56"/>
  <c r="Z26" i="56"/>
  <c r="Y26" i="56"/>
  <c r="X26" i="56"/>
  <c r="W26" i="56"/>
  <c r="P26" i="56"/>
  <c r="O26" i="56"/>
  <c r="N26" i="56"/>
  <c r="M26" i="56"/>
  <c r="L26" i="56"/>
  <c r="AA25" i="56"/>
  <c r="Z25" i="56"/>
  <c r="Y25" i="56"/>
  <c r="X25" i="56"/>
  <c r="W25" i="56"/>
  <c r="P25" i="56"/>
  <c r="O25" i="56"/>
  <c r="N25" i="56"/>
  <c r="M25" i="56"/>
  <c r="L25" i="56"/>
  <c r="AA23" i="56"/>
  <c r="Z23" i="56"/>
  <c r="Y23" i="56"/>
  <c r="X23" i="56"/>
  <c r="W23" i="56"/>
  <c r="P23" i="56"/>
  <c r="O23" i="56"/>
  <c r="N23" i="56"/>
  <c r="M23" i="56"/>
  <c r="L23" i="56"/>
  <c r="AA22" i="56"/>
  <c r="Z22" i="56"/>
  <c r="Y22" i="56"/>
  <c r="X22" i="56"/>
  <c r="W22" i="56"/>
  <c r="P22" i="56"/>
  <c r="O22" i="56"/>
  <c r="N22" i="56"/>
  <c r="M22" i="56"/>
  <c r="L22" i="56"/>
  <c r="AA20" i="56"/>
  <c r="Z20" i="56"/>
  <c r="Y20" i="56"/>
  <c r="X20" i="56"/>
  <c r="W20" i="56"/>
  <c r="P20" i="56"/>
  <c r="O20" i="56"/>
  <c r="N20" i="56"/>
  <c r="M20" i="56"/>
  <c r="L20" i="56"/>
  <c r="K20" i="56"/>
  <c r="G20" i="56"/>
  <c r="AA19" i="56"/>
  <c r="Z19" i="56"/>
  <c r="Y19" i="56"/>
  <c r="X19" i="56"/>
  <c r="W19" i="56"/>
  <c r="P19" i="56"/>
  <c r="O19" i="56"/>
  <c r="N19" i="56"/>
  <c r="M19" i="56"/>
  <c r="L19" i="56"/>
  <c r="AA17" i="56"/>
  <c r="Z17" i="56"/>
  <c r="Y17" i="56"/>
  <c r="X17" i="56"/>
  <c r="W17" i="56"/>
  <c r="P17" i="56"/>
  <c r="O17" i="56"/>
  <c r="N17" i="56"/>
  <c r="M17" i="56"/>
  <c r="L17" i="56"/>
  <c r="AA16" i="56"/>
  <c r="Z16" i="56"/>
  <c r="Y16" i="56"/>
  <c r="X16" i="56"/>
  <c r="W16" i="56"/>
  <c r="P16" i="56"/>
  <c r="O16" i="56"/>
  <c r="N16" i="56"/>
  <c r="M16" i="56"/>
  <c r="L16" i="56"/>
  <c r="AA14" i="56"/>
  <c r="Z14" i="56"/>
  <c r="Y14" i="56"/>
  <c r="X14" i="56"/>
  <c r="W14" i="56"/>
  <c r="P14" i="56"/>
  <c r="O14" i="56"/>
  <c r="N14" i="56"/>
  <c r="M14" i="56"/>
  <c r="L14" i="56"/>
  <c r="AA13" i="56"/>
  <c r="Z13" i="56"/>
  <c r="Y13" i="56"/>
  <c r="X13" i="56"/>
  <c r="W13" i="56"/>
  <c r="P13" i="56"/>
  <c r="O13" i="56"/>
  <c r="N13" i="56"/>
  <c r="M13" i="56"/>
  <c r="L13" i="56"/>
  <c r="F9" i="56"/>
  <c r="AF28" i="57"/>
  <c r="AE28" i="57"/>
  <c r="AD28" i="57"/>
  <c r="AC28" i="57"/>
  <c r="AB28" i="57"/>
  <c r="AA28" i="57"/>
  <c r="Z28" i="57"/>
  <c r="Y28" i="57"/>
  <c r="X28" i="57"/>
  <c r="W28" i="57"/>
  <c r="V28" i="57"/>
  <c r="U28" i="57"/>
  <c r="T28" i="57"/>
  <c r="S28" i="57"/>
  <c r="R28" i="57"/>
  <c r="Q28" i="57"/>
  <c r="P28" i="57"/>
  <c r="O28" i="57"/>
  <c r="N28" i="57"/>
  <c r="M28" i="57"/>
  <c r="L28" i="57"/>
  <c r="K28" i="57"/>
  <c r="J28" i="57"/>
  <c r="I28" i="57"/>
  <c r="H28" i="57"/>
  <c r="G28" i="57"/>
  <c r="F28"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F27" i="57"/>
  <c r="AA26" i="57"/>
  <c r="Z26" i="57"/>
  <c r="Y26" i="57"/>
  <c r="X26" i="57"/>
  <c r="W26" i="57"/>
  <c r="P26" i="57"/>
  <c r="O26" i="57"/>
  <c r="N26" i="57"/>
  <c r="M26" i="57"/>
  <c r="L26" i="57"/>
  <c r="AA25" i="57"/>
  <c r="Z25" i="57"/>
  <c r="Y25" i="57"/>
  <c r="X25" i="57"/>
  <c r="W25" i="57"/>
  <c r="P25" i="57"/>
  <c r="O25" i="57"/>
  <c r="N25" i="57"/>
  <c r="M25" i="57"/>
  <c r="L25" i="57"/>
  <c r="AA23" i="57"/>
  <c r="Z23" i="57"/>
  <c r="Y23" i="57"/>
  <c r="X23" i="57"/>
  <c r="W23" i="57"/>
  <c r="P23" i="57"/>
  <c r="O23" i="57"/>
  <c r="N23" i="57"/>
  <c r="M23" i="57"/>
  <c r="L23" i="57"/>
  <c r="AA22" i="57"/>
  <c r="Z22" i="57"/>
  <c r="Y22" i="57"/>
  <c r="X22" i="57"/>
  <c r="W22" i="57"/>
  <c r="P22" i="57"/>
  <c r="O22" i="57"/>
  <c r="N22" i="57"/>
  <c r="M22" i="57"/>
  <c r="L22" i="57"/>
  <c r="AA20" i="57"/>
  <c r="Z20" i="57"/>
  <c r="Y20" i="57"/>
  <c r="X20" i="57"/>
  <c r="W20" i="57"/>
  <c r="P20" i="57"/>
  <c r="O20" i="57"/>
  <c r="N20" i="57"/>
  <c r="M20" i="57"/>
  <c r="L20" i="57"/>
  <c r="AA19" i="57"/>
  <c r="Z19" i="57"/>
  <c r="Y19" i="57"/>
  <c r="X19" i="57"/>
  <c r="W19" i="57"/>
  <c r="P19" i="57"/>
  <c r="O19" i="57"/>
  <c r="N19" i="57"/>
  <c r="M19" i="57"/>
  <c r="L19" i="57"/>
  <c r="AA17" i="57"/>
  <c r="Z17" i="57"/>
  <c r="Y17" i="57"/>
  <c r="X17" i="57"/>
  <c r="W17" i="57"/>
  <c r="P17" i="57"/>
  <c r="O17" i="57"/>
  <c r="N17" i="57"/>
  <c r="M17" i="57"/>
  <c r="L17" i="57"/>
  <c r="AA16" i="57"/>
  <c r="Z16" i="57"/>
  <c r="Y16" i="57"/>
  <c r="X16" i="57"/>
  <c r="W16" i="57"/>
  <c r="P16" i="57"/>
  <c r="O16" i="57"/>
  <c r="N16" i="57"/>
  <c r="M16" i="57"/>
  <c r="L16" i="57"/>
  <c r="AA14" i="57"/>
  <c r="Z14" i="57"/>
  <c r="Y14" i="57"/>
  <c r="X14" i="57"/>
  <c r="W14" i="57"/>
  <c r="P14" i="57"/>
  <c r="O14" i="57"/>
  <c r="N14" i="57"/>
  <c r="M14" i="57"/>
  <c r="L14" i="57"/>
  <c r="AA13" i="57"/>
  <c r="Z13" i="57"/>
  <c r="Y13" i="57"/>
  <c r="X13" i="57"/>
  <c r="W13" i="57"/>
  <c r="P13" i="57"/>
  <c r="O13" i="57"/>
  <c r="N13" i="57"/>
  <c r="M13" i="57"/>
  <c r="L13" i="57"/>
  <c r="AF28" i="58"/>
  <c r="AE28" i="58"/>
  <c r="AD28" i="58"/>
  <c r="AC28" i="58"/>
  <c r="AB28" i="58"/>
  <c r="AA28" i="58"/>
  <c r="Z28" i="58"/>
  <c r="Y28" i="58"/>
  <c r="X28" i="58"/>
  <c r="W28" i="58"/>
  <c r="V28" i="58"/>
  <c r="U28" i="58"/>
  <c r="T28" i="58"/>
  <c r="S28" i="58"/>
  <c r="R28" i="58"/>
  <c r="Q28" i="58"/>
  <c r="P28" i="58"/>
  <c r="O28" i="58"/>
  <c r="N28" i="58"/>
  <c r="M28" i="58"/>
  <c r="L28" i="58"/>
  <c r="K28" i="58"/>
  <c r="J28" i="58"/>
  <c r="I28" i="58"/>
  <c r="H28" i="58"/>
  <c r="G28" i="58"/>
  <c r="F28"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F27" i="58"/>
  <c r="AA26" i="58"/>
  <c r="Z26" i="58"/>
  <c r="Y26" i="58"/>
  <c r="X26" i="58"/>
  <c r="W26" i="58"/>
  <c r="P26" i="58"/>
  <c r="O26" i="58"/>
  <c r="N26" i="58"/>
  <c r="M26" i="58"/>
  <c r="L26" i="58"/>
  <c r="AA25" i="58"/>
  <c r="Z25" i="58"/>
  <c r="Y25" i="58"/>
  <c r="X25" i="58"/>
  <c r="W25" i="58"/>
  <c r="P25" i="58"/>
  <c r="O25" i="58"/>
  <c r="N25" i="58"/>
  <c r="M25" i="58"/>
  <c r="L25" i="58"/>
  <c r="AA23" i="58"/>
  <c r="Z23" i="58"/>
  <c r="Y23" i="58"/>
  <c r="X23" i="58"/>
  <c r="W23" i="58"/>
  <c r="P23" i="58"/>
  <c r="O23" i="58"/>
  <c r="N23" i="58"/>
  <c r="M23" i="58"/>
  <c r="L23" i="58"/>
  <c r="AA22" i="58"/>
  <c r="Z22" i="58"/>
  <c r="Y22" i="58"/>
  <c r="X22" i="58"/>
  <c r="W22" i="58"/>
  <c r="P22" i="58"/>
  <c r="O22" i="58"/>
  <c r="N22" i="58"/>
  <c r="M22" i="58"/>
  <c r="L22" i="58"/>
  <c r="AA20" i="58"/>
  <c r="Z20" i="58"/>
  <c r="Y20" i="58"/>
  <c r="X20" i="58"/>
  <c r="W20" i="58"/>
  <c r="P20" i="58"/>
  <c r="O20" i="58"/>
  <c r="N20" i="58"/>
  <c r="M20" i="58"/>
  <c r="L20" i="58"/>
  <c r="AA19" i="58"/>
  <c r="Z19" i="58"/>
  <c r="Y19" i="58"/>
  <c r="X19" i="58"/>
  <c r="W19" i="58"/>
  <c r="P19" i="58"/>
  <c r="O19" i="58"/>
  <c r="N19" i="58"/>
  <c r="M19" i="58"/>
  <c r="L19" i="58"/>
  <c r="AA17" i="58"/>
  <c r="Z17" i="58"/>
  <c r="Y17" i="58"/>
  <c r="X17" i="58"/>
  <c r="W17" i="58"/>
  <c r="P17" i="58"/>
  <c r="O17" i="58"/>
  <c r="N17" i="58"/>
  <c r="M17" i="58"/>
  <c r="L17" i="58"/>
  <c r="AA16" i="58"/>
  <c r="Z16" i="58"/>
  <c r="Y16" i="58"/>
  <c r="X16" i="58"/>
  <c r="W16" i="58"/>
  <c r="P16" i="58"/>
  <c r="O16" i="58"/>
  <c r="N16" i="58"/>
  <c r="M16" i="58"/>
  <c r="L16" i="58"/>
  <c r="AA14" i="58"/>
  <c r="Z14" i="58"/>
  <c r="Y14" i="58"/>
  <c r="X14" i="58"/>
  <c r="W14" i="58"/>
  <c r="P14" i="58"/>
  <c r="O14" i="58"/>
  <c r="N14" i="58"/>
  <c r="M14" i="58"/>
  <c r="L14" i="58"/>
  <c r="AA13" i="58"/>
  <c r="Z13" i="58"/>
  <c r="Y13" i="58"/>
  <c r="X13" i="58"/>
  <c r="W13" i="58"/>
  <c r="P13" i="58"/>
  <c r="O13" i="58"/>
  <c r="N13" i="58"/>
  <c r="M13" i="58"/>
  <c r="L13" i="58"/>
  <c r="F9" i="58"/>
  <c r="F9" i="59"/>
  <c r="AF28" i="60"/>
  <c r="AE28" i="60"/>
  <c r="AD28" i="60"/>
  <c r="AC28" i="60"/>
  <c r="AB28" i="60"/>
  <c r="AA28" i="60"/>
  <c r="Z28" i="60"/>
  <c r="Y28" i="60"/>
  <c r="X28" i="60"/>
  <c r="W28" i="60"/>
  <c r="V28" i="60"/>
  <c r="U28" i="60"/>
  <c r="T28" i="60"/>
  <c r="S28" i="60"/>
  <c r="R28" i="60"/>
  <c r="Q28" i="60"/>
  <c r="P28" i="60"/>
  <c r="O28" i="60"/>
  <c r="N28" i="60"/>
  <c r="M28" i="60"/>
  <c r="L28" i="60"/>
  <c r="K28" i="60"/>
  <c r="J28" i="60"/>
  <c r="I28" i="60"/>
  <c r="H28" i="60"/>
  <c r="G28" i="60"/>
  <c r="F28" i="60"/>
  <c r="AF27" i="60"/>
  <c r="AE27" i="60"/>
  <c r="AD27" i="60"/>
  <c r="AC27" i="60"/>
  <c r="AB27" i="60"/>
  <c r="AA27" i="60"/>
  <c r="Z27" i="60"/>
  <c r="Y27" i="60"/>
  <c r="X27" i="60"/>
  <c r="W27" i="60"/>
  <c r="V27" i="60"/>
  <c r="U27" i="60"/>
  <c r="T27" i="60"/>
  <c r="S27" i="60"/>
  <c r="R27" i="60"/>
  <c r="Q27" i="60"/>
  <c r="P27" i="60"/>
  <c r="O27" i="60"/>
  <c r="N27" i="60"/>
  <c r="M27" i="60"/>
  <c r="L27" i="60"/>
  <c r="K27" i="60"/>
  <c r="J27" i="60"/>
  <c r="I27" i="60"/>
  <c r="H27" i="60"/>
  <c r="G27" i="60"/>
  <c r="F27" i="60"/>
  <c r="AA26" i="60"/>
  <c r="Z26" i="60"/>
  <c r="Y26" i="60"/>
  <c r="X26" i="60"/>
  <c r="W26" i="60"/>
  <c r="P26" i="60"/>
  <c r="O26" i="60"/>
  <c r="N26" i="60"/>
  <c r="M26" i="60"/>
  <c r="L26" i="60"/>
  <c r="AA25" i="60"/>
  <c r="Z25" i="60"/>
  <c r="Y25" i="60"/>
  <c r="X25" i="60"/>
  <c r="W25" i="60"/>
  <c r="P25" i="60"/>
  <c r="O25" i="60"/>
  <c r="N25" i="60"/>
  <c r="M25" i="60"/>
  <c r="L25" i="60"/>
  <c r="AA23" i="60"/>
  <c r="Z23" i="60"/>
  <c r="Y23" i="60"/>
  <c r="X23" i="60"/>
  <c r="W23" i="60"/>
  <c r="P23" i="60"/>
  <c r="O23" i="60"/>
  <c r="N23" i="60"/>
  <c r="M23" i="60"/>
  <c r="L23" i="60"/>
  <c r="AA22" i="60"/>
  <c r="Z22" i="60"/>
  <c r="Y22" i="60"/>
  <c r="X22" i="60"/>
  <c r="W22" i="60"/>
  <c r="P22" i="60"/>
  <c r="O22" i="60"/>
  <c r="N22" i="60"/>
  <c r="M22" i="60"/>
  <c r="L22" i="60"/>
  <c r="AA20" i="60"/>
  <c r="Z20" i="60"/>
  <c r="Y20" i="60"/>
  <c r="X20" i="60"/>
  <c r="W20" i="60"/>
  <c r="P20" i="60"/>
  <c r="O20" i="60"/>
  <c r="N20" i="60"/>
  <c r="M20" i="60"/>
  <c r="L20" i="60"/>
  <c r="AA19" i="60"/>
  <c r="Z19" i="60"/>
  <c r="Y19" i="60"/>
  <c r="X19" i="60"/>
  <c r="W19" i="60"/>
  <c r="P19" i="60"/>
  <c r="O19" i="60"/>
  <c r="N19" i="60"/>
  <c r="M19" i="60"/>
  <c r="L19" i="60"/>
  <c r="AA17" i="60"/>
  <c r="Z17" i="60"/>
  <c r="Y17" i="60"/>
  <c r="X17" i="60"/>
  <c r="W17" i="60"/>
  <c r="P17" i="60"/>
  <c r="O17" i="60"/>
  <c r="N17" i="60"/>
  <c r="M17" i="60"/>
  <c r="L17" i="60"/>
  <c r="AA16" i="60"/>
  <c r="Z16" i="60"/>
  <c r="Y16" i="60"/>
  <c r="X16" i="60"/>
  <c r="W16" i="60"/>
  <c r="P16" i="60"/>
  <c r="O16" i="60"/>
  <c r="N16" i="60"/>
  <c r="M16" i="60"/>
  <c r="L16" i="60"/>
  <c r="AA14" i="60"/>
  <c r="Z14" i="60"/>
  <c r="Y14" i="60"/>
  <c r="X14" i="60"/>
  <c r="W14" i="60"/>
  <c r="P14" i="60"/>
  <c r="O14" i="60"/>
  <c r="N14" i="60"/>
  <c r="M14" i="60"/>
  <c r="L14" i="60"/>
  <c r="AA13" i="60"/>
  <c r="Z13" i="60"/>
  <c r="Y13" i="60"/>
  <c r="X13" i="60"/>
  <c r="W13" i="60"/>
  <c r="P13" i="60"/>
  <c r="O13" i="60"/>
  <c r="N13" i="60"/>
  <c r="M13" i="60"/>
  <c r="L13" i="60"/>
  <c r="F9" i="60"/>
  <c r="AF28" i="63"/>
  <c r="AE28" i="63"/>
  <c r="AD28" i="63"/>
  <c r="AC28" i="63"/>
  <c r="AB28" i="63"/>
  <c r="P28" i="63"/>
  <c r="O28" i="63"/>
  <c r="N28" i="63"/>
  <c r="M28" i="63"/>
  <c r="L28" i="63"/>
  <c r="K28" i="63"/>
  <c r="J28" i="63"/>
  <c r="I28" i="63"/>
  <c r="H28" i="63"/>
  <c r="G28" i="63"/>
  <c r="F28" i="63"/>
  <c r="AF27" i="63"/>
  <c r="AE27" i="63"/>
  <c r="AD27" i="63"/>
  <c r="AC27" i="63"/>
  <c r="AB27" i="63"/>
  <c r="P27" i="63"/>
  <c r="O27" i="63"/>
  <c r="N27" i="63"/>
  <c r="M27" i="63"/>
  <c r="L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F9" i="64"/>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H27" i="65"/>
  <c r="G27" i="65"/>
  <c r="F27" i="65"/>
  <c r="E27" i="65"/>
  <c r="AD26" i="65"/>
  <c r="AC26" i="65"/>
  <c r="AB26" i="65"/>
  <c r="AA26" i="65"/>
  <c r="Z26" i="65"/>
  <c r="Y26" i="65"/>
  <c r="X26" i="65"/>
  <c r="W26" i="65"/>
  <c r="V26" i="65"/>
  <c r="U26" i="65"/>
  <c r="T26" i="65"/>
  <c r="S26" i="65"/>
  <c r="R26" i="65"/>
  <c r="Q26" i="65"/>
  <c r="P26" i="65"/>
  <c r="O26" i="65"/>
  <c r="N26" i="65"/>
  <c r="M26" i="65"/>
  <c r="L26" i="65"/>
  <c r="AD25" i="65"/>
  <c r="AC25" i="65"/>
  <c r="AB25" i="65"/>
  <c r="AA25" i="65"/>
  <c r="Z25" i="65"/>
  <c r="Y25" i="65"/>
  <c r="X25" i="65"/>
  <c r="W25" i="65"/>
  <c r="V25" i="65"/>
  <c r="U25" i="65"/>
  <c r="T25" i="65"/>
  <c r="S25" i="65"/>
  <c r="R25" i="65"/>
  <c r="Q25" i="65"/>
  <c r="P25" i="65"/>
  <c r="O25" i="65"/>
  <c r="N25" i="65"/>
  <c r="M25" i="65"/>
  <c r="L25" i="65"/>
  <c r="AD23" i="65"/>
  <c r="AC23" i="65"/>
  <c r="AB23" i="65"/>
  <c r="AA23" i="65"/>
  <c r="Z23" i="65"/>
  <c r="Y23" i="65"/>
  <c r="X23" i="65"/>
  <c r="W23" i="65"/>
  <c r="V23" i="65"/>
  <c r="U23" i="65"/>
  <c r="T23" i="65"/>
  <c r="S23" i="65"/>
  <c r="R23" i="65"/>
  <c r="Q23" i="65"/>
  <c r="P23" i="65"/>
  <c r="O23" i="65"/>
  <c r="N23" i="65"/>
  <c r="M23" i="65"/>
  <c r="L23" i="65"/>
  <c r="AD22" i="65"/>
  <c r="AC22" i="65"/>
  <c r="AB22" i="65"/>
  <c r="AA22" i="65"/>
  <c r="Z22" i="65"/>
  <c r="Y22" i="65"/>
  <c r="X22" i="65"/>
  <c r="W22" i="65"/>
  <c r="V22" i="65"/>
  <c r="U22" i="65"/>
  <c r="T22" i="65"/>
  <c r="S22" i="65"/>
  <c r="R22" i="65"/>
  <c r="Q22" i="65"/>
  <c r="P22" i="65"/>
  <c r="O22" i="65"/>
  <c r="N22" i="65"/>
  <c r="M22" i="65"/>
  <c r="L22" i="65"/>
  <c r="AD20" i="65"/>
  <c r="AC20" i="65"/>
  <c r="AB20" i="65"/>
  <c r="AA20" i="65"/>
  <c r="Z20" i="65"/>
  <c r="Y20" i="65"/>
  <c r="X20" i="65"/>
  <c r="W20" i="65"/>
  <c r="V20" i="65"/>
  <c r="U20" i="65"/>
  <c r="T20" i="65"/>
  <c r="S20" i="65"/>
  <c r="R20" i="65"/>
  <c r="Q20" i="65"/>
  <c r="P20" i="65"/>
  <c r="O20" i="65"/>
  <c r="N20" i="65"/>
  <c r="M20" i="65"/>
  <c r="L20" i="65"/>
  <c r="AD19" i="65"/>
  <c r="AC19" i="65"/>
  <c r="AB19" i="65"/>
  <c r="AA19" i="65"/>
  <c r="Z19" i="65"/>
  <c r="Y19" i="65"/>
  <c r="X19" i="65"/>
  <c r="W19" i="65"/>
  <c r="V19" i="65"/>
  <c r="U19" i="65"/>
  <c r="T19" i="65"/>
  <c r="S19" i="65"/>
  <c r="R19" i="65"/>
  <c r="Q19" i="65"/>
  <c r="P19" i="65"/>
  <c r="O19" i="65"/>
  <c r="N19" i="65"/>
  <c r="M19" i="65"/>
  <c r="L19" i="65"/>
  <c r="AD17" i="65"/>
  <c r="AC17" i="65"/>
  <c r="AB17" i="65"/>
  <c r="AA17" i="65"/>
  <c r="Z17" i="65"/>
  <c r="Y17" i="65"/>
  <c r="X17" i="65"/>
  <c r="W17" i="65"/>
  <c r="V17" i="65"/>
  <c r="U17" i="65"/>
  <c r="T17" i="65"/>
  <c r="S17" i="65"/>
  <c r="R17" i="65"/>
  <c r="Q17" i="65"/>
  <c r="P17" i="65"/>
  <c r="O17" i="65"/>
  <c r="N17" i="65"/>
  <c r="M17" i="65"/>
  <c r="L17" i="65"/>
  <c r="AD16" i="65"/>
  <c r="AC16" i="65"/>
  <c r="AB16" i="65"/>
  <c r="AA16" i="65"/>
  <c r="Z16" i="65"/>
  <c r="Y16" i="65"/>
  <c r="X16" i="65"/>
  <c r="W16" i="65"/>
  <c r="V16" i="65"/>
  <c r="U16" i="65"/>
  <c r="T16" i="65"/>
  <c r="S16" i="65"/>
  <c r="R16" i="65"/>
  <c r="Q16" i="65"/>
  <c r="P16" i="65"/>
  <c r="O16" i="65"/>
  <c r="N16" i="65"/>
  <c r="M16" i="65"/>
  <c r="L16" i="65"/>
  <c r="AD14" i="65"/>
  <c r="AC14" i="65"/>
  <c r="AB14" i="65"/>
  <c r="AA14" i="65"/>
  <c r="Z14" i="65"/>
  <c r="Y14" i="65"/>
  <c r="X14" i="65"/>
  <c r="W14" i="65"/>
  <c r="V14" i="65"/>
  <c r="U14" i="65"/>
  <c r="T14" i="65"/>
  <c r="S14" i="65"/>
  <c r="R14" i="65"/>
  <c r="Q14" i="65"/>
  <c r="P14" i="65"/>
  <c r="O14" i="65"/>
  <c r="N14" i="65"/>
  <c r="M14" i="65"/>
  <c r="L14" i="65"/>
  <c r="AD13" i="65"/>
  <c r="AC13" i="65"/>
  <c r="AB13" i="65"/>
  <c r="AA13" i="65"/>
  <c r="Z13" i="65"/>
  <c r="Y13" i="65"/>
  <c r="X13" i="65"/>
  <c r="W13" i="65"/>
  <c r="V13" i="65"/>
  <c r="U13" i="65"/>
  <c r="T13" i="65"/>
  <c r="S13" i="65"/>
  <c r="R13" i="65"/>
  <c r="Q13" i="65"/>
  <c r="P13" i="65"/>
  <c r="O13" i="65"/>
  <c r="N13" i="65"/>
  <c r="M13" i="65"/>
  <c r="L13" i="65"/>
  <c r="R9" i="65"/>
  <c r="R9" i="66"/>
  <c r="R9" i="67"/>
  <c r="R9" i="68"/>
  <c r="I17" i="3"/>
</calcChain>
</file>

<file path=xl/sharedStrings.xml><?xml version="1.0" encoding="utf-8"?>
<sst xmlns="http://schemas.openxmlformats.org/spreadsheetml/2006/main" count="2186" uniqueCount="130">
  <si>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</si>
  <si>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</si>
  <si>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</si>
  <si>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</si>
  <si>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</si>
  <si>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</si>
  <si>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</si>
  <si>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</si>
  <si>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</si>
  <si>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</si>
  <si>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</si>
  <si>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</si>
  <si>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</si>
  <si>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</si>
  <si>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</si>
  <si>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</si>
  <si>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</si>
  <si>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</si>
  <si>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</si>
  <si>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</si>
  <si>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</si>
  <si>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</si>
  <si>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</si>
  <si>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</si>
  <si>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</si>
  <si>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</si>
  <si>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</si>
  <si>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</si>
  <si>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</si>
  <si>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</si>
  <si>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</si>
  <si>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</si>
  <si>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</si>
  <si>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</si>
  <si>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</si>
  <si>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</si>
  <si>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</si>
  <si>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</si>
  <si>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</si>
  <si>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</si>
  <si>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</si>
  <si>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</si>
  <si>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</si>
  <si>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</si>
  <si>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</si>
  <si>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</si>
  <si>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</si>
  <si>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</si>
  <si>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</si>
  <si>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</si>
  <si>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</si>
  <si>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</si>
  <si>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</si>
  <si>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</si>
  <si>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</si>
  <si>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</si>
  <si>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</si>
  <si>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</si>
  <si>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</si>
  <si>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</si>
  <si>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</si>
  <si>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</si>
  <si>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</si>
  <si>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</si>
  <si>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</si>
  <si>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</si>
  <si>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</si>
  <si>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</si>
  <si>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</si>
  <si>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</si>
  <si>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</si>
  <si>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</si>
  <si>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</si>
  <si>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</si>
  <si>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</si>
  <si>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</si>
  <si>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</si>
  <si>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</si>
  <si>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</si>
  <si>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</si>
  <si>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</si>
  <si>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</si>
  <si>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</si>
  <si>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</si>
  <si>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</si>
  <si>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</si>
  <si>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</si>
  <si>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</si>
  <si>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</si>
  <si>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</si>
  <si>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</si>
  <si>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</si>
  <si>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</si>
  <si>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</si>
  <si>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</si>
  <si>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</si>
  <si>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</si>
  <si>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</si>
  <si>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</si>
  <si>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</si>
  <si>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</si>
  <si>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</si>
  <si>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</si>
  <si>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</si>
  <si>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</si>
  <si>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</si>
  <si>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</si>
  <si>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</si>
  <si>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</si>
  <si>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</si>
  <si>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</si>
  <si>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</si>
  <si>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</si>
  <si>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</si>
  <si>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</si>
  <si>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</si>
  <si>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</si>
  <si>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</si>
  <si>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</si>
  <si>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</si>
  <si>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Ocak - Aralık</t>
  </si>
  <si>
    <t>2025</t>
  </si>
  <si>
    <t>2025/24 Değ %</t>
  </si>
  <si>
    <t>2025/23 Değ %</t>
  </si>
  <si>
    <t>2025/22 Değ %</t>
  </si>
  <si>
    <t>2025/21 Değ %</t>
  </si>
  <si>
    <t>2025/20 Değ %</t>
  </si>
  <si>
    <t>2025/19 Değ %</t>
  </si>
  <si>
    <t>Haziran-2025</t>
  </si>
  <si>
    <t>Ocak - Temmuz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</si>
</sst>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0">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0" fontId="19" fillId="5" borderId="0" xfId="3" applyFont="1" applyAlignment="1">
      <alignment horizontal="center"/>
    </xf>
    <xf numFmtId="0" fontId="18" fillId="2" borderId="25" xfId="1" applyFont="1" applyBorder="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9" fillId="5" borderId="19"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xf numFmtId="164" fontId="18" fillId="2" borderId="13" xfId="1" applyNumberFormat="1" applyFont="1" applyBorder="1" applyAlignment="1">
      <alignment horizontal="center"/>
    </xf>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4E3D6C5-3F19-4955-A7C9-36C2C3C99A75}"/>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3AB78B9-BCB7-4D9A-91AB-E06F3B5FDE40}"/>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7C466406-A572-4661-9435-1B470CBDF330}"/>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1C4B877-4E9B-466E-A426-2B820F90556A}"/>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BF4D5D0-C13A-4BCA-AB87-FA0D84CDA09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E704CA0-F1F7-4807-820B-78C75FDC0FB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73C998C-2C88-4303-A9BE-F0DF61BA528F}"/>
            </a:ext>
          </a:extLst>
        </xdr:cNvPr>
        <xdr:cNvPicPr>
          <a:picLocks noChangeAspect="1"/>
        </xdr:cNvPicPr>
      </xdr:nvPicPr>
      <xdr:blipFill>
        <a:blip xmlns:r="http://schemas.openxmlformats.org/officeDocument/2006/relationships" r:embed="rId1"/>
        <a:stretch>
          <a:fillRect/>
        </a:stretch>
      </xdr:blipFill>
      <xdr:spPr>
        <a:xfrm>
          <a:off x="209177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45882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U57"/>
  <sheetViews>
    <sheetView showGridLines="0" topLeftCell="AE1" zoomScale="90" zoomScaleNormal="90" zoomScalePageLayoutView="40" workbookViewId="0">
      <selection activeCell="AU9" sqref="AU9"/>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66" customWidth="1"/>
    <col min="18" max="18" width="8.7109375" customWidth="1"/>
    <col min="19" max="22" width="10.140625" customWidth="1"/>
    <col min="23" max="23" width="7.7109375" bestFit="1" customWidth="1"/>
    <col min="24" max="30" width="7.7109375" customWidth="1"/>
    <col min="31" max="31" width="8.28515625" style="10" bestFit="1" customWidth="1"/>
    <col min="32" max="39" width="8.28515625" style="10" customWidth="1"/>
    <col min="40" max="46" width="8.42578125" style="10" customWidth="1"/>
    <col min="47" max="47" width="8.28515625" style="10" bestFit="1" customWidth="1"/>
    <col min="48" max="62" width="0" style="10" hidden="1" customWidth="1"/>
    <col min="63" max="73" width="0" hidden="1" customWidth="1"/>
    <col min="74" max="16384" width="9.140625" hidden="1"/>
  </cols>
  <sheetData>
    <row r="1" spans="1:63" ht="15">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63" ht="19.5"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63" ht="15">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63" ht="15.75">
      <c r="A4" s="10"/>
      <c r="B4" s="12" t="s">
        <v>11</v>
      </c>
      <c r="C4" s="27"/>
      <c r="D4" s="25"/>
      <c r="E4" s="59" t="s">
        <v>128</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63" ht="15">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63" ht="15">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63"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2024</v>
      </c>
      <c r="AP7" s="176">
        <v>2025</v>
      </c>
      <c r="AQ7" s="176">
        <v>2025</v>
      </c>
      <c r="AR7" s="176">
        <v>2025</v>
      </c>
      <c r="AS7" s="176">
        <v>2025</v>
      </c>
      <c r="AT7" s="176">
        <v>2025</v>
      </c>
      <c r="AU7" s="176">
        <v>2025</v>
      </c>
      <c r="AV7" s="176">
        <v>2023</v>
      </c>
      <c r="BK7" s="10"/>
    </row>
    <row r="8" spans="1:63" s="119" customFormat="1" ht="15">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200" t="s">
        <v>39</v>
      </c>
      <c r="AP8" s="200" t="s">
        <v>41</v>
      </c>
      <c r="AQ8" s="200" t="s">
        <v>43</v>
      </c>
      <c r="AR8" s="200" t="s">
        <v>13</v>
      </c>
      <c r="AS8" s="200" t="s">
        <v>50</v>
      </c>
      <c r="AT8" s="200" t="s">
        <v>52</v>
      </c>
      <c r="AU8" s="200" t="s">
        <v>59</v>
      </c>
      <c r="AV8" s="165" t="s">
        <v>35</v>
      </c>
      <c r="AW8" s="118"/>
      <c r="AX8" s="118"/>
      <c r="AY8" s="118"/>
      <c r="AZ8" s="118"/>
      <c r="BA8" s="118"/>
      <c r="BB8" s="118"/>
      <c r="BC8" s="118"/>
      <c r="BD8" s="118"/>
      <c r="BE8" s="118"/>
      <c r="BF8" s="118"/>
      <c r="BG8" s="118"/>
      <c r="BH8" s="118"/>
      <c r="BI8" s="118"/>
      <c r="BJ8" s="118"/>
      <c r="BK8" s="118"/>
    </row>
    <row r="9" spans="1:63"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194">
        <v>0.95</v>
      </c>
      <c r="AP9" s="194">
        <v>1.06</v>
      </c>
      <c r="AQ9" s="194">
        <v>1.05</v>
      </c>
      <c r="AR9" s="194">
        <v>1.06</v>
      </c>
      <c r="AS9" s="194">
        <v>1.07</v>
      </c>
      <c r="AT9" s="194">
        <v>1.04</v>
      </c>
      <c r="AU9" s="194">
        <v>1.1000000000000001</v>
      </c>
      <c r="AV9" s="207">
        <v>0.99</v>
      </c>
      <c r="AW9" s="22"/>
      <c r="AX9" s="22"/>
      <c r="AY9" s="22"/>
      <c r="AZ9" s="22"/>
      <c r="BA9" s="22"/>
      <c r="BB9" s="22"/>
      <c r="BC9" s="22"/>
      <c r="BD9" s="22"/>
      <c r="BE9" s="22"/>
      <c r="BF9" s="22"/>
      <c r="BG9" s="22"/>
      <c r="BH9" s="22"/>
      <c r="BI9" s="22"/>
      <c r="BJ9" s="22"/>
      <c r="BK9" s="22"/>
    </row>
    <row r="10" spans="1:63" ht="23.45" customHeight="1">
      <c r="A10" s="10"/>
      <c r="B10" s="19"/>
      <c r="C10" s="168"/>
      <c r="D10" s="169"/>
      <c r="E10" s="169"/>
      <c r="F10" s="170"/>
      <c r="G10" s="170"/>
      <c r="H10" s="170"/>
      <c r="I10" s="170"/>
      <c r="J10" s="170"/>
      <c r="K10" s="170"/>
      <c r="L10" s="170"/>
      <c r="M10" s="170"/>
      <c r="N10" s="170"/>
      <c r="O10" s="170"/>
      <c r="P10" s="170"/>
      <c r="Q10" s="170"/>
    </row>
    <row r="11" spans="1:63" ht="20.25" customHeight="1">
      <c r="A11" s="10"/>
      <c r="B11" s="10"/>
      <c r="C11" s="171" t="s">
        <v>71</v>
      </c>
      <c r="D11" s="10"/>
      <c r="E11" s="10"/>
      <c r="O11" s="163"/>
      <c r="P11" s="163"/>
      <c r="Q11" s="163"/>
      <c r="R11" s="10"/>
    </row>
    <row r="12" spans="1:63" ht="18" customHeight="1">
      <c r="A12" s="10"/>
      <c r="B12" s="10"/>
      <c r="C12" s="171" t="s">
        <v>72</v>
      </c>
      <c r="D12" s="10"/>
      <c r="E12" s="10"/>
      <c r="O12" s="163"/>
      <c r="P12" s="163"/>
      <c r="Q12" s="163"/>
      <c r="R12" s="10"/>
    </row>
    <row r="13" spans="1:63" ht="26.65" hidden="1" customHeight="1"/>
    <row r="14" spans="1:63" ht="26.45" hidden="1" customHeight="1"/>
    <row r="15" spans="1:63" ht="26.45" hidden="1" customHeight="1"/>
    <row r="16" spans="1:63"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AB27-7C06-4218-A525-52D449557921}">
  <dimension ref="A1:AL66"/>
  <sheetViews>
    <sheetView showGridLines="0" tabSelected="1" zoomScale="85" zoomScaleNormal="85" workbookViewId="0">
      <selection activeCell="Q37" sqref="Q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45869</v>
      </c>
      <c r="AG3" s="26"/>
      <c r="AH3" s="26"/>
      <c r="AI3" s="26"/>
      <c r="AJ3" s="10"/>
    </row>
    <row r="4" spans="1:38" ht="15.75">
      <c r="A4" s="10"/>
      <c r="B4" s="12" t="s">
        <v>67</v>
      </c>
      <c r="C4" s="27"/>
      <c r="D4" s="197" t="s">
        <v>62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62</v>
      </c>
      <c r="F9" s="212"/>
      <c r="G9" s="212"/>
      <c r="H9" s="212"/>
      <c r="I9" s="212"/>
      <c r="J9" s="212"/>
      <c r="K9" s="212"/>
      <c r="L9" s="212"/>
      <c r="M9" s="212"/>
      <c r="N9" s="212"/>
      <c r="O9" s="212"/>
      <c r="P9" s="212"/>
      <c r="Q9" s="213"/>
      <c r="R9" s="229" t="s">
        <v>129</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168</v>
      </c>
      <c r="F13" s="124">
        <v>166</v>
      </c>
      <c r="G13" s="124">
        <v>105</v>
      </c>
      <c r="H13" s="124">
        <v>84</v>
      </c>
      <c r="I13" s="124">
        <v>28</v>
      </c>
      <c r="J13" s="124">
        <v>0</v>
      </c>
      <c r="K13" s="124">
        <v>101</v>
      </c>
      <c r="L13" s="65">
        <v>1.2048192771084265E-2</v>
      </c>
      <c r="M13" s="65">
        <v>0.60000000000000009</v>
      </c>
      <c r="N13" s="65">
        <v>1</v>
      </c>
      <c r="O13" s="65">
        <v>5</v>
      </c>
      <c r="P13" s="65" t="s">
        <v>48</v>
      </c>
      <c r="Q13" s="125">
        <v>0.66336633663366329</v>
      </c>
      <c r="R13" s="69">
        <v>1822</v>
      </c>
      <c r="S13" s="69">
        <v>1374</v>
      </c>
      <c r="T13" s="69">
        <v>958</v>
      </c>
      <c r="U13" s="69">
        <v>910</v>
      </c>
      <c r="V13" s="69">
        <v>28</v>
      </c>
      <c r="W13" s="69">
        <v>551</v>
      </c>
      <c r="X13" s="69">
        <v>926</v>
      </c>
      <c r="Y13" s="65">
        <v>0.32605531295487622</v>
      </c>
      <c r="Z13" s="65">
        <v>0.90187891440501033</v>
      </c>
      <c r="AA13" s="65">
        <v>1.0021978021978022</v>
      </c>
      <c r="AB13" s="65">
        <v>64.071428571428569</v>
      </c>
      <c r="AC13" s="65">
        <v>2.3067150635208713</v>
      </c>
      <c r="AD13" s="125">
        <v>0.96760259179265651</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664501</v>
      </c>
      <c r="F14" s="124">
        <v>639139</v>
      </c>
      <c r="G14" s="124">
        <v>396404</v>
      </c>
      <c r="H14" s="124">
        <v>292122</v>
      </c>
      <c r="I14" s="124">
        <v>30914</v>
      </c>
      <c r="J14" s="124">
        <v>0</v>
      </c>
      <c r="K14" s="124">
        <v>332464</v>
      </c>
      <c r="L14" s="65">
        <v>3.9681509030117024E-2</v>
      </c>
      <c r="M14" s="65">
        <v>0.6763226405384406</v>
      </c>
      <c r="N14" s="65">
        <v>1.274737951951582</v>
      </c>
      <c r="O14" s="65">
        <v>20.495147829462379</v>
      </c>
      <c r="P14" s="65" t="s">
        <v>48</v>
      </c>
      <c r="Q14" s="125">
        <v>0.99871565041628574</v>
      </c>
      <c r="R14" s="69">
        <v>5569362</v>
      </c>
      <c r="S14" s="69">
        <v>4594179</v>
      </c>
      <c r="T14" s="69">
        <v>3097466</v>
      </c>
      <c r="U14" s="69">
        <v>1836211</v>
      </c>
      <c r="V14" s="69">
        <v>30914</v>
      </c>
      <c r="W14" s="69">
        <v>1092884</v>
      </c>
      <c r="X14" s="69">
        <v>2783719</v>
      </c>
      <c r="Y14" s="65">
        <v>0.21226491175028217</v>
      </c>
      <c r="Z14" s="65">
        <v>0.79803813827173564</v>
      </c>
      <c r="AA14" s="65">
        <v>2.0330729965129279</v>
      </c>
      <c r="AB14" s="65">
        <v>179.15662806495439</v>
      </c>
      <c r="AC14" s="65">
        <v>4.096022999696217</v>
      </c>
      <c r="AD14" s="125">
        <v>1.0006911617156762</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141</v>
      </c>
      <c r="F16" s="124">
        <v>93</v>
      </c>
      <c r="G16" s="124">
        <v>71</v>
      </c>
      <c r="H16" s="124">
        <v>62</v>
      </c>
      <c r="I16" s="124">
        <v>22</v>
      </c>
      <c r="J16" s="124">
        <v>0</v>
      </c>
      <c r="K16" s="124">
        <v>59</v>
      </c>
      <c r="L16" s="65">
        <v>0.5161290322580645</v>
      </c>
      <c r="M16" s="65">
        <v>0.9859154929577465</v>
      </c>
      <c r="N16" s="65">
        <v>1.274193548387097</v>
      </c>
      <c r="O16" s="65">
        <v>5.4090909090909092</v>
      </c>
      <c r="P16" s="65" t="s">
        <v>48</v>
      </c>
      <c r="Q16" s="125">
        <v>1.3898305084745761</v>
      </c>
      <c r="R16" s="69">
        <v>531</v>
      </c>
      <c r="S16" s="69">
        <v>391</v>
      </c>
      <c r="T16" s="69">
        <v>287</v>
      </c>
      <c r="U16" s="69">
        <v>314</v>
      </c>
      <c r="V16" s="69">
        <v>73</v>
      </c>
      <c r="W16" s="69">
        <v>10</v>
      </c>
      <c r="X16" s="69">
        <v>275</v>
      </c>
      <c r="Y16" s="65">
        <v>0.35805626598465468</v>
      </c>
      <c r="Z16" s="65">
        <v>0.85017421602787446</v>
      </c>
      <c r="AA16" s="65">
        <v>0.69108280254777066</v>
      </c>
      <c r="AB16" s="65">
        <v>6.2739726027397262</v>
      </c>
      <c r="AC16" s="65">
        <v>52.1</v>
      </c>
      <c r="AD16" s="125">
        <v>0.93090909090909091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388470</v>
      </c>
      <c r="F17" s="124">
        <v>287103</v>
      </c>
      <c r="G17" s="124">
        <v>271757</v>
      </c>
      <c r="H17" s="124">
        <v>137630</v>
      </c>
      <c r="I17" s="124">
        <v>37562</v>
      </c>
      <c r="J17" s="124">
        <v>0</v>
      </c>
      <c r="K17" s="124">
        <v>174121</v>
      </c>
      <c r="L17" s="65">
        <v>0.35306841098839103</v>
      </c>
      <c r="M17" s="65">
        <v>0.42947559768469623</v>
      </c>
      <c r="N17" s="65">
        <v>1.8225677541233742</v>
      </c>
      <c r="O17" s="65">
        <v>9.3421010595814913</v>
      </c>
      <c r="P17" s="65" t="s">
        <v>48</v>
      </c>
      <c r="Q17" s="125">
        <v>1.2310347402093944</v>
      </c>
      <c r="R17" s="69">
        <v>1320712</v>
      </c>
      <c r="S17" s="69">
        <v>1060856</v>
      </c>
      <c r="T17" s="69">
        <v>848135</v>
      </c>
      <c r="U17" s="69">
        <v>438192</v>
      </c>
      <c r="V17" s="69">
        <v>102629</v>
      </c>
      <c r="W17" s="69">
        <v>41113</v>
      </c>
      <c r="X17" s="69">
        <v>732624</v>
      </c>
      <c r="Y17" s="65">
        <v>0.24494936164757508</v>
      </c>
      <c r="Z17" s="65">
        <v>0.5571954936419321</v>
      </c>
      <c r="AA17" s="65">
        <v>2.0140029941212982</v>
      </c>
      <c r="AB17" s="65">
        <v>11.86879926726364</v>
      </c>
      <c r="AC17" s="65">
        <v>31.123951061707977</v>
      </c>
      <c r="AD17" s="125">
        <v>0.80271462578348518</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136</v>
      </c>
      <c r="F19" s="124">
        <v>100</v>
      </c>
      <c r="G19" s="124">
        <v>93</v>
      </c>
      <c r="H19" s="124">
        <v>88</v>
      </c>
      <c r="I19" s="124">
        <v>3</v>
      </c>
      <c r="J19" s="124">
        <v>2</v>
      </c>
      <c r="K19" s="124">
        <v>50</v>
      </c>
      <c r="L19" s="65">
        <v>0.3600000000000001</v>
      </c>
      <c r="M19" s="65">
        <v>0.4623655913978495</v>
      </c>
      <c r="N19" s="65">
        <v>0.54545454545454541</v>
      </c>
      <c r="O19" s="65">
        <v>44.333333333333336</v>
      </c>
      <c r="P19" s="65">
        <v>67</v>
      </c>
      <c r="Q19" s="125">
        <v>1.7200000000000002</v>
      </c>
      <c r="R19" s="69">
        <v>431</v>
      </c>
      <c r="S19" s="69">
        <v>365</v>
      </c>
      <c r="T19" s="69">
        <v>349</v>
      </c>
      <c r="U19" s="69">
        <v>317</v>
      </c>
      <c r="V19" s="69">
        <v>6</v>
      </c>
      <c r="W19" s="69">
        <v>5</v>
      </c>
      <c r="X19" s="69">
        <v>156</v>
      </c>
      <c r="Y19" s="65">
        <v>0.1808219178082191</v>
      </c>
      <c r="Z19" s="65">
        <v>0.23495702005730656</v>
      </c>
      <c r="AA19" s="65">
        <v>0.35962145110410093</v>
      </c>
      <c r="AB19" s="65">
        <v>70.833333333333329</v>
      </c>
      <c r="AC19" s="65">
        <v>85.2</v>
      </c>
      <c r="AD19" s="125">
        <v>1.7628205128205128</v>
      </c>
      <c r="AE19" s="69">
        <v>733</v>
      </c>
      <c r="AF19" s="69">
        <v>708</v>
      </c>
      <c r="AG19" s="69">
        <v>658</v>
      </c>
      <c r="AH19" s="69">
        <v>47</v>
      </c>
      <c r="AI19" s="69">
        <v>9</v>
      </c>
      <c r="AJ19" s="69">
        <v>290</v>
      </c>
      <c r="AK19" s="69">
        <v>9</v>
      </c>
      <c r="AL19" s="184">
        <v>290</v>
      </c>
    </row>
    <row r="20" spans="1:38" s="178" customFormat="1" ht="11.25">
      <c r="A20" s="177"/>
      <c r="B20" s="145"/>
      <c r="C20" s="27" t="s">
        <v>20</v>
      </c>
      <c r="D20" s="123"/>
      <c r="E20" s="124">
        <v>330493</v>
      </c>
      <c r="F20" s="124">
        <v>262595</v>
      </c>
      <c r="G20" s="124">
        <v>203881</v>
      </c>
      <c r="H20" s="124">
        <v>138433</v>
      </c>
      <c r="I20" s="124">
        <v>468</v>
      </c>
      <c r="J20" s="124">
        <v>6081</v>
      </c>
      <c r="K20" s="124">
        <v>97604</v>
      </c>
      <c r="L20" s="65">
        <v>0.25856547154363185</v>
      </c>
      <c r="M20" s="65">
        <v>0.6210093142568458</v>
      </c>
      <c r="N20" s="65">
        <v>1.3873859556608612</v>
      </c>
      <c r="O20" s="65">
        <v>705.1816239316239</v>
      </c>
      <c r="P20" s="65">
        <v>53.348462423943431</v>
      </c>
      <c r="Q20" s="125">
        <v>2.3860599975410843</v>
      </c>
      <c r="R20" s="69">
        <v>853652</v>
      </c>
      <c r="S20" s="69">
        <v>737983.4</v>
      </c>
      <c r="T20" s="69">
        <v>597661</v>
      </c>
      <c r="U20" s="69">
        <v>381024</v>
      </c>
      <c r="V20" s="69">
        <v>468</v>
      </c>
      <c r="W20" s="69">
        <v>10047</v>
      </c>
      <c r="X20" s="69">
        <v>284386</v>
      </c>
      <c r="Y20" s="65">
        <v>0.15673604582433698</v>
      </c>
      <c r="Z20" s="65">
        <v>0.42832140628215654</v>
      </c>
      <c r="AA20" s="65">
        <v>1.2404153019232385</v>
      </c>
      <c r="AB20" s="65">
        <v>1823.0427350427351</v>
      </c>
      <c r="AC20" s="65">
        <v>83.965860455857467</v>
      </c>
      <c r="AD20" s="125">
        <v>2.0017370756647654</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71</v>
      </c>
      <c r="F22" s="124">
        <v>78</v>
      </c>
      <c r="G22" s="124">
        <v>81</v>
      </c>
      <c r="H22" s="124">
        <v>74</v>
      </c>
      <c r="I22" s="124">
        <v>10</v>
      </c>
      <c r="J22" s="124">
        <v>0</v>
      </c>
      <c r="K22" s="124">
        <v>68</v>
      </c>
      <c r="L22" s="65">
        <v>-8.9743589743589758E-2</v>
      </c>
      <c r="M22" s="65">
        <v>-0.12345679012345678</v>
      </c>
      <c r="N22" s="65">
        <v>-4.0540540540540571E-2</v>
      </c>
      <c r="O22" s="65">
        <v>6.1</v>
      </c>
      <c r="P22" s="65" t="s">
        <v>48</v>
      </c>
      <c r="Q22" s="125">
        <v>4.4117647058823595E-2</v>
      </c>
      <c r="R22" s="69">
        <v>909</v>
      </c>
      <c r="S22" s="69">
        <v>774</v>
      </c>
      <c r="T22" s="69">
        <v>777</v>
      </c>
      <c r="U22" s="69">
        <v>403</v>
      </c>
      <c r="V22" s="69">
        <v>14</v>
      </c>
      <c r="W22" s="69">
        <v>43</v>
      </c>
      <c r="X22" s="69">
        <v>430</v>
      </c>
      <c r="Y22" s="65">
        <v>0.17441860465116288</v>
      </c>
      <c r="Z22" s="65">
        <v>0.16988416988416999</v>
      </c>
      <c r="AA22" s="65">
        <v>1.2555831265508686</v>
      </c>
      <c r="AB22" s="65">
        <v>63.928571428571431</v>
      </c>
      <c r="AC22" s="65">
        <v>20.13953488372093</v>
      </c>
      <c r="AD22" s="125">
        <v>1.113953488372093</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285959</v>
      </c>
      <c r="F23" s="124">
        <v>391649</v>
      </c>
      <c r="G23" s="124">
        <v>393561</v>
      </c>
      <c r="H23" s="124">
        <v>283525</v>
      </c>
      <c r="I23" s="124">
        <v>23553</v>
      </c>
      <c r="J23" s="124">
        <v>0</v>
      </c>
      <c r="K23" s="124">
        <v>261197</v>
      </c>
      <c r="L23" s="65">
        <v>-0.26985898087317983</v>
      </c>
      <c r="M23" s="65">
        <v>-0.27340615558960368</v>
      </c>
      <c r="N23" s="65">
        <v>8.5847808835199935E-3</v>
      </c>
      <c r="O23" s="65">
        <v>11.141086061223623</v>
      </c>
      <c r="P23" s="65" t="s">
        <v>48</v>
      </c>
      <c r="Q23" s="125">
        <v>9.480200768002689E-2</v>
      </c>
      <c r="R23" s="69">
        <v>2512677</v>
      </c>
      <c r="S23" s="69">
        <v>2546374</v>
      </c>
      <c r="T23" s="69">
        <v>2307313</v>
      </c>
      <c r="U23" s="69">
        <v>825612</v>
      </c>
      <c r="V23" s="69">
        <v>28476</v>
      </c>
      <c r="W23" s="69">
        <v>140552</v>
      </c>
      <c r="X23" s="69">
        <v>1301649</v>
      </c>
      <c r="Y23" s="65">
        <v>-1.3233327076069723E-2</v>
      </c>
      <c r="Z23" s="65">
        <v>8.9005696236271303E-2</v>
      </c>
      <c r="AA23" s="65">
        <v>2.0434114329733579</v>
      </c>
      <c r="AB23" s="65">
        <v>87.238411293721029</v>
      </c>
      <c r="AC23" s="65">
        <v>16.877205589390403</v>
      </c>
      <c r="AD23" s="125">
        <v>0.93037984894545311</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6</v>
      </c>
      <c r="F25" s="124">
        <v>4</v>
      </c>
      <c r="G25" s="124">
        <v>3</v>
      </c>
      <c r="H25" s="124">
        <v>3</v>
      </c>
      <c r="I25" s="124">
        <v>0</v>
      </c>
      <c r="J25" s="124">
        <v>0</v>
      </c>
      <c r="K25" s="124">
        <v>3</v>
      </c>
      <c r="L25" s="65">
        <v>0.5</v>
      </c>
      <c r="M25" s="65">
        <v>1</v>
      </c>
      <c r="N25" s="65">
        <v>1</v>
      </c>
      <c r="O25" s="65" t="s">
        <v>48</v>
      </c>
      <c r="P25" s="65" t="s">
        <v>48</v>
      </c>
      <c r="Q25" s="125">
        <v>1</v>
      </c>
      <c r="R25" s="69">
        <v>11</v>
      </c>
      <c r="S25" s="69">
        <v>9</v>
      </c>
      <c r="T25" s="69">
        <v>11</v>
      </c>
      <c r="U25" s="69">
        <v>5</v>
      </c>
      <c r="V25" s="69">
        <v>0</v>
      </c>
      <c r="W25" s="69">
        <v>0</v>
      </c>
      <c r="X25" s="69">
        <v>11</v>
      </c>
      <c r="Y25" s="65">
        <v>0.22222222222222232</v>
      </c>
      <c r="Z25" s="65">
        <v>0</v>
      </c>
      <c r="AA25" s="65">
        <v>1.2000000000000002</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20505</v>
      </c>
      <c r="F26" s="124">
        <v>15059</v>
      </c>
      <c r="G26" s="124">
        <v>6188</v>
      </c>
      <c r="H26" s="124">
        <v>5526</v>
      </c>
      <c r="I26" s="124">
        <v>0</v>
      </c>
      <c r="J26" s="124">
        <v>0</v>
      </c>
      <c r="K26" s="124">
        <v>3523</v>
      </c>
      <c r="L26" s="65">
        <v>0.36164419948203741</v>
      </c>
      <c r="M26" s="65">
        <v>2.3136716224951521</v>
      </c>
      <c r="N26" s="65">
        <v>2.7106406080347449</v>
      </c>
      <c r="O26" s="65" t="s">
        <v>48</v>
      </c>
      <c r="P26" s="65" t="s">
        <v>48</v>
      </c>
      <c r="Q26" s="125">
        <v>4.8203235878512629</v>
      </c>
      <c r="R26" s="69">
        <v>41409</v>
      </c>
      <c r="S26" s="69">
        <v>33718</v>
      </c>
      <c r="T26" s="69">
        <v>19775</v>
      </c>
      <c r="U26" s="69">
        <v>8677</v>
      </c>
      <c r="V26" s="69">
        <v>0</v>
      </c>
      <c r="W26" s="69">
        <v>0</v>
      </c>
      <c r="X26" s="69">
        <v>13750</v>
      </c>
      <c r="Y26" s="65">
        <v>0.22809775194258264</v>
      </c>
      <c r="Z26" s="65">
        <v>1.0940075853350191</v>
      </c>
      <c r="AA26" s="65">
        <v>3.7722715224155818</v>
      </c>
      <c r="AB26" s="65" t="s">
        <v>48</v>
      </c>
      <c r="AC26" s="65" t="s">
        <v>48</v>
      </c>
      <c r="AD26" s="125">
        <v>2.0115636363636362</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522</v>
      </c>
      <c r="F27" s="130">
        <v>441</v>
      </c>
      <c r="G27" s="130">
        <v>353</v>
      </c>
      <c r="H27" s="130">
        <v>311</v>
      </c>
      <c r="I27" s="130">
        <v>63</v>
      </c>
      <c r="J27" s="130">
        <v>2</v>
      </c>
      <c r="K27" s="130">
        <v>281</v>
      </c>
      <c r="L27" s="131">
        <v>0.18367346938775508</v>
      </c>
      <c r="M27" s="131">
        <v>0.47875354107648715</v>
      </c>
      <c r="N27" s="131">
        <v>0.67845659163987149</v>
      </c>
      <c r="O27" s="131">
        <v>7.2857142857142865</v>
      </c>
      <c r="P27" s="131">
        <v>260</v>
      </c>
      <c r="Q27" s="132">
        <v>0.85765124555160144</v>
      </c>
      <c r="R27" s="130">
        <v>3704</v>
      </c>
      <c r="S27" s="130">
        <v>2913</v>
      </c>
      <c r="T27" s="130">
        <v>2382</v>
      </c>
      <c r="U27" s="130">
        <v>1949</v>
      </c>
      <c r="V27" s="130">
        <v>121</v>
      </c>
      <c r="W27" s="130">
        <v>609</v>
      </c>
      <c r="X27" s="130">
        <v>1798</v>
      </c>
      <c r="Y27" s="131">
        <v>0.27154136628904912</v>
      </c>
      <c r="Z27" s="131">
        <v>0.55499580184718722</v>
      </c>
      <c r="AA27" s="131">
        <v>0.90046177526936888</v>
      </c>
      <c r="AB27" s="131">
        <v>29.611570247933884</v>
      </c>
      <c r="AC27" s="131">
        <v>5.082101806239737</v>
      </c>
      <c r="AD27" s="132">
        <v>1.060066740823137</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1689928</v>
      </c>
      <c r="F28" s="134">
        <v>1595545</v>
      </c>
      <c r="G28" s="134">
        <v>1271791</v>
      </c>
      <c r="H28" s="134">
        <v>857236</v>
      </c>
      <c r="I28" s="134">
        <v>92497</v>
      </c>
      <c r="J28" s="134">
        <v>6081</v>
      </c>
      <c r="K28" s="134">
        <v>868909</v>
      </c>
      <c r="L28" s="135">
        <v>5.9154082147479414E-2</v>
      </c>
      <c r="M28" s="135">
        <v>0.32877807753003441</v>
      </c>
      <c r="N28" s="135">
        <v>0.97136844462901695</v>
      </c>
      <c r="O28" s="135">
        <v>17.270084435170869</v>
      </c>
      <c r="P28" s="135">
        <v>276.90297648413087</v>
      </c>
      <c r="Q28" s="136">
        <v>0.94488490739536601</v>
      </c>
      <c r="R28" s="134">
        <v>10297812</v>
      </c>
      <c r="S28" s="134">
        <v>8973110.4000000004</v>
      </c>
      <c r="T28" s="134">
        <v>6870350</v>
      </c>
      <c r="U28" s="134">
        <v>3489716</v>
      </c>
      <c r="V28" s="134">
        <v>162487</v>
      </c>
      <c r="W28" s="134">
        <v>1284596</v>
      </c>
      <c r="X28" s="134">
        <v>5116128</v>
      </c>
      <c r="Y28" s="135">
        <v>0.14763014617539971</v>
      </c>
      <c r="Z28" s="135">
        <v>0.49887734977111786</v>
      </c>
      <c r="AA28" s="135">
        <v>1.9509025949389578</v>
      </c>
      <c r="AB28" s="135">
        <v>62.37622086690012</v>
      </c>
      <c r="AC28" s="135">
        <v>7.016381804084709</v>
      </c>
      <c r="AD28" s="136">
        <v>1.0128135965323777</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92F2-1D47-496E-9081-32A607D0471C}">
  <dimension ref="A1:AL66"/>
  <sheetViews>
    <sheetView showGridLines="0" zoomScale="85" zoomScaleNormal="85" workbookViewId="0">
      <selection activeCell="J47" sqref="J4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45838</v>
      </c>
      <c r="AG3" s="26"/>
      <c r="AH3" s="26"/>
      <c r="AI3" s="26"/>
      <c r="AJ3" s="10"/>
    </row>
    <row r="4" spans="1:38" ht="15.75">
      <c r="A4" s="10"/>
      <c r="B4" s="12" t="s">
        <v>67</v>
      </c>
      <c r="C4" s="27"/>
      <c r="D4" s="197" t="s">
        <v>59</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59</v>
      </c>
      <c r="F9" s="212"/>
      <c r="G9" s="212"/>
      <c r="H9" s="212"/>
      <c r="I9" s="212"/>
      <c r="J9" s="212"/>
      <c r="K9" s="212"/>
      <c r="L9" s="212"/>
      <c r="M9" s="212"/>
      <c r="N9" s="212"/>
      <c r="O9" s="212"/>
      <c r="P9" s="212"/>
      <c r="Q9" s="213"/>
      <c r="R9" s="214" t="str">
        <f>E9</f>
        <v>Haziran</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171</v>
      </c>
      <c r="F13" s="124">
        <v>156</v>
      </c>
      <c r="G13" s="124">
        <v>95</v>
      </c>
      <c r="H13" s="124">
        <v>77</v>
      </c>
      <c r="I13" s="124">
        <v>0</v>
      </c>
      <c r="J13" s="124">
        <v>0</v>
      </c>
      <c r="K13" s="124">
        <v>90</v>
      </c>
      <c r="L13" s="65">
        <v>9.6153846153846256E-2</v>
      </c>
      <c r="M13" s="65">
        <v>0.8</v>
      </c>
      <c r="N13" s="65">
        <v>1.220779220779221</v>
      </c>
      <c r="O13" s="65" t="s">
        <v>48</v>
      </c>
      <c r="P13" s="65" t="s">
        <v>48</v>
      </c>
      <c r="Q13" s="125">
        <v>0.89999999999999991</v>
      </c>
      <c r="R13" s="69">
        <v>1654</v>
      </c>
      <c r="S13" s="69">
        <v>1208</v>
      </c>
      <c r="T13" s="69">
        <v>853</v>
      </c>
      <c r="U13" s="69">
        <v>826</v>
      </c>
      <c r="V13" s="69">
        <v>0</v>
      </c>
      <c r="W13" s="69">
        <v>551</v>
      </c>
      <c r="X13" s="69">
        <v>825</v>
      </c>
      <c r="Y13" s="65">
        <v>0.36920529801324498</v>
      </c>
      <c r="Z13" s="65">
        <v>0.93903868698710435</v>
      </c>
      <c r="AA13" s="65">
        <v>1.0024213075060531</v>
      </c>
      <c r="AB13" s="65" t="s">
        <v>48</v>
      </c>
      <c r="AC13" s="65">
        <v>2.0018148820326678</v>
      </c>
      <c r="AD13" s="125">
        <v>1.0048484848484849</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629204</v>
      </c>
      <c r="F14" s="124">
        <v>557443</v>
      </c>
      <c r="G14" s="124">
        <v>359885</v>
      </c>
      <c r="H14" s="124">
        <v>251675</v>
      </c>
      <c r="I14" s="124">
        <v>0</v>
      </c>
      <c r="J14" s="124">
        <v>0</v>
      </c>
      <c r="K14" s="124">
        <v>303053</v>
      </c>
      <c r="L14" s="65">
        <v>0.12873244439341791</v>
      </c>
      <c r="M14" s="65">
        <v>0.74834738874918383</v>
      </c>
      <c r="N14" s="65">
        <v>1.5000655607430216</v>
      </c>
      <c r="O14" s="65" t="s">
        <v>48</v>
      </c>
      <c r="P14" s="65" t="s">
        <v>48</v>
      </c>
      <c r="Q14" s="125">
        <v>1.076217691294922</v>
      </c>
      <c r="R14" s="69">
        <v>4904861</v>
      </c>
      <c r="S14" s="69">
        <v>3955040</v>
      </c>
      <c r="T14" s="69">
        <v>2701062</v>
      </c>
      <c r="U14" s="69">
        <v>1544089</v>
      </c>
      <c r="V14" s="69">
        <v>0</v>
      </c>
      <c r="W14" s="69">
        <v>1092884</v>
      </c>
      <c r="X14" s="69">
        <v>2451255</v>
      </c>
      <c r="Y14" s="65">
        <v>0.24015458756422192</v>
      </c>
      <c r="Z14" s="65">
        <v>0.81590093081906301</v>
      </c>
      <c r="AA14" s="65">
        <v>2.1765403419103433</v>
      </c>
      <c r="AB14" s="65" t="s">
        <v>48</v>
      </c>
      <c r="AC14" s="65">
        <v>3.4879978112956183</v>
      </c>
      <c r="AD14" s="125">
        <v>1.0009591005423752</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119</v>
      </c>
      <c r="F16" s="124">
        <v>114</v>
      </c>
      <c r="G16" s="124">
        <v>73</v>
      </c>
      <c r="H16" s="124">
        <v>89</v>
      </c>
      <c r="I16" s="124">
        <v>17</v>
      </c>
      <c r="J16" s="124">
        <v>0</v>
      </c>
      <c r="K16" s="124">
        <v>71</v>
      </c>
      <c r="L16" s="65">
        <v>4.3859649122806932E-2</v>
      </c>
      <c r="M16" s="65">
        <v>0.63013698630136994</v>
      </c>
      <c r="N16" s="65">
        <v>0.33707865168539319</v>
      </c>
      <c r="O16" s="65">
        <v>6</v>
      </c>
      <c r="P16" s="65" t="s">
        <v>48</v>
      </c>
      <c r="Q16" s="125">
        <v>0.676056338028169</v>
      </c>
      <c r="R16" s="69">
        <v>390</v>
      </c>
      <c r="S16" s="69">
        <v>298</v>
      </c>
      <c r="T16" s="69">
        <v>216</v>
      </c>
      <c r="U16" s="69">
        <v>252</v>
      </c>
      <c r="V16" s="69">
        <v>51</v>
      </c>
      <c r="W16" s="69">
        <v>10</v>
      </c>
      <c r="X16" s="69">
        <v>216</v>
      </c>
      <c r="Y16" s="65">
        <v>0.3087248322147651</v>
      </c>
      <c r="Z16" s="65">
        <v>0.80555555555555558</v>
      </c>
      <c r="AA16" s="65">
        <v>0.54761904761904767</v>
      </c>
      <c r="AB16" s="65">
        <v>6.6470588235294121</v>
      </c>
      <c r="AC16" s="65">
        <v>38</v>
      </c>
      <c r="AD16" s="125">
        <v>0.80555555555555558</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329577</v>
      </c>
      <c r="F17" s="124">
        <v>313005</v>
      </c>
      <c r="G17" s="124">
        <v>224892</v>
      </c>
      <c r="H17" s="124">
        <v>121649</v>
      </c>
      <c r="I17" s="124">
        <v>24481</v>
      </c>
      <c r="J17" s="124">
        <v>0</v>
      </c>
      <c r="K17" s="124">
        <v>165399</v>
      </c>
      <c r="L17" s="65">
        <v>5.2944841136723042E-2</v>
      </c>
      <c r="M17" s="65">
        <v>0.46549010191558615</v>
      </c>
      <c r="N17" s="65">
        <v>1.709245452079343</v>
      </c>
      <c r="O17" s="65">
        <v>12.462562803807034</v>
      </c>
      <c r="P17" s="65" t="s">
        <v>48</v>
      </c>
      <c r="Q17" s="125">
        <v>0.99261785137757785</v>
      </c>
      <c r="R17" s="69">
        <v>932242</v>
      </c>
      <c r="S17" s="69">
        <v>773753</v>
      </c>
      <c r="T17" s="69">
        <v>576378</v>
      </c>
      <c r="U17" s="69">
        <v>300562</v>
      </c>
      <c r="V17" s="69">
        <v>65067</v>
      </c>
      <c r="W17" s="69">
        <v>41113</v>
      </c>
      <c r="X17" s="69">
        <v>558503</v>
      </c>
      <c r="Y17" s="65">
        <v>0.20483151600058425</v>
      </c>
      <c r="Z17" s="65">
        <v>0.61741426633216401</v>
      </c>
      <c r="AA17" s="65">
        <v>2.1016628848623577</v>
      </c>
      <c r="AB17" s="65">
        <v>13.327416355448999</v>
      </c>
      <c r="AC17" s="65">
        <v>21.675114927151995</v>
      </c>
      <c r="AD17" s="125">
        <v>0.66917993278460464</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117</v>
      </c>
      <c r="F19" s="124">
        <v>95</v>
      </c>
      <c r="G19" s="124">
        <v>87</v>
      </c>
      <c r="H19" s="124">
        <v>91</v>
      </c>
      <c r="I19" s="124">
        <v>0</v>
      </c>
      <c r="J19" s="124">
        <v>0</v>
      </c>
      <c r="K19" s="124">
        <v>42</v>
      </c>
      <c r="L19" s="65">
        <v>0.23157894736842111</v>
      </c>
      <c r="M19" s="65">
        <v>0.34482758620689657</v>
      </c>
      <c r="N19" s="65">
        <v>0.28571428571428581</v>
      </c>
      <c r="O19" s="65" t="s">
        <v>48</v>
      </c>
      <c r="P19" s="65" t="s">
        <v>48</v>
      </c>
      <c r="Q19" s="125">
        <v>1.7857142857142856</v>
      </c>
      <c r="R19" s="69">
        <v>295</v>
      </c>
      <c r="S19" s="69">
        <v>265</v>
      </c>
      <c r="T19" s="69">
        <v>256</v>
      </c>
      <c r="U19" s="69">
        <v>229</v>
      </c>
      <c r="V19" s="69">
        <v>3</v>
      </c>
      <c r="W19" s="69">
        <v>3</v>
      </c>
      <c r="X19" s="69">
        <v>106</v>
      </c>
      <c r="Y19" s="65">
        <v>0.1132075471698113</v>
      </c>
      <c r="Z19" s="65">
        <v>0.15234375</v>
      </c>
      <c r="AA19" s="65">
        <v>0.28820960698689957</v>
      </c>
      <c r="AB19" s="65">
        <v>97.333333333333329</v>
      </c>
      <c r="AC19" s="65">
        <v>97.333333333333329</v>
      </c>
      <c r="AD19" s="125">
        <v>1.7830188679245285</v>
      </c>
      <c r="AE19" s="69">
        <v>733</v>
      </c>
      <c r="AF19" s="69">
        <v>708</v>
      </c>
      <c r="AG19" s="69">
        <v>658</v>
      </c>
      <c r="AH19" s="69">
        <v>47</v>
      </c>
      <c r="AI19" s="69">
        <v>9</v>
      </c>
      <c r="AJ19" s="69">
        <v>290</v>
      </c>
      <c r="AK19" s="69">
        <v>9</v>
      </c>
      <c r="AL19" s="184">
        <v>290</v>
      </c>
    </row>
    <row r="20" spans="1:38" s="178" customFormat="1" ht="11.25">
      <c r="A20" s="177"/>
      <c r="B20" s="145"/>
      <c r="C20" s="27" t="s">
        <v>20</v>
      </c>
      <c r="D20" s="123"/>
      <c r="E20" s="124">
        <v>232927</v>
      </c>
      <c r="F20" s="124">
        <v>203091</v>
      </c>
      <c r="G20" s="124">
        <v>169314</v>
      </c>
      <c r="H20" s="124">
        <v>118355</v>
      </c>
      <c r="I20" s="124">
        <v>0</v>
      </c>
      <c r="J20" s="124">
        <v>2213</v>
      </c>
      <c r="K20" s="124">
        <v>77859</v>
      </c>
      <c r="L20" s="65">
        <v>0.14690951346933145</v>
      </c>
      <c r="M20" s="65">
        <v>0.3757102188832584</v>
      </c>
      <c r="N20" s="65">
        <v>0.96803683832537701</v>
      </c>
      <c r="O20" s="65" t="s">
        <v>48</v>
      </c>
      <c r="P20" s="65">
        <v>104.25395390872119</v>
      </c>
      <c r="Q20" s="125">
        <v>1.9916515752835253</v>
      </c>
      <c r="R20" s="69">
        <v>523159</v>
      </c>
      <c r="S20" s="69">
        <v>475388.4</v>
      </c>
      <c r="T20" s="69">
        <v>393780</v>
      </c>
      <c r="U20" s="69">
        <v>242591</v>
      </c>
      <c r="V20" s="69">
        <v>0</v>
      </c>
      <c r="W20" s="69">
        <v>3966</v>
      </c>
      <c r="X20" s="69">
        <v>186782</v>
      </c>
      <c r="Y20" s="65">
        <v>0.10048751715439419</v>
      </c>
      <c r="Z20" s="65">
        <v>0.32855655442125054</v>
      </c>
      <c r="AA20" s="65">
        <v>1.1565474399297582</v>
      </c>
      <c r="AB20" s="65" t="s">
        <v>48</v>
      </c>
      <c r="AC20" s="65">
        <v>130.91099344427636</v>
      </c>
      <c r="AD20" s="125">
        <v>1.8009069396408646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89</v>
      </c>
      <c r="F22" s="124">
        <v>96</v>
      </c>
      <c r="G22" s="124">
        <v>88</v>
      </c>
      <c r="H22" s="124">
        <v>69</v>
      </c>
      <c r="I22" s="124">
        <v>4</v>
      </c>
      <c r="J22" s="124">
        <v>0</v>
      </c>
      <c r="K22" s="124">
        <v>70</v>
      </c>
      <c r="L22" s="65">
        <v>-7.291666666666663E-2</v>
      </c>
      <c r="M22" s="65">
        <v>1.1363636363636465E-2</v>
      </c>
      <c r="N22" s="65">
        <v>0.28985507246376807</v>
      </c>
      <c r="O22" s="65">
        <v>21.25</v>
      </c>
      <c r="P22" s="65" t="s">
        <v>48</v>
      </c>
      <c r="Q22" s="125">
        <v>0.27142857142857135</v>
      </c>
      <c r="R22" s="69">
        <v>838</v>
      </c>
      <c r="S22" s="69">
        <v>696</v>
      </c>
      <c r="T22" s="69">
        <v>696</v>
      </c>
      <c r="U22" s="69">
        <v>329</v>
      </c>
      <c r="V22" s="69">
        <v>4</v>
      </c>
      <c r="W22" s="69">
        <v>43</v>
      </c>
      <c r="X22" s="69">
        <v>362</v>
      </c>
      <c r="Y22" s="65">
        <v>0.20402298850574718</v>
      </c>
      <c r="Z22" s="65">
        <v>0.20402298850574718</v>
      </c>
      <c r="AA22" s="65">
        <v>1.547112462006079</v>
      </c>
      <c r="AB22" s="65">
        <v>208.5</v>
      </c>
      <c r="AC22" s="65">
        <v>18.488372093023255</v>
      </c>
      <c r="AD22" s="125">
        <v>1.3149171270718232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281722</v>
      </c>
      <c r="F23" s="124">
        <v>382725</v>
      </c>
      <c r="G23" s="124">
        <v>334459</v>
      </c>
      <c r="H23" s="124">
        <v>183895</v>
      </c>
      <c r="I23" s="124">
        <v>4923</v>
      </c>
      <c r="J23" s="124">
        <v>0</v>
      </c>
      <c r="K23" s="124">
        <v>275367</v>
      </c>
      <c r="L23" s="65">
        <v>-0.26390489254686789</v>
      </c>
      <c r="M23" s="65">
        <v>-0.15767851963917845</v>
      </c>
      <c r="N23" s="65">
        <v>0.53197204926724484</v>
      </c>
      <c r="O23" s="65">
        <v>56.225675401178144</v>
      </c>
      <c r="P23" s="65" t="s">
        <v>48</v>
      </c>
      <c r="Q23" s="125">
        <v>2.307829187956445E-2</v>
      </c>
      <c r="R23" s="69">
        <v>2226718</v>
      </c>
      <c r="S23" s="69">
        <v>2154725</v>
      </c>
      <c r="T23" s="69">
        <v>1913752</v>
      </c>
      <c r="U23" s="69">
        <v>542087</v>
      </c>
      <c r="V23" s="69">
        <v>4923</v>
      </c>
      <c r="W23" s="69">
        <v>140552</v>
      </c>
      <c r="X23" s="69">
        <v>1040452</v>
      </c>
      <c r="Y23" s="65">
        <v>3.3411688266484108E-2</v>
      </c>
      <c r="Z23" s="65">
        <v>0.16353529610942275</v>
      </c>
      <c r="AA23" s="65">
        <v>3.1076764430801695</v>
      </c>
      <c r="AB23" s="65">
        <v>451.3091610806419</v>
      </c>
      <c r="AC23" s="65">
        <v>14.842663213614889</v>
      </c>
      <c r="AD23" s="125">
        <v>1.1401448601184869</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2</v>
      </c>
      <c r="G25" s="124">
        <v>4</v>
      </c>
      <c r="H25" s="124">
        <v>1</v>
      </c>
      <c r="I25" s="124">
        <v>0</v>
      </c>
      <c r="J25" s="124">
        <v>0</v>
      </c>
      <c r="K25" s="124">
        <v>5</v>
      </c>
      <c r="L25" s="65">
        <v>0</v>
      </c>
      <c r="M25" s="65">
        <v>-0.5</v>
      </c>
      <c r="N25" s="65">
        <v>1</v>
      </c>
      <c r="O25" s="65" t="s">
        <v>48</v>
      </c>
      <c r="P25" s="65" t="s">
        <v>48</v>
      </c>
      <c r="Q25" s="125">
        <v>-0.6</v>
      </c>
      <c r="R25" s="69">
        <v>5</v>
      </c>
      <c r="S25" s="69">
        <v>5</v>
      </c>
      <c r="T25" s="69">
        <v>8</v>
      </c>
      <c r="U25" s="69">
        <v>2</v>
      </c>
      <c r="V25" s="69">
        <v>0</v>
      </c>
      <c r="W25" s="69">
        <v>0</v>
      </c>
      <c r="X25" s="69">
        <v>8</v>
      </c>
      <c r="Y25" s="65">
        <v>0</v>
      </c>
      <c r="Z25" s="65">
        <v>-0.375</v>
      </c>
      <c r="AA25" s="65">
        <v>1.5</v>
      </c>
      <c r="AB25" s="65" t="s">
        <v>48</v>
      </c>
      <c r="AC25" s="65" t="s">
        <v>48</v>
      </c>
      <c r="AD25" s="125">
        <v>-0.375</v>
      </c>
      <c r="AE25" s="69">
        <v>14</v>
      </c>
      <c r="AF25" s="69">
        <v>21</v>
      </c>
      <c r="AG25" s="69">
        <v>9</v>
      </c>
      <c r="AH25" s="69">
        <v>0</v>
      </c>
      <c r="AI25" s="69">
        <v>0</v>
      </c>
      <c r="AJ25" s="69">
        <v>16</v>
      </c>
      <c r="AK25" s="69">
        <v>0</v>
      </c>
      <c r="AL25" s="184">
        <v>16</v>
      </c>
    </row>
    <row r="26" spans="1:38" s="178" customFormat="1" ht="11.25">
      <c r="A26" s="177"/>
      <c r="B26" s="145"/>
      <c r="C26" s="27" t="s">
        <v>20</v>
      </c>
      <c r="D26" s="123"/>
      <c r="E26" s="124">
        <v>9015</v>
      </c>
      <c r="F26" s="124">
        <v>6222</v>
      </c>
      <c r="G26" s="124">
        <v>9205</v>
      </c>
      <c r="H26" s="124">
        <v>2226</v>
      </c>
      <c r="I26" s="124">
        <v>0</v>
      </c>
      <c r="J26" s="124">
        <v>0</v>
      </c>
      <c r="K26" s="124">
        <v>6817</v>
      </c>
      <c r="L26" s="65">
        <v>0.44889103182256518</v>
      </c>
      <c r="M26" s="65">
        <v>-2.064095600217275E-2</v>
      </c>
      <c r="N26" s="65">
        <v>3.0498652291105124</v>
      </c>
      <c r="O26" s="65" t="s">
        <v>48</v>
      </c>
      <c r="P26" s="65" t="s">
        <v>48</v>
      </c>
      <c r="Q26" s="125">
        <v>0.32242922106498462</v>
      </c>
      <c r="R26" s="69">
        <v>20904</v>
      </c>
      <c r="S26" s="69">
        <v>18659</v>
      </c>
      <c r="T26" s="69">
        <v>13587</v>
      </c>
      <c r="U26" s="69">
        <v>3151</v>
      </c>
      <c r="V26" s="69">
        <v>0</v>
      </c>
      <c r="W26" s="69">
        <v>0</v>
      </c>
      <c r="X26" s="69">
        <v>10227</v>
      </c>
      <c r="Y26" s="65">
        <v>0.12031727316576446</v>
      </c>
      <c r="Z26" s="65">
        <v>0.53852947670567453</v>
      </c>
      <c r="AA26" s="65">
        <v>5.6340844176451919</v>
      </c>
      <c r="AB26" s="65" t="s">
        <v>48</v>
      </c>
      <c r="AC26" s="65" t="s">
        <v>48</v>
      </c>
      <c r="AD26" s="125">
        <v>1.0440011733646228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498</v>
      </c>
      <c r="F27" s="130">
        <v>463</v>
      </c>
      <c r="G27" s="130">
        <v>347</v>
      </c>
      <c r="H27" s="130">
        <v>327</v>
      </c>
      <c r="I27" s="130">
        <v>21</v>
      </c>
      <c r="J27" s="130">
        <v>0</v>
      </c>
      <c r="K27" s="130">
        <v>278</v>
      </c>
      <c r="L27" s="131">
        <v>7.5593952483801186E-2</v>
      </c>
      <c r="M27" s="131">
        <v>0.43515850144092227</v>
      </c>
      <c r="N27" s="131">
        <v>0.52293577981651373</v>
      </c>
      <c r="O27" s="131">
        <v>22.714285714285715</v>
      </c>
      <c r="P27" s="131" t="s">
        <v>48</v>
      </c>
      <c r="Q27" s="132">
        <v>0.79136690647482011</v>
      </c>
      <c r="R27" s="130">
        <v>3182</v>
      </c>
      <c r="S27" s="130">
        <v>2472</v>
      </c>
      <c r="T27" s="130">
        <v>2029</v>
      </c>
      <c r="U27" s="130">
        <v>1638</v>
      </c>
      <c r="V27" s="130">
        <v>58</v>
      </c>
      <c r="W27" s="130">
        <v>607</v>
      </c>
      <c r="X27" s="130">
        <v>1517</v>
      </c>
      <c r="Y27" s="131">
        <v>0.28721682847896446</v>
      </c>
      <c r="Z27" s="131">
        <v>0.56826022671266641</v>
      </c>
      <c r="AA27" s="131">
        <v>0.94261294261294259</v>
      </c>
      <c r="AB27" s="131">
        <v>53.862068965517238</v>
      </c>
      <c r="AC27" s="131">
        <v>4.2421746293245466</v>
      </c>
      <c r="AD27" s="132">
        <v>1.0975609756097562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1482445</v>
      </c>
      <c r="F28" s="134">
        <v>1462486</v>
      </c>
      <c r="G28" s="134">
        <v>1097755</v>
      </c>
      <c r="H28" s="134">
        <v>677800</v>
      </c>
      <c r="I28" s="134">
        <v>29404</v>
      </c>
      <c r="J28" s="134">
        <v>2213</v>
      </c>
      <c r="K28" s="134">
        <v>828495</v>
      </c>
      <c r="L28" s="135">
        <v>1.3647310128096946E-2</v>
      </c>
      <c r="M28" s="135">
        <v>0.35043338449836248</v>
      </c>
      <c r="N28" s="135">
        <v>1.1871422248450871</v>
      </c>
      <c r="O28" s="135">
        <v>49.416439940144201</v>
      </c>
      <c r="P28" s="135">
        <v>668.8802530501581</v>
      </c>
      <c r="Q28" s="136">
        <v>0.78932280822455181</v>
      </c>
      <c r="R28" s="134">
        <v>8607884</v>
      </c>
      <c r="S28" s="134">
        <v>7377565.4000000004</v>
      </c>
      <c r="T28" s="134">
        <v>5598559</v>
      </c>
      <c r="U28" s="134">
        <v>2632480</v>
      </c>
      <c r="V28" s="134">
        <v>69990</v>
      </c>
      <c r="W28" s="134">
        <v>1278515</v>
      </c>
      <c r="X28" s="134">
        <v>4247219</v>
      </c>
      <c r="Y28" s="135">
        <v>0.16676485172195155</v>
      </c>
      <c r="Z28" s="135">
        <v>0.53751777912852217</v>
      </c>
      <c r="AA28" s="135">
        <v>2.2698763143499665</v>
      </c>
      <c r="AB28" s="135">
        <v>121.98734104872125</v>
      </c>
      <c r="AC28" s="135">
        <v>5.7327203826314124</v>
      </c>
      <c r="AD28" s="136">
        <v>1.0267106546660298</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91E4-71CB-444C-A97B-B8CB80E0C2E9}">
  <dimension ref="A1:AL66"/>
  <sheetViews>
    <sheetView showGridLines="0" zoomScale="85" zoomScaleNormal="85" workbookViewId="0">
      <selection activeCell="E12" sqref="E12:AJ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4" t="str">
        <f>E9</f>
        <v>Mayıs</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160</v>
      </c>
      <c r="F13" s="124">
        <v>163</v>
      </c>
      <c r="G13" s="124">
        <v>99</v>
      </c>
      <c r="H13" s="124">
        <v>83</v>
      </c>
      <c r="I13" s="124">
        <v>0</v>
      </c>
      <c r="J13" s="124">
        <v>0</v>
      </c>
      <c r="K13" s="124">
        <v>90</v>
      </c>
      <c r="L13" s="65">
        <v>-1.8404907975460127E-2</v>
      </c>
      <c r="M13" s="65">
        <v>0.61616161616161613</v>
      </c>
      <c r="N13" s="65">
        <v>0.92771084337349397</v>
      </c>
      <c r="O13" s="65" t="s">
        <v>48</v>
      </c>
      <c r="P13" s="65" t="s">
        <v>48</v>
      </c>
      <c r="Q13" s="125">
        <v>0.77777777777777768</v>
      </c>
      <c r="R13" s="69">
        <v>1483</v>
      </c>
      <c r="S13" s="69">
        <v>1052</v>
      </c>
      <c r="T13" s="69">
        <v>758</v>
      </c>
      <c r="U13" s="69">
        <v>749</v>
      </c>
      <c r="V13" s="69">
        <v>0</v>
      </c>
      <c r="W13" s="69">
        <v>551</v>
      </c>
      <c r="X13" s="69">
        <v>735</v>
      </c>
      <c r="Y13" s="65">
        <v>0.40969581749049433</v>
      </c>
      <c r="Z13" s="65">
        <v>0.95646437994722966</v>
      </c>
      <c r="AA13" s="65">
        <v>0.97997329773030706</v>
      </c>
      <c r="AB13" s="65" t="s">
        <v>48</v>
      </c>
      <c r="AC13" s="65">
        <v>1.6914700544464609</v>
      </c>
      <c r="AD13" s="125">
        <v>1.017687074829932</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579486</v>
      </c>
      <c r="F14" s="124">
        <v>584059</v>
      </c>
      <c r="G14" s="124">
        <v>353242</v>
      </c>
      <c r="H14" s="124">
        <v>234968</v>
      </c>
      <c r="I14" s="124">
        <v>0</v>
      </c>
      <c r="J14" s="124">
        <v>0</v>
      </c>
      <c r="K14" s="124">
        <v>303053</v>
      </c>
      <c r="L14" s="65">
        <v>-7.8296884390104404E-3</v>
      </c>
      <c r="M14" s="65">
        <v>0.64047876526573844</v>
      </c>
      <c r="N14" s="65">
        <v>1.4662336999080727</v>
      </c>
      <c r="O14" s="65" t="s">
        <v>48</v>
      </c>
      <c r="P14" s="65" t="s">
        <v>48</v>
      </c>
      <c r="Q14" s="125">
        <v>0.91216057917261995</v>
      </c>
      <c r="R14" s="69">
        <v>4275657</v>
      </c>
      <c r="S14" s="69">
        <v>3397597</v>
      </c>
      <c r="T14" s="69">
        <v>2341177</v>
      </c>
      <c r="U14" s="69">
        <v>1292414</v>
      </c>
      <c r="V14" s="69">
        <v>0</v>
      </c>
      <c r="W14" s="69">
        <v>1092884</v>
      </c>
      <c r="X14" s="69">
        <v>2148202</v>
      </c>
      <c r="Y14" s="65">
        <v>0.258435594333289</v>
      </c>
      <c r="Z14" s="65">
        <v>0.82628524028725714</v>
      </c>
      <c r="AA14" s="65">
        <v>2.3082719623897607</v>
      </c>
      <c r="AB14" s="65" t="s">
        <v>48</v>
      </c>
      <c r="AC14" s="65">
        <v>2.9122697376848778</v>
      </c>
      <c r="AD14" s="125">
        <v>0.99034215590526409</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152</v>
      </c>
      <c r="F16" s="124">
        <v>92</v>
      </c>
      <c r="G16" s="124">
        <v>70</v>
      </c>
      <c r="H16" s="124">
        <v>71</v>
      </c>
      <c r="I16" s="124">
        <v>17</v>
      </c>
      <c r="J16" s="124">
        <v>0</v>
      </c>
      <c r="K16" s="124">
        <v>71</v>
      </c>
      <c r="L16" s="65">
        <v>0.65217391304347827</v>
      </c>
      <c r="M16" s="65">
        <v>1.1714285714285713</v>
      </c>
      <c r="N16" s="65">
        <v>1.140845070422535</v>
      </c>
      <c r="O16" s="65">
        <v>7.9411764705882355</v>
      </c>
      <c r="P16" s="65" t="s">
        <v>48</v>
      </c>
      <c r="Q16" s="125">
        <v>1.140845070422535</v>
      </c>
      <c r="R16" s="69">
        <v>271</v>
      </c>
      <c r="S16" s="69">
        <v>184</v>
      </c>
      <c r="T16" s="69">
        <v>143</v>
      </c>
      <c r="U16" s="69">
        <v>163</v>
      </c>
      <c r="V16" s="69">
        <v>34</v>
      </c>
      <c r="W16" s="69">
        <v>10</v>
      </c>
      <c r="X16" s="69">
        <v>145</v>
      </c>
      <c r="Y16" s="65">
        <v>0.47282608695652173</v>
      </c>
      <c r="Z16" s="65">
        <v>0.89510489510489522</v>
      </c>
      <c r="AA16" s="65">
        <v>0.66257668711656437</v>
      </c>
      <c r="AB16" s="65">
        <v>6.9705882352941178</v>
      </c>
      <c r="AC16" s="65">
        <v>26.1</v>
      </c>
      <c r="AD16" s="125">
        <v>0.86896551724137927</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310711</v>
      </c>
      <c r="F17" s="124">
        <v>200577</v>
      </c>
      <c r="G17" s="124">
        <v>161083</v>
      </c>
      <c r="H17" s="124">
        <v>82038</v>
      </c>
      <c r="I17" s="124">
        <v>24481</v>
      </c>
      <c r="J17" s="124">
        <v>0</v>
      </c>
      <c r="K17" s="124">
        <v>165399</v>
      </c>
      <c r="L17" s="65">
        <v>0.54908588721538365</v>
      </c>
      <c r="M17" s="65">
        <v>0.92888759211089944</v>
      </c>
      <c r="N17" s="65">
        <v>2.7874033984251199</v>
      </c>
      <c r="O17" s="65">
        <v>11.691924349495528</v>
      </c>
      <c r="P17" s="65" t="s">
        <v>48</v>
      </c>
      <c r="Q17" s="125">
        <v>0.87855428388321566</v>
      </c>
      <c r="R17" s="69">
        <v>602665</v>
      </c>
      <c r="S17" s="69">
        <v>460748</v>
      </c>
      <c r="T17" s="69">
        <v>351486</v>
      </c>
      <c r="U17" s="69">
        <v>178913</v>
      </c>
      <c r="V17" s="69">
        <v>40586</v>
      </c>
      <c r="W17" s="69">
        <v>41113</v>
      </c>
      <c r="X17" s="69">
        <v>393104</v>
      </c>
      <c r="Y17" s="65">
        <v>0.30801435925929144</v>
      </c>
      <c r="Z17" s="65">
        <v>0.71462021246934437</v>
      </c>
      <c r="AA17" s="65">
        <v>2.3684807699831762</v>
      </c>
      <c r="AB17" s="65">
        <v>13.849085891686789</v>
      </c>
      <c r="AC17" s="65">
        <v>13.658745408994722</v>
      </c>
      <c r="AD17" s="125">
        <v>0.5330930237290894</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95</v>
      </c>
      <c r="F19" s="124">
        <v>91</v>
      </c>
      <c r="G19" s="124">
        <v>99</v>
      </c>
      <c r="H19" s="124">
        <v>91</v>
      </c>
      <c r="I19" s="124">
        <v>1</v>
      </c>
      <c r="J19" s="124">
        <v>0</v>
      </c>
      <c r="K19" s="124">
        <v>37</v>
      </c>
      <c r="L19" s="65">
        <v>4.3956043956044022E-2</v>
      </c>
      <c r="M19" s="65">
        <v>-4.0404040404040442E-2</v>
      </c>
      <c r="N19" s="65">
        <v>4.3956043956044022E-2</v>
      </c>
      <c r="O19" s="65">
        <v>94</v>
      </c>
      <c r="P19" s="65" t="s">
        <v>48</v>
      </c>
      <c r="Q19" s="125">
        <v>1.5675675675675675</v>
      </c>
      <c r="R19" s="69">
        <v>178</v>
      </c>
      <c r="S19" s="69">
        <v>170</v>
      </c>
      <c r="T19" s="69">
        <v>169</v>
      </c>
      <c r="U19" s="69">
        <v>138</v>
      </c>
      <c r="V19" s="69">
        <v>3</v>
      </c>
      <c r="W19" s="69">
        <v>3</v>
      </c>
      <c r="X19" s="69">
        <v>64</v>
      </c>
      <c r="Y19" s="65">
        <v>4.705882352941182E-2</v>
      </c>
      <c r="Z19" s="65">
        <v>5.3254437869822535E-2</v>
      </c>
      <c r="AA19" s="65">
        <v>0.28985507246376807</v>
      </c>
      <c r="AB19" s="65">
        <v>58.333333333333336</v>
      </c>
      <c r="AC19" s="65">
        <v>58.333333333333336</v>
      </c>
      <c r="AD19" s="125">
        <v>1.78125</v>
      </c>
      <c r="AE19" s="69">
        <v>733</v>
      </c>
      <c r="AF19" s="69">
        <v>708</v>
      </c>
      <c r="AG19" s="69">
        <v>658</v>
      </c>
      <c r="AH19" s="69">
        <v>47</v>
      </c>
      <c r="AI19" s="69">
        <v>9</v>
      </c>
      <c r="AJ19" s="69">
        <v>290</v>
      </c>
      <c r="AK19" s="69">
        <v>9</v>
      </c>
      <c r="AL19" s="184">
        <v>290</v>
      </c>
    </row>
    <row r="20" spans="1:38" s="178" customFormat="1" ht="11.25">
      <c r="A20" s="177"/>
      <c r="B20" s="145"/>
      <c r="C20" s="27" t="s">
        <v>20</v>
      </c>
      <c r="D20" s="123"/>
      <c r="E20" s="124">
        <v>181459</v>
      </c>
      <c r="F20" s="124">
        <v>156985</v>
      </c>
      <c r="G20" s="124">
        <v>137318</v>
      </c>
      <c r="H20" s="124">
        <v>88575</v>
      </c>
      <c r="I20" s="124">
        <v>0</v>
      </c>
      <c r="J20" s="124">
        <v>0</v>
      </c>
      <c r="K20" s="124">
        <v>66376</v>
      </c>
      <c r="L20" s="65">
        <v>0.15590024524636115</v>
      </c>
      <c r="M20" s="65">
        <v>0.321450938697039</v>
      </c>
      <c r="N20" s="65">
        <v>1.048648038385549</v>
      </c>
      <c r="O20" s="65" t="s">
        <v>48</v>
      </c>
      <c r="P20" s="65" t="s">
        <v>48</v>
      </c>
      <c r="Q20" s="125">
        <v>1.7338043871278774</v>
      </c>
      <c r="R20" s="69">
        <v>290232</v>
      </c>
      <c r="S20" s="69">
        <v>272297.40000000002</v>
      </c>
      <c r="T20" s="69">
        <v>224466</v>
      </c>
      <c r="U20" s="69">
        <v>124236</v>
      </c>
      <c r="V20" s="69">
        <v>0</v>
      </c>
      <c r="W20" s="69">
        <v>1753</v>
      </c>
      <c r="X20" s="69">
        <v>108923</v>
      </c>
      <c r="Y20" s="65">
        <v>6.5864014860222531E-2</v>
      </c>
      <c r="Z20" s="65">
        <v>0.29298869316511178</v>
      </c>
      <c r="AA20" s="65">
        <v>1.3361344537815127</v>
      </c>
      <c r="AB20" s="65" t="s">
        <v>48</v>
      </c>
      <c r="AC20" s="65">
        <v>164.56303479749002</v>
      </c>
      <c r="AD20" s="125">
        <v>1.6645612037861608</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141</v>
      </c>
      <c r="F22" s="124">
        <v>147</v>
      </c>
      <c r="G22" s="124">
        <v>159</v>
      </c>
      <c r="H22" s="124">
        <v>107</v>
      </c>
      <c r="I22" s="124">
        <v>0</v>
      </c>
      <c r="J22" s="124">
        <v>0</v>
      </c>
      <c r="K22" s="124">
        <v>113</v>
      </c>
      <c r="L22" s="65">
        <v>-4.081632653061229E-2</v>
      </c>
      <c r="M22" s="65">
        <v>-0.1132075471698113</v>
      </c>
      <c r="N22" s="65">
        <v>0.31775700934579443</v>
      </c>
      <c r="O22" s="65" t="s">
        <v>48</v>
      </c>
      <c r="P22" s="65" t="s">
        <v>48</v>
      </c>
      <c r="Q22" s="125">
        <v>0.24778761061946897</v>
      </c>
      <c r="R22" s="69">
        <v>749</v>
      </c>
      <c r="S22" s="69">
        <v>600</v>
      </c>
      <c r="T22" s="69">
        <v>608</v>
      </c>
      <c r="U22" s="69">
        <v>260</v>
      </c>
      <c r="V22" s="69">
        <v>0</v>
      </c>
      <c r="W22" s="69">
        <v>43</v>
      </c>
      <c r="X22" s="69">
        <v>292</v>
      </c>
      <c r="Y22" s="65">
        <v>0.24833333333333329</v>
      </c>
      <c r="Z22" s="65">
        <v>0.23190789473684204</v>
      </c>
      <c r="AA22" s="65">
        <v>1.8807692307692307</v>
      </c>
      <c r="AB22" s="65" t="s">
        <v>48</v>
      </c>
      <c r="AC22" s="65">
        <v>16.418604651162791</v>
      </c>
      <c r="AD22" s="125">
        <v>1.5650684931506849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348266</v>
      </c>
      <c r="F23" s="124">
        <v>425839</v>
      </c>
      <c r="G23" s="124">
        <v>390316</v>
      </c>
      <c r="H23" s="124">
        <v>173929</v>
      </c>
      <c r="I23" s="124">
        <v>0</v>
      </c>
      <c r="J23" s="124">
        <v>0</v>
      </c>
      <c r="K23" s="124">
        <v>300445</v>
      </c>
      <c r="L23" s="65">
        <v>-0.1821650905623956</v>
      </c>
      <c r="M23" s="65">
        <v>-0.10773322128736718</v>
      </c>
      <c r="N23" s="65">
        <v>1.002345784774247</v>
      </c>
      <c r="O23" s="65" t="s">
        <v>48</v>
      </c>
      <c r="P23" s="65" t="s">
        <v>48</v>
      </c>
      <c r="Q23" s="125">
        <v>0.15916723526768628</v>
      </c>
      <c r="R23" s="69">
        <v>1944996</v>
      </c>
      <c r="S23" s="69">
        <v>1772000</v>
      </c>
      <c r="T23" s="69">
        <v>1579293</v>
      </c>
      <c r="U23" s="69">
        <v>358192</v>
      </c>
      <c r="V23" s="69">
        <v>0</v>
      </c>
      <c r="W23" s="69">
        <v>140552</v>
      </c>
      <c r="X23" s="69">
        <v>765085</v>
      </c>
      <c r="Y23" s="65">
        <v>9.7627539503386096E-2</v>
      </c>
      <c r="Z23" s="65">
        <v>0.23156121125085716</v>
      </c>
      <c r="AA23" s="65">
        <v>4.4300375217760308</v>
      </c>
      <c r="AB23" s="65" t="s">
        <v>48</v>
      </c>
      <c r="AC23" s="65">
        <v>12.838266264443053</v>
      </c>
      <c r="AD23" s="125">
        <v>1.5421959651541988</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2</v>
      </c>
      <c r="G25" s="124">
        <v>3</v>
      </c>
      <c r="H25" s="124">
        <v>0</v>
      </c>
      <c r="I25" s="124">
        <v>0</v>
      </c>
      <c r="J25" s="124">
        <v>0</v>
      </c>
      <c r="K25" s="124">
        <v>2</v>
      </c>
      <c r="L25" s="65">
        <v>0</v>
      </c>
      <c r="M25" s="65">
        <v>-0.33333333333333337</v>
      </c>
      <c r="N25" s="65" t="s">
        <v>48</v>
      </c>
      <c r="O25" s="65" t="s">
        <v>48</v>
      </c>
      <c r="P25" s="65" t="s">
        <v>48</v>
      </c>
      <c r="Q25" s="125">
        <v>0</v>
      </c>
      <c r="R25" s="69">
        <v>3</v>
      </c>
      <c r="S25" s="69">
        <v>3</v>
      </c>
      <c r="T25" s="69">
        <v>4</v>
      </c>
      <c r="U25" s="69">
        <v>1</v>
      </c>
      <c r="V25" s="69">
        <v>0</v>
      </c>
      <c r="W25" s="69">
        <v>0</v>
      </c>
      <c r="X25" s="69">
        <v>3</v>
      </c>
      <c r="Y25" s="65">
        <v>0</v>
      </c>
      <c r="Z25" s="65">
        <v>-0.25</v>
      </c>
      <c r="AA25" s="65">
        <v>2</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7502</v>
      </c>
      <c r="F26" s="124">
        <v>8306</v>
      </c>
      <c r="G26" s="124">
        <v>2124</v>
      </c>
      <c r="H26" s="124">
        <v>0</v>
      </c>
      <c r="I26" s="124">
        <v>0</v>
      </c>
      <c r="J26" s="124">
        <v>0</v>
      </c>
      <c r="K26" s="124">
        <v>2351</v>
      </c>
      <c r="L26" s="65">
        <v>-9.6797495786178689E-2</v>
      </c>
      <c r="M26" s="65">
        <v>2.5320150659133711</v>
      </c>
      <c r="N26" s="65" t="s">
        <v>48</v>
      </c>
      <c r="O26" s="65" t="s">
        <v>48</v>
      </c>
      <c r="P26" s="65" t="s">
        <v>48</v>
      </c>
      <c r="Q26" s="125">
        <v>2.1909825606125053</v>
      </c>
      <c r="R26" s="69">
        <v>11889</v>
      </c>
      <c r="S26" s="69">
        <v>12437</v>
      </c>
      <c r="T26" s="69">
        <v>4382</v>
      </c>
      <c r="U26" s="69">
        <v>925</v>
      </c>
      <c r="V26" s="69">
        <v>0</v>
      </c>
      <c r="W26" s="69">
        <v>0</v>
      </c>
      <c r="X26" s="69">
        <v>3410</v>
      </c>
      <c r="Y26" s="65">
        <v>-4.406207284714958E-2</v>
      </c>
      <c r="Z26" s="65">
        <v>1.7131446827932453</v>
      </c>
      <c r="AA26" s="65">
        <v>11.852972972972973</v>
      </c>
      <c r="AB26" s="65" t="s">
        <v>48</v>
      </c>
      <c r="AC26" s="65" t="s">
        <v>48</v>
      </c>
      <c r="AD26" s="125">
        <v>2.4865102639296186</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550</v>
      </c>
      <c r="F27" s="130">
        <v>495</v>
      </c>
      <c r="G27" s="130">
        <v>430</v>
      </c>
      <c r="H27" s="130">
        <v>352</v>
      </c>
      <c r="I27" s="130">
        <v>18</v>
      </c>
      <c r="J27" s="130">
        <v>0</v>
      </c>
      <c r="K27" s="130">
        <v>313</v>
      </c>
      <c r="L27" s="131">
        <v>0.11111111111111116</v>
      </c>
      <c r="M27" s="131">
        <v>0.27906976744186052</v>
      </c>
      <c r="N27" s="131">
        <v>0.5625</v>
      </c>
      <c r="O27" s="131">
        <v>29.555555555555557</v>
      </c>
      <c r="P27" s="131" t="s">
        <v>48</v>
      </c>
      <c r="Q27" s="132">
        <v>0.75718849840255587</v>
      </c>
      <c r="R27" s="130">
        <v>2684</v>
      </c>
      <c r="S27" s="130">
        <v>2009</v>
      </c>
      <c r="T27" s="130">
        <v>1682</v>
      </c>
      <c r="U27" s="130">
        <v>1311</v>
      </c>
      <c r="V27" s="130">
        <v>37</v>
      </c>
      <c r="W27" s="130">
        <v>607</v>
      </c>
      <c r="X27" s="130">
        <v>1239</v>
      </c>
      <c r="Y27" s="131">
        <v>0.3359880537580886</v>
      </c>
      <c r="Z27" s="131">
        <v>0.59571938168846605</v>
      </c>
      <c r="AA27" s="131">
        <v>1.0472921434019833</v>
      </c>
      <c r="AB27" s="131">
        <v>71.540540540540547</v>
      </c>
      <c r="AC27" s="131">
        <v>3.4217462932454694</v>
      </c>
      <c r="AD27" s="132">
        <v>1.1662631154156577</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1427424</v>
      </c>
      <c r="F28" s="134">
        <v>1375766</v>
      </c>
      <c r="G28" s="134">
        <v>1044083</v>
      </c>
      <c r="H28" s="134">
        <v>579510</v>
      </c>
      <c r="I28" s="134">
        <v>24481</v>
      </c>
      <c r="J28" s="134">
        <v>0</v>
      </c>
      <c r="K28" s="134">
        <v>837624</v>
      </c>
      <c r="L28" s="135">
        <v>3.7548536597066695E-2</v>
      </c>
      <c r="M28" s="135">
        <v>0.36715567632075219</v>
      </c>
      <c r="N28" s="135">
        <v>1.463156804886887</v>
      </c>
      <c r="O28" s="135">
        <v>57.307422082431273</v>
      </c>
      <c r="P28" s="135" t="s">
        <v>48</v>
      </c>
      <c r="Q28" s="136">
        <v>0.70413455201856689</v>
      </c>
      <c r="R28" s="134">
        <v>7125439</v>
      </c>
      <c r="S28" s="134">
        <v>5915079.4000000004</v>
      </c>
      <c r="T28" s="134">
        <v>4500804</v>
      </c>
      <c r="U28" s="134">
        <v>1954680</v>
      </c>
      <c r="V28" s="134">
        <v>40586</v>
      </c>
      <c r="W28" s="134">
        <v>1276302</v>
      </c>
      <c r="X28" s="134">
        <v>3418724</v>
      </c>
      <c r="Y28" s="135">
        <v>0.20462271394023879</v>
      </c>
      <c r="Z28" s="135">
        <v>0.58314803310697383</v>
      </c>
      <c r="AA28" s="135">
        <v>2.6453225080320051</v>
      </c>
      <c r="AB28" s="135">
        <v>174.56396294288672</v>
      </c>
      <c r="AC28" s="135">
        <v>4.582878503677029</v>
      </c>
      <c r="AD28" s="136">
        <v>1.0842393243795052</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85D3-8733-47DD-9292-978FF7DDAE48}">
  <dimension ref="A1:AL66"/>
  <sheetViews>
    <sheetView showGridLines="0" topLeftCell="M1" zoomScale="85" zoomScaleNormal="85" workbookViewId="0">
      <selection activeCell="G7" sqref="G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4" t="str">
        <f>E9</f>
        <v>Mayıs</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230</v>
      </c>
      <c r="F13" s="124">
        <v>187</v>
      </c>
      <c r="G13" s="124">
        <v>129</v>
      </c>
      <c r="H13" s="124">
        <v>136</v>
      </c>
      <c r="I13" s="124">
        <v>0</v>
      </c>
      <c r="J13" s="124">
        <v>42</v>
      </c>
      <c r="K13" s="124">
        <v>129</v>
      </c>
      <c r="L13" s="65">
        <v>0.22994652406417115</v>
      </c>
      <c r="M13" s="65">
        <v>0.78294573643410859</v>
      </c>
      <c r="N13" s="65">
        <v>0.69117647058823528</v>
      </c>
      <c r="O13" s="65" t="s">
        <v>48</v>
      </c>
      <c r="P13" s="65">
        <v>4.4761904761904763</v>
      </c>
      <c r="Q13" s="125">
        <v>0.78294573643410859</v>
      </c>
      <c r="R13" s="69">
        <v>1323</v>
      </c>
      <c r="S13" s="69">
        <v>889</v>
      </c>
      <c r="T13" s="69">
        <v>659</v>
      </c>
      <c r="U13" s="69">
        <v>666</v>
      </c>
      <c r="V13" s="69">
        <v>0</v>
      </c>
      <c r="W13" s="69">
        <v>551</v>
      </c>
      <c r="X13" s="69">
        <v>645</v>
      </c>
      <c r="Y13" s="65">
        <v>0.48818897637795278</v>
      </c>
      <c r="Z13" s="65">
        <v>1.0075872534142643</v>
      </c>
      <c r="AA13" s="65">
        <v>0.9864864864864864</v>
      </c>
      <c r="AB13" s="65" t="s">
        <v>48</v>
      </c>
      <c r="AC13" s="65">
        <v>1.4010889292196009</v>
      </c>
      <c r="AD13" s="125">
        <v>1.0511627906976746</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770590</v>
      </c>
      <c r="F14" s="124">
        <v>659714</v>
      </c>
      <c r="G14" s="124">
        <v>449751</v>
      </c>
      <c r="H14" s="124">
        <v>297788</v>
      </c>
      <c r="I14" s="124">
        <v>0</v>
      </c>
      <c r="J14" s="124">
        <v>0</v>
      </c>
      <c r="K14" s="124">
        <v>394045</v>
      </c>
      <c r="L14" s="65">
        <v>0.16806676832688106</v>
      </c>
      <c r="M14" s="65">
        <v>0.71337028711442563</v>
      </c>
      <c r="N14" s="65">
        <v>1.5877134068531977</v>
      </c>
      <c r="O14" s="65" t="s">
        <v>48</v>
      </c>
      <c r="P14" s="65" t="s">
        <v>48</v>
      </c>
      <c r="Q14" s="125">
        <v>0.95558882868707884</v>
      </c>
      <c r="R14" s="69">
        <v>3696171</v>
      </c>
      <c r="S14" s="69">
        <v>2813538</v>
      </c>
      <c r="T14" s="69">
        <v>1987935</v>
      </c>
      <c r="U14" s="69">
        <v>1057446</v>
      </c>
      <c r="V14" s="69">
        <v>0</v>
      </c>
      <c r="W14" s="69">
        <v>1092884</v>
      </c>
      <c r="X14" s="69">
        <v>1845149</v>
      </c>
      <c r="Y14" s="65">
        <v>0.31370928702580159</v>
      </c>
      <c r="Z14" s="65">
        <v>0.85930173773287355</v>
      </c>
      <c r="AA14" s="65">
        <v>2.4953756503878211</v>
      </c>
      <c r="AB14" s="65" t="s">
        <v>48</v>
      </c>
      <c r="AC14" s="65">
        <v>2.3820341408603292</v>
      </c>
      <c r="AD14" s="125">
        <v>1.0031829407814761</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62</v>
      </c>
      <c r="F16" s="124">
        <v>55</v>
      </c>
      <c r="G16" s="124">
        <v>46</v>
      </c>
      <c r="H16" s="124">
        <v>56</v>
      </c>
      <c r="I16" s="124">
        <v>5</v>
      </c>
      <c r="J16" s="124">
        <v>0</v>
      </c>
      <c r="K16" s="124">
        <v>51</v>
      </c>
      <c r="L16" s="65">
        <v>0.1272727272727272</v>
      </c>
      <c r="M16" s="65">
        <v>0.34782608695652173</v>
      </c>
      <c r="N16" s="65">
        <v>0.10714285714285721</v>
      </c>
      <c r="O16" s="65">
        <v>11.4</v>
      </c>
      <c r="P16" s="65" t="s">
        <v>48</v>
      </c>
      <c r="Q16" s="125">
        <v>0.21568627450980382</v>
      </c>
      <c r="R16" s="69">
        <v>119</v>
      </c>
      <c r="S16" s="69">
        <v>92</v>
      </c>
      <c r="T16" s="69">
        <v>73</v>
      </c>
      <c r="U16" s="69">
        <v>92</v>
      </c>
      <c r="V16" s="69">
        <v>17</v>
      </c>
      <c r="W16" s="69">
        <v>10</v>
      </c>
      <c r="X16" s="69">
        <v>74</v>
      </c>
      <c r="Y16" s="65">
        <v>0.29347826086956519</v>
      </c>
      <c r="Z16" s="65">
        <v>0.63013698630136994</v>
      </c>
      <c r="AA16" s="65">
        <v>0.29347826086956519</v>
      </c>
      <c r="AB16" s="65">
        <v>6</v>
      </c>
      <c r="AC16" s="65">
        <v>10.9</v>
      </c>
      <c r="AD16" s="125">
        <v>0.60810810810810811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142373</v>
      </c>
      <c r="F17" s="124">
        <v>129597</v>
      </c>
      <c r="G17" s="124">
        <v>107348</v>
      </c>
      <c r="H17" s="124">
        <v>60367</v>
      </c>
      <c r="I17" s="124">
        <v>6002</v>
      </c>
      <c r="J17" s="124">
        <v>0</v>
      </c>
      <c r="K17" s="124">
        <v>147331</v>
      </c>
      <c r="L17" s="65">
        <v>9.8582528916564494E-2</v>
      </c>
      <c r="M17" s="65">
        <v>0.32627529157506419</v>
      </c>
      <c r="N17" s="65">
        <v>1.3584574353537531</v>
      </c>
      <c r="O17" s="65">
        <v>22.720926357880707</v>
      </c>
      <c r="P17" s="65" t="s">
        <v>48</v>
      </c>
      <c r="Q17" s="125">
        <v>-3.3652116662481135E-2</v>
      </c>
      <c r="R17" s="69">
        <v>291954</v>
      </c>
      <c r="S17" s="69">
        <v>260171</v>
      </c>
      <c r="T17" s="69">
        <v>190403</v>
      </c>
      <c r="U17" s="69">
        <v>96875</v>
      </c>
      <c r="V17" s="69">
        <v>16105</v>
      </c>
      <c r="W17" s="69">
        <v>41113</v>
      </c>
      <c r="X17" s="69">
        <v>227705</v>
      </c>
      <c r="Y17" s="65">
        <v>0.12216196270914126</v>
      </c>
      <c r="Z17" s="65">
        <v>0.53334768884944039</v>
      </c>
      <c r="AA17" s="65">
        <v>2.0137187096774194</v>
      </c>
      <c r="AB17" s="65">
        <v>17.128158956845699</v>
      </c>
      <c r="AC17" s="65">
        <v>6.1012575097900905</v>
      </c>
      <c r="AD17" s="125">
        <v>0.2821589337080872</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61</v>
      </c>
      <c r="F19" s="124">
        <v>52</v>
      </c>
      <c r="G19" s="124">
        <v>47</v>
      </c>
      <c r="H19" s="124">
        <v>35</v>
      </c>
      <c r="I19" s="124">
        <v>2</v>
      </c>
      <c r="J19" s="124">
        <v>0</v>
      </c>
      <c r="K19" s="124">
        <v>21</v>
      </c>
      <c r="L19" s="65">
        <v>0.17307692307692313</v>
      </c>
      <c r="M19" s="65">
        <v>0.2978723404255319</v>
      </c>
      <c r="N19" s="65">
        <v>0.74285714285714288</v>
      </c>
      <c r="O19" s="65">
        <v>29.5</v>
      </c>
      <c r="P19" s="65" t="s">
        <v>48</v>
      </c>
      <c r="Q19" s="125">
        <v>1.9047619047619047</v>
      </c>
      <c r="R19" s="69">
        <v>83</v>
      </c>
      <c r="S19" s="69">
        <v>79</v>
      </c>
      <c r="T19" s="69">
        <v>70</v>
      </c>
      <c r="U19" s="69">
        <v>47</v>
      </c>
      <c r="V19" s="69">
        <v>2</v>
      </c>
      <c r="W19" s="69">
        <v>3</v>
      </c>
      <c r="X19" s="69">
        <v>27</v>
      </c>
      <c r="Y19" s="65">
        <v>5.0632911392405111E-2</v>
      </c>
      <c r="Z19" s="65">
        <v>0.18571428571428572</v>
      </c>
      <c r="AA19" s="65">
        <v>0.76595744680851063</v>
      </c>
      <c r="AB19" s="65">
        <v>40.5</v>
      </c>
      <c r="AC19" s="65">
        <v>26.666666666666668</v>
      </c>
      <c r="AD19" s="125">
        <v>2.074074074074074</v>
      </c>
      <c r="AE19" s="69">
        <v>733</v>
      </c>
      <c r="AF19" s="69">
        <v>708</v>
      </c>
      <c r="AG19" s="69">
        <v>658</v>
      </c>
      <c r="AH19" s="69">
        <v>47</v>
      </c>
      <c r="AI19" s="69">
        <v>9</v>
      </c>
      <c r="AJ19" s="69">
        <v>290</v>
      </c>
      <c r="AK19" s="69">
        <v>9</v>
      </c>
      <c r="AL19" s="184">
        <v>290</v>
      </c>
    </row>
    <row r="20" spans="1:38" s="178" customFormat="1" ht="11.25">
      <c r="A20" s="177"/>
      <c r="B20" s="145"/>
      <c r="C20" s="27" t="s">
        <v>20</v>
      </c>
      <c r="D20" s="123"/>
      <c r="E20" s="124">
        <v>80791</v>
      </c>
      <c r="F20" s="124">
        <v>75571.399999999994</v>
      </c>
      <c r="G20" s="124">
        <v>66302</v>
      </c>
      <c r="H20" s="124">
        <v>32576</v>
      </c>
      <c r="I20" s="124">
        <v>0</v>
      </c>
      <c r="J20" s="124">
        <v>0</v>
      </c>
      <c r="K20" s="124">
        <v>36063</v>
      </c>
      <c r="L20" s="65">
        <v>6.9068457114728643E-2</v>
      </c>
      <c r="M20" s="65">
        <v>0.21853036107508061</v>
      </c>
      <c r="N20" s="65">
        <v>1.4800773575638506</v>
      </c>
      <c r="O20" s="65" t="s">
        <v>48</v>
      </c>
      <c r="P20" s="65" t="s">
        <v>48</v>
      </c>
      <c r="Q20" s="125">
        <v>1.2402739650056844</v>
      </c>
      <c r="R20" s="69">
        <v>108773</v>
      </c>
      <c r="S20" s="69">
        <v>115312.4</v>
      </c>
      <c r="T20" s="69">
        <v>87148</v>
      </c>
      <c r="U20" s="69">
        <v>35661</v>
      </c>
      <c r="V20" s="69">
        <v>0</v>
      </c>
      <c r="W20" s="69">
        <v>1753</v>
      </c>
      <c r="X20" s="69">
        <v>42547</v>
      </c>
      <c r="Y20" s="65">
        <v>-5.6710293082096963E-2</v>
      </c>
      <c r="Z20" s="65">
        <v>0.24814109331252587</v>
      </c>
      <c r="AA20" s="65">
        <v>2.0501948907770395</v>
      </c>
      <c r="AB20" s="65" t="s">
        <v>48</v>
      </c>
      <c r="AC20" s="65">
        <v>61.049629207073586</v>
      </c>
      <c r="AD20" s="125">
        <v>1.5565374762027875</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212</v>
      </c>
      <c r="F22" s="124">
        <v>194</v>
      </c>
      <c r="G22" s="124">
        <v>162</v>
      </c>
      <c r="H22" s="124">
        <v>100</v>
      </c>
      <c r="I22" s="124">
        <v>0</v>
      </c>
      <c r="J22" s="124">
        <v>0</v>
      </c>
      <c r="K22" s="124">
        <v>90</v>
      </c>
      <c r="L22" s="65">
        <v>9.2783505154639068E-2</v>
      </c>
      <c r="M22" s="65">
        <v>0.30864197530864201</v>
      </c>
      <c r="N22" s="65">
        <v>1.1200000000000001</v>
      </c>
      <c r="O22" s="65" t="s">
        <v>48</v>
      </c>
      <c r="P22" s="65" t="s">
        <v>48</v>
      </c>
      <c r="Q22" s="125">
        <v>1.3555555555555556</v>
      </c>
      <c r="R22" s="69">
        <v>608</v>
      </c>
      <c r="S22" s="69">
        <v>453</v>
      </c>
      <c r="T22" s="69">
        <v>449</v>
      </c>
      <c r="U22" s="69">
        <v>153</v>
      </c>
      <c r="V22" s="69">
        <v>0</v>
      </c>
      <c r="W22" s="69">
        <v>43</v>
      </c>
      <c r="X22" s="69">
        <v>179</v>
      </c>
      <c r="Y22" s="65">
        <v>0.34216335540838849</v>
      </c>
      <c r="Z22" s="65">
        <v>0.35412026726057899</v>
      </c>
      <c r="AA22" s="65">
        <v>2.9738562091503269</v>
      </c>
      <c r="AB22" s="65" t="s">
        <v>48</v>
      </c>
      <c r="AC22" s="65">
        <v>13.13953488372093</v>
      </c>
      <c r="AD22" s="125">
        <v>2.3966480446927374</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482739</v>
      </c>
      <c r="F23" s="124">
        <v>433106</v>
      </c>
      <c r="G23" s="124">
        <v>352703</v>
      </c>
      <c r="H23" s="124">
        <v>115809</v>
      </c>
      <c r="I23" s="124">
        <v>0</v>
      </c>
      <c r="J23" s="124">
        <v>0</v>
      </c>
      <c r="K23" s="124">
        <v>212740</v>
      </c>
      <c r="L23" s="65">
        <v>0.11459781208295428</v>
      </c>
      <c r="M23" s="65">
        <v>0.36868413367620922</v>
      </c>
      <c r="N23" s="65">
        <v>3.1684066005232756</v>
      </c>
      <c r="O23" s="65" t="s">
        <v>48</v>
      </c>
      <c r="P23" s="65" t="s">
        <v>48</v>
      </c>
      <c r="Q23" s="125">
        <v>1.2691501363166307</v>
      </c>
      <c r="R23" s="69">
        <v>1596730</v>
      </c>
      <c r="S23" s="69">
        <v>1346161</v>
      </c>
      <c r="T23" s="69">
        <v>1188977</v>
      </c>
      <c r="U23" s="69">
        <v>184263</v>
      </c>
      <c r="V23" s="69">
        <v>0</v>
      </c>
      <c r="W23" s="69">
        <v>140552</v>
      </c>
      <c r="X23" s="69">
        <v>464640</v>
      </c>
      <c r="Y23" s="65">
        <v>0.18613598224878003</v>
      </c>
      <c r="Z23" s="65">
        <v>0.34294439673769972</v>
      </c>
      <c r="AA23" s="65">
        <v>7.665494429158322</v>
      </c>
      <c r="AB23" s="65" t="s">
        <v>48</v>
      </c>
      <c r="AC23" s="65">
        <v>10.360421765609882</v>
      </c>
      <c r="AD23" s="125">
        <v>2.4364884641873279</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1</v>
      </c>
      <c r="F25" s="124">
        <v>1</v>
      </c>
      <c r="G25" s="124">
        <v>1</v>
      </c>
      <c r="H25" s="124">
        <v>1</v>
      </c>
      <c r="I25" s="124">
        <v>0</v>
      </c>
      <c r="J25" s="124">
        <v>0</v>
      </c>
      <c r="K25" s="124">
        <v>1</v>
      </c>
      <c r="L25" s="65">
        <v>0</v>
      </c>
      <c r="M25" s="65">
        <v>0</v>
      </c>
      <c r="N25" s="65">
        <v>0</v>
      </c>
      <c r="O25" s="65" t="s">
        <v>48</v>
      </c>
      <c r="P25" s="65" t="s">
        <v>48</v>
      </c>
      <c r="Q25" s="125">
        <v>0</v>
      </c>
      <c r="R25" s="69">
        <v>1</v>
      </c>
      <c r="S25" s="69">
        <v>1</v>
      </c>
      <c r="T25" s="69">
        <v>1</v>
      </c>
      <c r="U25" s="69">
        <v>1</v>
      </c>
      <c r="V25" s="69">
        <v>0</v>
      </c>
      <c r="W25" s="69">
        <v>0</v>
      </c>
      <c r="X25" s="69">
        <v>1</v>
      </c>
      <c r="Y25" s="65">
        <v>0</v>
      </c>
      <c r="Z25" s="65">
        <v>0</v>
      </c>
      <c r="AA25" s="65">
        <v>0</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4387</v>
      </c>
      <c r="F26" s="124">
        <v>4131</v>
      </c>
      <c r="G26" s="124">
        <v>2258</v>
      </c>
      <c r="H26" s="124">
        <v>925</v>
      </c>
      <c r="I26" s="124">
        <v>0</v>
      </c>
      <c r="J26" s="124">
        <v>0</v>
      </c>
      <c r="K26" s="124">
        <v>1059</v>
      </c>
      <c r="L26" s="65">
        <v>6.1970467199225387E-2</v>
      </c>
      <c r="M26" s="65">
        <v>0.94286979627989376</v>
      </c>
      <c r="N26" s="65">
        <v>3.7427027027027027</v>
      </c>
      <c r="O26" s="65" t="s">
        <v>48</v>
      </c>
      <c r="P26" s="65" t="s">
        <v>48</v>
      </c>
      <c r="Q26" s="125">
        <v>3.142587346553352</v>
      </c>
      <c r="R26" s="69">
        <v>4387</v>
      </c>
      <c r="S26" s="69">
        <v>4131</v>
      </c>
      <c r="T26" s="69">
        <v>2258</v>
      </c>
      <c r="U26" s="69">
        <v>925</v>
      </c>
      <c r="V26" s="69">
        <v>0</v>
      </c>
      <c r="W26" s="69">
        <v>0</v>
      </c>
      <c r="X26" s="69">
        <v>1059</v>
      </c>
      <c r="Y26" s="65">
        <v>6.1970467199225387E-2</v>
      </c>
      <c r="Z26" s="65">
        <v>0.94286979627989376</v>
      </c>
      <c r="AA26" s="65">
        <v>3.7427027027027027</v>
      </c>
      <c r="AB26" s="65" t="s">
        <v>48</v>
      </c>
      <c r="AC26" s="65" t="s">
        <v>48</v>
      </c>
      <c r="AD26" s="125">
        <v>3.142587346553352</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566</v>
      </c>
      <c r="F27" s="130">
        <v>489</v>
      </c>
      <c r="G27" s="130">
        <v>385</v>
      </c>
      <c r="H27" s="130">
        <v>328</v>
      </c>
      <c r="I27" s="130">
        <v>7</v>
      </c>
      <c r="J27" s="130">
        <v>42</v>
      </c>
      <c r="K27" s="130">
        <v>292</v>
      </c>
      <c r="L27" s="131">
        <v>0.15746421267893651</v>
      </c>
      <c r="M27" s="131">
        <v>0.47012987012987018</v>
      </c>
      <c r="N27" s="131">
        <v>0.72560975609756095</v>
      </c>
      <c r="O27" s="131">
        <v>79.857142857142861</v>
      </c>
      <c r="P27" s="131">
        <v>12.476190476190476</v>
      </c>
      <c r="Q27" s="132">
        <v>0.93835616438356162</v>
      </c>
      <c r="R27" s="130">
        <v>2134</v>
      </c>
      <c r="S27" s="130">
        <v>1514</v>
      </c>
      <c r="T27" s="130">
        <v>1252</v>
      </c>
      <c r="U27" s="130">
        <v>959</v>
      </c>
      <c r="V27" s="130">
        <v>19</v>
      </c>
      <c r="W27" s="130">
        <v>607</v>
      </c>
      <c r="X27" s="130">
        <v>926</v>
      </c>
      <c r="Y27" s="131">
        <v>0.40951122853368571</v>
      </c>
      <c r="Z27" s="131">
        <v>0.70447284345047922</v>
      </c>
      <c r="AA27" s="131">
        <v>1.2252346193952035</v>
      </c>
      <c r="AB27" s="131">
        <v>111.31578947368421</v>
      </c>
      <c r="AC27" s="131">
        <v>2.5156507413509059</v>
      </c>
      <c r="AD27" s="132">
        <v>1.3045356371490282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1480880</v>
      </c>
      <c r="F28" s="134">
        <v>1302119.3999999999</v>
      </c>
      <c r="G28" s="134">
        <v>978362</v>
      </c>
      <c r="H28" s="134">
        <v>507465</v>
      </c>
      <c r="I28" s="134">
        <v>6002</v>
      </c>
      <c r="J28" s="134">
        <v>0</v>
      </c>
      <c r="K28" s="134">
        <v>791238</v>
      </c>
      <c r="L28" s="135">
        <v>0.13728433813366125</v>
      </c>
      <c r="M28" s="135">
        <v>0.5136319685351638</v>
      </c>
      <c r="N28" s="135">
        <v>1.9181914023627247</v>
      </c>
      <c r="O28" s="135">
        <v>245.73108963678774</v>
      </c>
      <c r="P28" s="135" t="s">
        <v>48</v>
      </c>
      <c r="Q28" s="136">
        <v>0.87159868459300482</v>
      </c>
      <c r="R28" s="134">
        <v>5698015</v>
      </c>
      <c r="S28" s="134">
        <v>4539313.4000000004</v>
      </c>
      <c r="T28" s="134">
        <v>3456721</v>
      </c>
      <c r="U28" s="134">
        <v>1375170</v>
      </c>
      <c r="V28" s="134">
        <v>16105</v>
      </c>
      <c r="W28" s="134">
        <v>1276302</v>
      </c>
      <c r="X28" s="134">
        <v>2581100</v>
      </c>
      <c r="Y28" s="135">
        <v>0.25525922048034833</v>
      </c>
      <c r="Z28" s="135">
        <v>0.64838730114463972</v>
      </c>
      <c r="AA28" s="135">
        <v>3.1434986219885541</v>
      </c>
      <c r="AB28" s="135">
        <v>352.80409810617823</v>
      </c>
      <c r="AC28" s="135">
        <v>3.4644723584230066</v>
      </c>
      <c r="AD28" s="136">
        <v>1.2075917244585641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A73D-C885-4163-99AE-34E454733A6D}">
  <dimension ref="A1:AL66"/>
  <sheetViews>
    <sheetView showGridLines="0" topLeftCell="A2" zoomScale="85" zoomScaleNormal="85" workbookViewId="0">
      <selection activeCell="M43" sqref="M43"/>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45747</v>
      </c>
      <c r="AG3" s="26"/>
      <c r="AH3" s="26"/>
      <c r="AI3" s="26"/>
      <c r="AJ3" s="10"/>
    </row>
    <row r="4" spans="1:38" ht="15.75">
      <c r="A4" s="10"/>
      <c r="B4" s="12" t="s">
        <v>67</v>
      </c>
      <c r="C4" s="27"/>
      <c r="D4" s="197" t="s">
        <v>13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13</v>
      </c>
      <c r="F9" s="212"/>
      <c r="G9" s="212"/>
      <c r="H9" s="212"/>
      <c r="I9" s="212"/>
      <c r="J9" s="212"/>
      <c r="K9" s="212"/>
      <c r="L9" s="212"/>
      <c r="M9" s="212"/>
      <c r="N9" s="212"/>
      <c r="O9" s="212"/>
      <c r="P9" s="212"/>
      <c r="Q9" s="213"/>
      <c r="R9" s="214" t="str">
        <f>E9</f>
        <v>Mart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349</v>
      </c>
      <c r="F13" s="124">
        <v>281</v>
      </c>
      <c r="G13" s="124">
        <v>181</v>
      </c>
      <c r="H13" s="124">
        <v>204</v>
      </c>
      <c r="I13" s="124">
        <v>0</v>
      </c>
      <c r="J13" s="124">
        <v>147</v>
      </c>
      <c r="K13" s="124">
        <v>170</v>
      </c>
      <c r="L13" s="65">
        <v>0.24199288256227769</v>
      </c>
      <c r="M13" s="65">
        <v>0.92817679558011057</v>
      </c>
      <c r="N13" s="65">
        <v>0.71078431372549011</v>
      </c>
      <c r="O13" s="65" t="s">
        <v>48</v>
      </c>
      <c r="P13" s="65">
        <v>1.3741496598639458</v>
      </c>
      <c r="Q13" s="125">
        <v>1.052941176470588</v>
      </c>
      <c r="R13" s="69">
        <v>1093</v>
      </c>
      <c r="S13" s="69">
        <v>702</v>
      </c>
      <c r="T13" s="69">
        <v>530</v>
      </c>
      <c r="U13" s="69">
        <v>530</v>
      </c>
      <c r="V13" s="69">
        <v>0</v>
      </c>
      <c r="W13" s="69">
        <v>509</v>
      </c>
      <c r="X13" s="69">
        <v>516</v>
      </c>
      <c r="Y13" s="65">
        <v>0.55698005698005693</v>
      </c>
      <c r="Z13" s="65">
        <v>1.0622641509433963</v>
      </c>
      <c r="AA13" s="65">
        <v>1.0622641509433963</v>
      </c>
      <c r="AB13" s="65" t="s">
        <v>48</v>
      </c>
      <c r="AC13" s="65">
        <v>1.1473477406679766</v>
      </c>
      <c r="AD13" s="125">
        <v>1.1182170542635661</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996380</v>
      </c>
      <c r="F14" s="124">
        <v>857821</v>
      </c>
      <c r="G14" s="124">
        <v>565574</v>
      </c>
      <c r="H14" s="124">
        <v>344501</v>
      </c>
      <c r="I14" s="124">
        <v>0</v>
      </c>
      <c r="J14" s="124">
        <v>196286</v>
      </c>
      <c r="K14" s="124">
        <v>500596</v>
      </c>
      <c r="L14" s="65">
        <v>0.16152437396613051</v>
      </c>
      <c r="M14" s="65">
        <v>0.76171464742014305</v>
      </c>
      <c r="N14" s="65">
        <v>1.892241241679995</v>
      </c>
      <c r="O14" s="65" t="s">
        <v>48</v>
      </c>
      <c r="P14" s="65">
        <v>4.0761643723953824</v>
      </c>
      <c r="Q14" s="125">
        <v>0.99038745814988527</v>
      </c>
      <c r="R14" s="69">
        <v>2925581</v>
      </c>
      <c r="S14" s="69">
        <v>2153824</v>
      </c>
      <c r="T14" s="69">
        <v>1538184</v>
      </c>
      <c r="U14" s="69">
        <v>759658</v>
      </c>
      <c r="V14" s="69">
        <v>0</v>
      </c>
      <c r="W14" s="69">
        <v>1092884</v>
      </c>
      <c r="X14" s="69">
        <v>1451104</v>
      </c>
      <c r="Y14" s="65">
        <v>0.35831943557133727</v>
      </c>
      <c r="Z14" s="65">
        <v>0.90197076552610089</v>
      </c>
      <c r="AA14" s="65">
        <v>2.8511817159827184</v>
      </c>
      <c r="AB14" s="65" t="s">
        <v>48</v>
      </c>
      <c r="AC14" s="65">
        <v>1.6769364360718977</v>
      </c>
      <c r="AD14" s="125">
        <v>1.0161070467726643</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30</v>
      </c>
      <c r="F16" s="124">
        <v>17</v>
      </c>
      <c r="G16" s="124">
        <v>16</v>
      </c>
      <c r="H16" s="124">
        <v>26</v>
      </c>
      <c r="I16" s="124">
        <v>5</v>
      </c>
      <c r="J16" s="124">
        <v>1</v>
      </c>
      <c r="K16" s="124">
        <v>10</v>
      </c>
      <c r="L16" s="65">
        <v>0.76470588235294112</v>
      </c>
      <c r="M16" s="65">
        <v>0.875</v>
      </c>
      <c r="N16" s="65">
        <v>0.15384615384615374</v>
      </c>
      <c r="O16" s="65">
        <v>5</v>
      </c>
      <c r="P16" s="65">
        <v>29</v>
      </c>
      <c r="Q16" s="125">
        <v>2</v>
      </c>
      <c r="R16" s="69">
        <v>57</v>
      </c>
      <c r="S16" s="69">
        <v>37</v>
      </c>
      <c r="T16" s="69">
        <v>27</v>
      </c>
      <c r="U16" s="69">
        <v>36</v>
      </c>
      <c r="V16" s="69">
        <v>12</v>
      </c>
      <c r="W16" s="69">
        <v>10</v>
      </c>
      <c r="X16" s="69">
        <v>23</v>
      </c>
      <c r="Y16" s="65">
        <v>0.54054054054054057</v>
      </c>
      <c r="Z16" s="65">
        <v>1.1111111111111112</v>
      </c>
      <c r="AA16" s="65">
        <v>0.58333333333333326</v>
      </c>
      <c r="AB16" s="65">
        <v>3.75</v>
      </c>
      <c r="AC16" s="65">
        <v>4.7</v>
      </c>
      <c r="AD16" s="125">
        <v>1.4782608695652173</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61961</v>
      </c>
      <c r="F17" s="124">
        <v>54338</v>
      </c>
      <c r="G17" s="124">
        <v>43135</v>
      </c>
      <c r="H17" s="124">
        <v>28377</v>
      </c>
      <c r="I17" s="124">
        <v>4146</v>
      </c>
      <c r="J17" s="124">
        <v>565</v>
      </c>
      <c r="K17" s="124">
        <v>32801</v>
      </c>
      <c r="L17" s="65">
        <v>0.14028856417240232</v>
      </c>
      <c r="M17" s="65">
        <v>0.43644372319462144</v>
      </c>
      <c r="N17" s="65">
        <v>1.183493674454664</v>
      </c>
      <c r="O17" s="65">
        <v>13.944766039556198</v>
      </c>
      <c r="P17" s="65">
        <v>108.66548672566371</v>
      </c>
      <c r="Q17" s="125">
        <v>0.8889972866680893</v>
      </c>
      <c r="R17" s="69">
        <v>149581</v>
      </c>
      <c r="S17" s="69">
        <v>130574</v>
      </c>
      <c r="T17" s="69">
        <v>83055</v>
      </c>
      <c r="U17" s="69">
        <v>36508</v>
      </c>
      <c r="V17" s="69">
        <v>10103</v>
      </c>
      <c r="W17" s="69">
        <v>41113</v>
      </c>
      <c r="X17" s="69">
        <v>80374</v>
      </c>
      <c r="Y17" s="65">
        <v>0.14556496699189725</v>
      </c>
      <c r="Z17" s="65">
        <v>0.80098729757389675</v>
      </c>
      <c r="AA17" s="65">
        <v>3.0972115700668343</v>
      </c>
      <c r="AB17" s="65">
        <v>13.805602296347619</v>
      </c>
      <c r="AC17" s="65">
        <v>2.6382895920998224</v>
      </c>
      <c r="AD17" s="125">
        <v>0.86106203498643841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14</v>
      </c>
      <c r="F19" s="124">
        <v>21</v>
      </c>
      <c r="G19" s="124">
        <v>17</v>
      </c>
      <c r="H19" s="124">
        <v>6</v>
      </c>
      <c r="I19" s="124">
        <v>0</v>
      </c>
      <c r="J19" s="124">
        <v>2</v>
      </c>
      <c r="K19" s="124">
        <v>5</v>
      </c>
      <c r="L19" s="65">
        <v>-0.33333333333333337</v>
      </c>
      <c r="M19" s="65">
        <v>-0.17647058823529416</v>
      </c>
      <c r="N19" s="65">
        <v>1.3333333333333335</v>
      </c>
      <c r="O19" s="65" t="s">
        <v>48</v>
      </c>
      <c r="P19" s="65">
        <v>6</v>
      </c>
      <c r="Q19" s="125">
        <v>1.7999999999999998</v>
      </c>
      <c r="R19" s="69">
        <v>22</v>
      </c>
      <c r="S19" s="69">
        <v>27</v>
      </c>
      <c r="T19" s="69">
        <v>23</v>
      </c>
      <c r="U19" s="69">
        <v>12</v>
      </c>
      <c r="V19" s="69">
        <v>0</v>
      </c>
      <c r="W19" s="69">
        <v>3</v>
      </c>
      <c r="X19" s="69">
        <v>6</v>
      </c>
      <c r="Y19" s="65">
        <v>-0.18518518518518523</v>
      </c>
      <c r="Z19" s="65">
        <v>-4.3478260869565188E-2</v>
      </c>
      <c r="AA19" s="65">
        <v>0.83333333333333326</v>
      </c>
      <c r="AB19" s="65" t="s">
        <v>48</v>
      </c>
      <c r="AC19" s="65">
        <v>6.333333333333333</v>
      </c>
      <c r="AD19" s="125">
        <v>2.6666666666666665</v>
      </c>
      <c r="AE19" s="69">
        <v>733</v>
      </c>
      <c r="AF19" s="69">
        <v>708</v>
      </c>
      <c r="AG19" s="69">
        <v>658</v>
      </c>
      <c r="AH19" s="69">
        <v>47</v>
      </c>
      <c r="AI19" s="69">
        <v>9</v>
      </c>
      <c r="AJ19" s="69">
        <v>290</v>
      </c>
      <c r="AK19" s="69">
        <v>9</v>
      </c>
      <c r="AL19" s="184">
        <v>290</v>
      </c>
    </row>
    <row r="20" spans="1:38" s="178" customFormat="1" ht="11.25">
      <c r="A20" s="177"/>
      <c r="B20" s="145"/>
      <c r="C20" s="27" t="s">
        <v>20</v>
      </c>
      <c r="D20" s="123"/>
      <c r="E20" s="124">
        <v>15053</v>
      </c>
      <c r="F20" s="124">
        <v>31321</v>
      </c>
      <c r="G20" s="124">
        <v>14734</v>
      </c>
      <c r="H20" s="124">
        <v>1346</v>
      </c>
      <c r="I20" s="124">
        <v>0</v>
      </c>
      <c r="J20" s="124">
        <v>887</v>
      </c>
      <c r="K20" s="124">
        <v>4876</v>
      </c>
      <c r="L20" s="65">
        <v>-0.51939593244149296</v>
      </c>
      <c r="M20" s="65">
        <v>2.1650604045065913E-2</v>
      </c>
      <c r="N20" s="65">
        <v>10.183506686478454</v>
      </c>
      <c r="O20" s="65" t="s">
        <v>48</v>
      </c>
      <c r="P20" s="65">
        <v>15.970687711386695</v>
      </c>
      <c r="Q20" s="125">
        <v>2.0871616078753075</v>
      </c>
      <c r="R20" s="69">
        <v>27982</v>
      </c>
      <c r="S20" s="69">
        <v>39741</v>
      </c>
      <c r="T20" s="69">
        <v>20846</v>
      </c>
      <c r="U20" s="69">
        <v>3085</v>
      </c>
      <c r="V20" s="69">
        <v>0</v>
      </c>
      <c r="W20" s="69">
        <v>1753</v>
      </c>
      <c r="X20" s="69">
        <v>6484</v>
      </c>
      <c r="Y20" s="65">
        <v>-0.29589089353564324</v>
      </c>
      <c r="Z20" s="65">
        <v>0.34231986951933235</v>
      </c>
      <c r="AA20" s="65">
        <v>8.070340356564019</v>
      </c>
      <c r="AB20" s="65" t="s">
        <v>48</v>
      </c>
      <c r="AC20" s="65">
        <v>14.962350256702795</v>
      </c>
      <c r="AD20" s="125">
        <v>3.3155459592843926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149</v>
      </c>
      <c r="F22" s="124">
        <v>87</v>
      </c>
      <c r="G22" s="124">
        <v>108</v>
      </c>
      <c r="H22" s="124">
        <v>24</v>
      </c>
      <c r="I22" s="124">
        <v>0</v>
      </c>
      <c r="J22" s="124">
        <v>10</v>
      </c>
      <c r="K22" s="124">
        <v>44</v>
      </c>
      <c r="L22" s="65">
        <v>0.71264367816091956</v>
      </c>
      <c r="M22" s="65">
        <v>0.37962962962962954</v>
      </c>
      <c r="N22" s="65">
        <v>5.208333333333333</v>
      </c>
      <c r="O22" s="65" t="s">
        <v>48</v>
      </c>
      <c r="P22" s="65">
        <v>13.9</v>
      </c>
      <c r="Q22" s="125">
        <v>2.3863636363636362</v>
      </c>
      <c r="R22" s="69">
        <v>396</v>
      </c>
      <c r="S22" s="69">
        <v>259</v>
      </c>
      <c r="T22" s="69">
        <v>287</v>
      </c>
      <c r="U22" s="69">
        <v>53</v>
      </c>
      <c r="V22" s="69">
        <v>0</v>
      </c>
      <c r="W22" s="69">
        <v>43</v>
      </c>
      <c r="X22" s="69">
        <v>89</v>
      </c>
      <c r="Y22" s="65">
        <v>0.52895752895752901</v>
      </c>
      <c r="Z22" s="65">
        <v>0.37979094076655051</v>
      </c>
      <c r="AA22" s="65">
        <v>6.4716981132075473</v>
      </c>
      <c r="AB22" s="65" t="s">
        <v>48</v>
      </c>
      <c r="AC22" s="65">
        <v>8.2093023255813957</v>
      </c>
      <c r="AD22" s="125">
        <v>3.4494382022471912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376742</v>
      </c>
      <c r="F23" s="124">
        <v>316617</v>
      </c>
      <c r="G23" s="124">
        <v>297870</v>
      </c>
      <c r="H23" s="124">
        <v>32594</v>
      </c>
      <c r="I23" s="124">
        <v>0</v>
      </c>
      <c r="J23" s="124">
        <v>28535</v>
      </c>
      <c r="K23" s="124">
        <v>117674</v>
      </c>
      <c r="L23" s="65">
        <v>0.18989820508690314</v>
      </c>
      <c r="M23" s="65">
        <v>0.26478665189512207</v>
      </c>
      <c r="N23" s="65">
        <v>10.558630422777199</v>
      </c>
      <c r="O23" s="65" t="s">
        <v>48</v>
      </c>
      <c r="P23" s="65">
        <v>12.20280357455756</v>
      </c>
      <c r="Q23" s="125">
        <v>2.2015738395907336</v>
      </c>
      <c r="R23" s="69">
        <v>1113991</v>
      </c>
      <c r="S23" s="69">
        <v>913055</v>
      </c>
      <c r="T23" s="69">
        <v>836274</v>
      </c>
      <c r="U23" s="69">
        <v>68454</v>
      </c>
      <c r="V23" s="69">
        <v>0</v>
      </c>
      <c r="W23" s="69">
        <v>140552</v>
      </c>
      <c r="X23" s="69">
        <v>251900</v>
      </c>
      <c r="Y23" s="65">
        <v>0.22006998483114382</v>
      </c>
      <c r="Z23" s="65">
        <v>0.33208852600941796</v>
      </c>
      <c r="AA23" s="65">
        <v>15.273570572939491</v>
      </c>
      <c r="AB23" s="65" t="s">
        <v>48</v>
      </c>
      <c r="AC23" s="65">
        <v>6.9258281632420742</v>
      </c>
      <c r="AD23" s="125">
        <v>3.4223541087733231</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542</v>
      </c>
      <c r="F27" s="130">
        <v>406</v>
      </c>
      <c r="G27" s="130">
        <v>322</v>
      </c>
      <c r="H27" s="130">
        <v>260</v>
      </c>
      <c r="I27" s="130">
        <v>5</v>
      </c>
      <c r="J27" s="130">
        <v>160</v>
      </c>
      <c r="K27" s="130">
        <v>229</v>
      </c>
      <c r="L27" s="131">
        <v>0.33497536945812811</v>
      </c>
      <c r="M27" s="131">
        <v>0.68322981366459623</v>
      </c>
      <c r="N27" s="131">
        <v>1.0846153846153848</v>
      </c>
      <c r="O27" s="131">
        <v>107.4</v>
      </c>
      <c r="P27" s="131">
        <v>2.3875000000000002</v>
      </c>
      <c r="Q27" s="132">
        <v>1.3668122270742358</v>
      </c>
      <c r="R27" s="130">
        <v>1568</v>
      </c>
      <c r="S27" s="130">
        <v>1025</v>
      </c>
      <c r="T27" s="130">
        <v>867</v>
      </c>
      <c r="U27" s="130">
        <v>631</v>
      </c>
      <c r="V27" s="130">
        <v>12</v>
      </c>
      <c r="W27" s="130">
        <v>565</v>
      </c>
      <c r="X27" s="130">
        <v>634</v>
      </c>
      <c r="Y27" s="131">
        <v>0.52975609756097564</v>
      </c>
      <c r="Z27" s="131">
        <v>0.80853517877739334</v>
      </c>
      <c r="AA27" s="131">
        <v>1.4849445324881141</v>
      </c>
      <c r="AB27" s="131">
        <v>129.66666666666666</v>
      </c>
      <c r="AC27" s="131">
        <v>1.7752212389380531</v>
      </c>
      <c r="AD27" s="132">
        <v>1.4731861198738172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1450136</v>
      </c>
      <c r="F28" s="134">
        <v>1260097</v>
      </c>
      <c r="G28" s="134">
        <v>921313</v>
      </c>
      <c r="H28" s="134">
        <v>406818</v>
      </c>
      <c r="I28" s="134">
        <v>4146</v>
      </c>
      <c r="J28" s="134">
        <v>226273</v>
      </c>
      <c r="K28" s="134">
        <v>655947</v>
      </c>
      <c r="L28" s="135">
        <v>0.15081299296800177</v>
      </c>
      <c r="M28" s="135">
        <v>0.57398842738569855</v>
      </c>
      <c r="N28" s="135">
        <v>2.5645817048409856</v>
      </c>
      <c r="O28" s="135">
        <v>348.76748673420167</v>
      </c>
      <c r="P28" s="135">
        <v>5.4087893827367823</v>
      </c>
      <c r="Q28" s="136">
        <v>1.2107517832995653</v>
      </c>
      <c r="R28" s="134">
        <v>4217135</v>
      </c>
      <c r="S28" s="134">
        <v>3237194</v>
      </c>
      <c r="T28" s="134">
        <v>2478359</v>
      </c>
      <c r="U28" s="134">
        <v>867705</v>
      </c>
      <c r="V28" s="134">
        <v>10103</v>
      </c>
      <c r="W28" s="134">
        <v>1276302</v>
      </c>
      <c r="X28" s="134">
        <v>1789862</v>
      </c>
      <c r="Y28" s="135">
        <v>0.30271309041101646</v>
      </c>
      <c r="Z28" s="135">
        <v>0.70158358817265776</v>
      </c>
      <c r="AA28" s="135">
        <v>3.8601022236820119</v>
      </c>
      <c r="AB28" s="135">
        <v>416.41413441552015</v>
      </c>
      <c r="AC28" s="135">
        <v>2.3041827091080322</v>
      </c>
      <c r="AD28" s="136">
        <v>1.3561229860179163</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6323-FC28-4B8C-9AE3-91EA7EBE7344}">
  <dimension ref="A1:AL66"/>
  <sheetViews>
    <sheetView showGridLines="0" topLeftCell="A2" zoomScale="85" zoomScaleNormal="85" workbookViewId="0">
      <selection activeCell="AJ41" sqref="AJ41"/>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45716</v>
      </c>
      <c r="AG3" s="26"/>
      <c r="AH3" s="26"/>
      <c r="AI3" s="26"/>
      <c r="AJ3" s="10"/>
    </row>
    <row r="4" spans="1:38" ht="15.75">
      <c r="A4" s="10"/>
      <c r="B4" s="12" t="s">
        <v>67</v>
      </c>
      <c r="C4" s="27"/>
      <c r="D4" s="197" t="s">
        <v>43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43</v>
      </c>
      <c r="F9" s="212"/>
      <c r="G9" s="212"/>
      <c r="H9" s="212"/>
      <c r="I9" s="212"/>
      <c r="J9" s="212"/>
      <c r="K9" s="212"/>
      <c r="L9" s="212"/>
      <c r="M9" s="212"/>
      <c r="N9" s="212"/>
      <c r="O9" s="212"/>
      <c r="P9" s="212"/>
      <c r="Q9" s="213"/>
      <c r="R9" s="214" t="str">
        <f>E9</f>
        <v>Şubat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340</v>
      </c>
      <c r="F13" s="124">
        <v>224</v>
      </c>
      <c r="G13" s="124">
        <v>161</v>
      </c>
      <c r="H13" s="124">
        <v>162</v>
      </c>
      <c r="I13" s="124">
        <v>0</v>
      </c>
      <c r="J13" s="124">
        <v>175</v>
      </c>
      <c r="K13" s="124">
        <v>157</v>
      </c>
      <c r="L13" s="65">
        <v>0.51785714285714279</v>
      </c>
      <c r="M13" s="65">
        <v>1.1118012422360248</v>
      </c>
      <c r="N13" s="65">
        <v>1.0987654320987654</v>
      </c>
      <c r="O13" s="65" t="s">
        <v>48</v>
      </c>
      <c r="P13" s="65">
        <v>0.94285714285714284</v>
      </c>
      <c r="Q13" s="125">
        <v>1.1656050955414012</v>
      </c>
      <c r="R13" s="69">
        <v>744</v>
      </c>
      <c r="S13" s="69">
        <v>421</v>
      </c>
      <c r="T13" s="69">
        <v>349</v>
      </c>
      <c r="U13" s="69">
        <v>326</v>
      </c>
      <c r="V13" s="69">
        <v>0</v>
      </c>
      <c r="W13" s="69">
        <v>362</v>
      </c>
      <c r="X13" s="69">
        <v>346</v>
      </c>
      <c r="Y13" s="65">
        <v>0.76722090261282649</v>
      </c>
      <c r="Z13" s="65">
        <v>1.1318051575931234</v>
      </c>
      <c r="AA13" s="65">
        <v>1.2822085889570554</v>
      </c>
      <c r="AB13" s="65" t="s">
        <v>48</v>
      </c>
      <c r="AC13" s="65">
        <v>1.0552486187845305</v>
      </c>
      <c r="AD13" s="125">
        <v>1.1502890173410405</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876872</v>
      </c>
      <c r="F14" s="124">
        <v>674695</v>
      </c>
      <c r="G14" s="124">
        <v>449661</v>
      </c>
      <c r="H14" s="124">
        <v>219545</v>
      </c>
      <c r="I14" s="124">
        <v>0</v>
      </c>
      <c r="J14" s="124">
        <v>430518</v>
      </c>
      <c r="K14" s="124">
        <v>425246</v>
      </c>
      <c r="L14" s="65">
        <v>0.29965688199853258</v>
      </c>
      <c r="M14" s="65">
        <v>0.95007349981430456</v>
      </c>
      <c r="N14" s="65">
        <v>2.9940422236899042</v>
      </c>
      <c r="O14" s="65" t="s">
        <v>48</v>
      </c>
      <c r="P14" s="65">
        <v>1.0367835955755624</v>
      </c>
      <c r="Q14" s="125">
        <v>1.0620346811022325</v>
      </c>
      <c r="R14" s="69">
        <v>1929201</v>
      </c>
      <c r="S14" s="69">
        <v>1296003</v>
      </c>
      <c r="T14" s="69">
        <v>972610</v>
      </c>
      <c r="U14" s="69">
        <v>415157</v>
      </c>
      <c r="V14" s="69">
        <v>0</v>
      </c>
      <c r="W14" s="69">
        <v>896598</v>
      </c>
      <c r="X14" s="69">
        <v>950508</v>
      </c>
      <c r="Y14" s="65">
        <v>0.48857757273710023</v>
      </c>
      <c r="Z14" s="65">
        <v>0.98352988350932025</v>
      </c>
      <c r="AA14" s="65">
        <v>3.6469191173459681</v>
      </c>
      <c r="AB14" s="65" t="s">
        <v>48</v>
      </c>
      <c r="AC14" s="65">
        <v>1.1516900550748495</v>
      </c>
      <c r="AD14" s="125">
        <v>1.0296525647338055</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v>
      </c>
      <c r="F16" s="124">
        <v>8</v>
      </c>
      <c r="G16" s="124">
        <v>6</v>
      </c>
      <c r="H16" s="124">
        <v>7</v>
      </c>
      <c r="I16" s="124">
        <v>5</v>
      </c>
      <c r="J16" s="124">
        <v>4</v>
      </c>
      <c r="K16" s="124">
        <v>8</v>
      </c>
      <c r="L16" s="65">
        <v>0.875</v>
      </c>
      <c r="M16" s="65">
        <v>1.5</v>
      </c>
      <c r="N16" s="65">
        <v>1.1428571428571428</v>
      </c>
      <c r="O16" s="65">
        <v>2</v>
      </c>
      <c r="P16" s="65">
        <v>2.75</v>
      </c>
      <c r="Q16" s="125">
        <v>0.875</v>
      </c>
      <c r="R16" s="69">
        <v>27</v>
      </c>
      <c r="S16" s="69">
        <v>20</v>
      </c>
      <c r="T16" s="69">
        <v>11</v>
      </c>
      <c r="U16" s="69">
        <v>10</v>
      </c>
      <c r="V16" s="69">
        <v>7</v>
      </c>
      <c r="W16" s="69">
        <v>9</v>
      </c>
      <c r="X16" s="69">
        <v>13</v>
      </c>
      <c r="Y16" s="65">
        <v>0.35000000000000009</v>
      </c>
      <c r="Z16" s="65">
        <v>1.4545454545454546</v>
      </c>
      <c r="AA16" s="65">
        <v>1.7000000000000002</v>
      </c>
      <c r="AB16" s="65">
        <v>2.8571428571428572</v>
      </c>
      <c r="AC16" s="65">
        <v>2</v>
      </c>
      <c r="AD16" s="125">
        <v>1.0769230769230771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51126</v>
      </c>
      <c r="F17" s="124">
        <v>31100</v>
      </c>
      <c r="G17" s="124">
        <v>24121</v>
      </c>
      <c r="H17" s="124">
        <v>6429</v>
      </c>
      <c r="I17" s="124">
        <v>4669</v>
      </c>
      <c r="J17" s="124">
        <v>17407</v>
      </c>
      <c r="K17" s="124">
        <v>26946</v>
      </c>
      <c r="L17" s="65">
        <v>0.64392282958199365</v>
      </c>
      <c r="M17" s="65">
        <v>1.1195638655113802</v>
      </c>
      <c r="N17" s="65">
        <v>6.9524031731217919</v>
      </c>
      <c r="O17" s="65">
        <v>9.9500963803812379</v>
      </c>
      <c r="P17" s="65">
        <v>1.9370942724191416</v>
      </c>
      <c r="Q17" s="125">
        <v>0.89735025606769092</v>
      </c>
      <c r="R17" s="69">
        <v>87620</v>
      </c>
      <c r="S17" s="69">
        <v>76236</v>
      </c>
      <c r="T17" s="69">
        <v>39920</v>
      </c>
      <c r="U17" s="69">
        <v>8131</v>
      </c>
      <c r="V17" s="69">
        <v>5957</v>
      </c>
      <c r="W17" s="69">
        <v>40548</v>
      </c>
      <c r="X17" s="69">
        <v>47573</v>
      </c>
      <c r="Y17" s="65">
        <v>0.14932577784773593</v>
      </c>
      <c r="Z17" s="65">
        <v>1.194889779559118</v>
      </c>
      <c r="AA17" s="65">
        <v>9.776042307219285</v>
      </c>
      <c r="AB17" s="65">
        <v>13.708746013093839</v>
      </c>
      <c r="AC17" s="65">
        <v>1.1608957285192858</v>
      </c>
      <c r="AD17" s="125">
        <v>0.84180102158787551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7</v>
      </c>
      <c r="F19" s="124">
        <v>4</v>
      </c>
      <c r="G19" s="124">
        <v>2</v>
      </c>
      <c r="H19" s="124">
        <v>3</v>
      </c>
      <c r="I19" s="124">
        <v>0</v>
      </c>
      <c r="J19" s="124">
        <v>0</v>
      </c>
      <c r="K19" s="124">
        <v>1</v>
      </c>
      <c r="L19" s="65">
        <v>0.75</v>
      </c>
      <c r="M19" s="65">
        <v>2.5</v>
      </c>
      <c r="N19" s="65">
        <v>1.3333333333333335</v>
      </c>
      <c r="O19" s="65" t="s">
        <v>48</v>
      </c>
      <c r="P19" s="65" t="s">
        <v>48</v>
      </c>
      <c r="Q19" s="125">
        <v>6</v>
      </c>
      <c r="R19" s="69">
        <v>8</v>
      </c>
      <c r="S19" s="69">
        <v>6</v>
      </c>
      <c r="T19" s="69">
        <v>6</v>
      </c>
      <c r="U19" s="69">
        <v>6</v>
      </c>
      <c r="V19" s="69">
        <v>0</v>
      </c>
      <c r="W19" s="69">
        <v>1</v>
      </c>
      <c r="X19" s="69">
        <v>1</v>
      </c>
      <c r="Y19" s="65">
        <v>0.33333333333333326</v>
      </c>
      <c r="Z19" s="65">
        <v>0.33333333333333326</v>
      </c>
      <c r="AA19" s="65">
        <v>0.33333333333333326</v>
      </c>
      <c r="AB19" s="65" t="s">
        <v>48</v>
      </c>
      <c r="AC19" s="65">
        <v>7</v>
      </c>
      <c r="AD19" s="125">
        <v>7</v>
      </c>
      <c r="AE19" s="69">
        <v>733</v>
      </c>
      <c r="AF19" s="69">
        <v>708</v>
      </c>
      <c r="AG19" s="69">
        <v>658</v>
      </c>
      <c r="AH19" s="69">
        <v>47</v>
      </c>
      <c r="AI19" s="69">
        <v>9</v>
      </c>
      <c r="AJ19" s="69">
        <v>290</v>
      </c>
      <c r="AK19" s="69">
        <v>9</v>
      </c>
      <c r="AL19" s="184">
        <v>290</v>
      </c>
    </row>
    <row r="20" spans="1:38" s="178" customFormat="1" ht="11.25">
      <c r="A20" s="177"/>
      <c r="B20" s="145"/>
      <c r="C20" s="27" t="s">
        <v>20</v>
      </c>
      <c r="D20" s="123"/>
      <c r="E20" s="124">
        <v>11128</v>
      </c>
      <c r="F20" s="124">
        <v>5580</v>
      </c>
      <c r="G20" s="124">
        <v>2252</v>
      </c>
      <c r="H20" s="124">
        <v>925</v>
      </c>
      <c r="I20" s="124">
        <v>0</v>
      </c>
      <c r="J20" s="124">
        <v>43</v>
      </c>
      <c r="K20" s="124">
        <v>1168</v>
      </c>
      <c r="L20" s="65">
        <v>0.99426523297491043</v>
      </c>
      <c r="M20" s="65">
        <v>3.9413854351687387</v>
      </c>
      <c r="N20" s="65">
        <v>11.03027027027027</v>
      </c>
      <c r="O20" s="65" t="s">
        <v>48</v>
      </c>
      <c r="P20" s="65">
        <v>257.7906976744186</v>
      </c>
      <c r="Q20" s="125">
        <v>8.5273972602739718</v>
      </c>
      <c r="R20" s="69">
        <v>12929</v>
      </c>
      <c r="S20" s="69">
        <v>8420</v>
      </c>
      <c r="T20" s="69">
        <v>6112</v>
      </c>
      <c r="U20" s="69">
        <v>1739</v>
      </c>
      <c r="V20" s="69">
        <v>0</v>
      </c>
      <c r="W20" s="69">
        <v>866</v>
      </c>
      <c r="X20" s="69">
        <v>1608</v>
      </c>
      <c r="Y20" s="65">
        <v>0.53551068883610453</v>
      </c>
      <c r="Z20" s="65">
        <v>1.1153468586387434</v>
      </c>
      <c r="AA20" s="65">
        <v>6.4347326049453706</v>
      </c>
      <c r="AB20" s="65" t="s">
        <v>48</v>
      </c>
      <c r="AC20" s="65">
        <v>13.929561200923787</v>
      </c>
      <c r="AD20" s="125">
        <v>7.0404228855721396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114</v>
      </c>
      <c r="F22" s="124">
        <v>77</v>
      </c>
      <c r="G22" s="124">
        <v>73</v>
      </c>
      <c r="H22" s="124">
        <v>13</v>
      </c>
      <c r="I22" s="124">
        <v>0</v>
      </c>
      <c r="J22" s="124">
        <v>14</v>
      </c>
      <c r="K22" s="124">
        <v>21</v>
      </c>
      <c r="L22" s="65">
        <v>0.48051948051948057</v>
      </c>
      <c r="M22" s="65">
        <v>0.56164383561643838</v>
      </c>
      <c r="N22" s="65">
        <v>7.7692307692307701</v>
      </c>
      <c r="O22" s="65" t="s">
        <v>48</v>
      </c>
      <c r="P22" s="65">
        <v>7.1428571428571423</v>
      </c>
      <c r="Q22" s="125">
        <v>4.4285714285714288</v>
      </c>
      <c r="R22" s="69">
        <v>247</v>
      </c>
      <c r="S22" s="69">
        <v>172</v>
      </c>
      <c r="T22" s="69">
        <v>179</v>
      </c>
      <c r="U22" s="69">
        <v>29</v>
      </c>
      <c r="V22" s="69">
        <v>0</v>
      </c>
      <c r="W22" s="69">
        <v>33</v>
      </c>
      <c r="X22" s="69">
        <v>45</v>
      </c>
      <c r="Y22" s="65">
        <v>0.43604651162790709</v>
      </c>
      <c r="Z22" s="65">
        <v>0.37988826815642462</v>
      </c>
      <c r="AA22" s="65">
        <v>7.5172413793103452</v>
      </c>
      <c r="AB22" s="65" t="s">
        <v>48</v>
      </c>
      <c r="AC22" s="65">
        <v>6.4848484848484844</v>
      </c>
      <c r="AD22" s="125">
        <v>4.4888888888888889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321671</v>
      </c>
      <c r="F23" s="124">
        <v>282857</v>
      </c>
      <c r="G23" s="124">
        <v>247607</v>
      </c>
      <c r="H23" s="124">
        <v>14032</v>
      </c>
      <c r="I23" s="124">
        <v>0</v>
      </c>
      <c r="J23" s="124">
        <v>47023</v>
      </c>
      <c r="K23" s="124">
        <v>59703</v>
      </c>
      <c r="L23" s="65">
        <v>0.13722128142488965</v>
      </c>
      <c r="M23" s="65">
        <v>0.29911916868263022</v>
      </c>
      <c r="N23" s="65">
        <v>21.924102052451538</v>
      </c>
      <c r="O23" s="65" t="s">
        <v>48</v>
      </c>
      <c r="P23" s="65">
        <v>5.8407162452416905</v>
      </c>
      <c r="Q23" s="125">
        <v>4.3878532067065308</v>
      </c>
      <c r="R23" s="69">
        <v>737249</v>
      </c>
      <c r="S23" s="69">
        <v>596438</v>
      </c>
      <c r="T23" s="69">
        <v>538404</v>
      </c>
      <c r="U23" s="69">
        <v>35860</v>
      </c>
      <c r="V23" s="69">
        <v>0</v>
      </c>
      <c r="W23" s="69">
        <v>112017</v>
      </c>
      <c r="X23" s="69">
        <v>134226</v>
      </c>
      <c r="Y23" s="65">
        <v>0.23608656725426624</v>
      </c>
      <c r="Z23" s="65">
        <v>0.36932303623301466</v>
      </c>
      <c r="AA23" s="65">
        <v>19.559090909090909</v>
      </c>
      <c r="AB23" s="65" t="s">
        <v>48</v>
      </c>
      <c r="AC23" s="65">
        <v>5.5815813671139205</v>
      </c>
      <c r="AD23" s="125">
        <v>4.4925945792916426</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0</v>
      </c>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v>0</v>
      </c>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476</v>
      </c>
      <c r="F27" s="130">
        <v>313</v>
      </c>
      <c r="G27" s="130">
        <v>242</v>
      </c>
      <c r="H27" s="130">
        <v>185</v>
      </c>
      <c r="I27" s="130">
        <v>5</v>
      </c>
      <c r="J27" s="130">
        <v>193</v>
      </c>
      <c r="K27" s="130">
        <v>187</v>
      </c>
      <c r="L27" s="131">
        <v>0.52076677316293929</v>
      </c>
      <c r="M27" s="131">
        <v>0.96694214876033069</v>
      </c>
      <c r="N27" s="131">
        <v>1.5729729729729729</v>
      </c>
      <c r="O27" s="131">
        <v>94.2</v>
      </c>
      <c r="P27" s="131">
        <v>1.4663212435233159</v>
      </c>
      <c r="Q27" s="132">
        <v>1.5454545454545454</v>
      </c>
      <c r="R27" s="130">
        <v>1026</v>
      </c>
      <c r="S27" s="130">
        <v>619</v>
      </c>
      <c r="T27" s="130">
        <v>545</v>
      </c>
      <c r="U27" s="130">
        <v>371</v>
      </c>
      <c r="V27" s="130">
        <v>7</v>
      </c>
      <c r="W27" s="130">
        <v>405</v>
      </c>
      <c r="X27" s="130">
        <v>405</v>
      </c>
      <c r="Y27" s="131">
        <v>0.65751211631663975</v>
      </c>
      <c r="Z27" s="131">
        <v>0.88256880733944953</v>
      </c>
      <c r="AA27" s="131">
        <v>1.7654986522911051</v>
      </c>
      <c r="AB27" s="131">
        <v>145.57142857142858</v>
      </c>
      <c r="AC27" s="131">
        <v>1.5333333333333332</v>
      </c>
      <c r="AD27" s="132">
        <v>1.5333333333333332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1260797</v>
      </c>
      <c r="F28" s="134">
        <v>994232</v>
      </c>
      <c r="G28" s="134">
        <v>723641</v>
      </c>
      <c r="H28" s="134">
        <v>240931</v>
      </c>
      <c r="I28" s="134">
        <v>4669</v>
      </c>
      <c r="J28" s="134">
        <v>494991</v>
      </c>
      <c r="K28" s="134">
        <v>513063</v>
      </c>
      <c r="L28" s="135">
        <v>0.2681114669413176</v>
      </c>
      <c r="M28" s="135">
        <v>0.74229624910694669</v>
      </c>
      <c r="N28" s="135">
        <v>4.2330210724232247</v>
      </c>
      <c r="O28" s="135">
        <v>269.0357678303705</v>
      </c>
      <c r="P28" s="135">
        <v>1.5471109575729658</v>
      </c>
      <c r="Q28" s="136">
        <v>1.4573921721114171</v>
      </c>
      <c r="R28" s="134">
        <v>2766999</v>
      </c>
      <c r="S28" s="134">
        <v>1977097</v>
      </c>
      <c r="T28" s="134">
        <v>1557046</v>
      </c>
      <c r="U28" s="134">
        <v>460887</v>
      </c>
      <c r="V28" s="134">
        <v>5957</v>
      </c>
      <c r="W28" s="134">
        <v>1050029</v>
      </c>
      <c r="X28" s="134">
        <v>1133915</v>
      </c>
      <c r="Y28" s="135">
        <v>0.39952617398134738</v>
      </c>
      <c r="Z28" s="135">
        <v>0.77708237264666558</v>
      </c>
      <c r="AA28" s="135">
        <v>5.0036386359346219</v>
      </c>
      <c r="AB28" s="135">
        <v>463.49538358234008</v>
      </c>
      <c r="AC28" s="135">
        <v>1.6351643621271412</v>
      </c>
      <c r="AD28" s="136">
        <v>1.4402173002385541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682-EF6A-42EB-8F82-DA7E3AECB4D3}">
  <dimension ref="A1:XFC66"/>
  <sheetViews>
    <sheetView showGridLines="0" topLeftCell="G1" zoomScale="85" zoomScaleNormal="85" workbookViewId="0">
      <selection activeCell="M36" sqref="M36"/>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3" width="10.140625" customWidth="1"/>
    <col min="34" max="34" width="10.85546875" customWidth="1"/>
    <col min="35" max="16383" width="8.7109375" hidden="1"/>
    <col min="16384" max="16384" width="1.7109375" hidden="1" customWidth="1"/>
  </cols>
  <sheetData>
    <row r="1" spans="1:36"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6"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6"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45688</v>
      </c>
      <c r="AG3" s="26"/>
      <c r="AH3" s="10"/>
    </row>
    <row r="4" spans="1:36" ht="15.75">
      <c r="A4" s="10"/>
      <c r="B4" s="12" t="s">
        <v>67</v>
      </c>
      <c r="C4" s="27"/>
      <c r="D4" s="197" t="s">
        <v>41</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6"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6"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6"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6"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6" s="178" customFormat="1" ht="15" customHeight="1">
      <c r="A9" s="177"/>
      <c r="B9" s="139" t="s">
        <v>11</v>
      </c>
      <c r="C9" s="140"/>
      <c r="D9" s="211"/>
      <c r="E9" s="212" t="s">
        <v>41</v>
      </c>
      <c r="F9" s="212"/>
      <c r="G9" s="212"/>
      <c r="H9" s="212"/>
      <c r="I9" s="212"/>
      <c r="J9" s="212"/>
      <c r="K9" s="212"/>
      <c r="L9" s="212"/>
      <c r="M9" s="212"/>
      <c r="N9" s="212"/>
      <c r="O9" s="212"/>
      <c r="P9" s="212"/>
      <c r="Q9" s="213"/>
      <c r="R9" s="214" t="str">
        <f>E9</f>
        <v>Ocak</v>
      </c>
      <c r="S9" s="215"/>
      <c r="T9" s="215"/>
      <c r="U9" s="215"/>
      <c r="V9" s="215"/>
      <c r="W9" s="215"/>
      <c r="X9" s="215"/>
      <c r="Y9" s="215"/>
      <c r="Z9" s="215"/>
      <c r="AA9" s="215"/>
      <c r="AB9" s="215"/>
      <c r="AC9" s="215"/>
      <c r="AD9" s="216"/>
      <c r="AE9" s="214" t="s">
        <v>25</v>
      </c>
      <c r="AF9" s="215"/>
      <c r="AG9" s="215"/>
      <c r="AH9" s="215"/>
      <c r="AI9" s="215"/>
      <c r="AJ9" s="217"/>
    </row>
    <row r="10" spans="1:36"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121"/>
    </row>
    <row r="11" spans="1:36"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3">
        <v>2020</v>
      </c>
      <c r="AJ11" s="143">
        <v>2019</v>
      </c>
    </row>
    <row r="12" spans="1:36"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123"/>
    </row>
    <row r="13" spans="1:36" s="178" customFormat="1" ht="11.25">
      <c r="A13" s="177"/>
      <c r="B13" s="145"/>
      <c r="C13" s="27" t="s">
        <v>19</v>
      </c>
      <c r="D13" s="123"/>
      <c r="E13" s="124">
        <v>404</v>
      </c>
      <c r="F13" s="124">
        <v>197</v>
      </c>
      <c r="G13" s="124">
        <v>188</v>
      </c>
      <c r="H13" s="124">
        <v>164</v>
      </c>
      <c r="I13" s="124">
        <v>0</v>
      </c>
      <c r="J13" s="124">
        <v>187</v>
      </c>
      <c r="K13" s="124">
        <v>189</v>
      </c>
      <c r="L13" s="65">
        <f>IFERROR(E13/F13-1,"n/a")</f>
        <v>1.0507614213197969</v>
      </c>
      <c r="M13" s="65">
        <f>IFERROR(E13/G13-1,"n/a")</f>
        <v>1.1489361702127661</v>
      </c>
      <c r="N13" s="65">
        <f>IFERROR(E13/H13-1,"n/a")</f>
        <v>1.4634146341463414</v>
      </c>
      <c r="O13" s="65" t="str">
        <f>IFERROR(E13/I13-1,"n/a")</f>
        <v>n/a</v>
      </c>
      <c r="P13" s="65">
        <f>IFERROR(E13/J13-1,"n/a")</f>
        <v>1.1604278074866312</v>
      </c>
      <c r="Q13" s="125">
        <f>IFERROR(E13/K13-1,"n/a")</f>
        <v>1.1375661375661377</v>
      </c>
      <c r="R13" s="69">
        <f t="shared" ref="R13:X14" si="0">E13</f>
        <v>404</v>
      </c>
      <c r="S13" s="69">
        <f t="shared" si="0"/>
        <v>197</v>
      </c>
      <c r="T13" s="69">
        <f t="shared" si="0"/>
        <v>188</v>
      </c>
      <c r="U13" s="69">
        <f t="shared" si="0"/>
        <v>164</v>
      </c>
      <c r="V13" s="69">
        <f t="shared" si="0"/>
        <v>0</v>
      </c>
      <c r="W13" s="69">
        <f t="shared" si="0"/>
        <v>187</v>
      </c>
      <c r="X13" s="69">
        <f t="shared" si="0"/>
        <v>189</v>
      </c>
      <c r="Y13" s="65">
        <f>IFERROR(R13/S13-1,"n/a")</f>
        <v>1.0507614213197969</v>
      </c>
      <c r="Z13" s="65">
        <f>IFERROR(R13/T13-1,"n/a")</f>
        <v>1.1489361702127661</v>
      </c>
      <c r="AA13" s="65">
        <f>IFERROR(R13/U13-1,"n/a")</f>
        <v>1.4634146341463414</v>
      </c>
      <c r="AB13" s="65" t="str">
        <f>IFERROR(R13/V13-1,"n/a")</f>
        <v>n/a</v>
      </c>
      <c r="AC13" s="65">
        <f>IFERROR(R13/W13-1,"n/a")</f>
        <v>1.1604278074866312</v>
      </c>
      <c r="AD13" s="125">
        <f>IFERROR(R13/X13-1,"n/a")</f>
        <v>1.1375661375661377</v>
      </c>
      <c r="AE13" s="69">
        <v>2483</v>
      </c>
      <c r="AF13" s="69">
        <v>1630</v>
      </c>
      <c r="AG13" s="69">
        <v>1486</v>
      </c>
      <c r="AH13" s="69">
        <v>522</v>
      </c>
      <c r="AI13" s="69">
        <v>551</v>
      </c>
      <c r="AJ13" s="184">
        <v>1591</v>
      </c>
    </row>
    <row r="14" spans="1:36" s="178" customFormat="1" ht="11.25">
      <c r="A14" s="177"/>
      <c r="B14" s="145"/>
      <c r="C14" s="27" t="s">
        <v>20</v>
      </c>
      <c r="D14" s="123"/>
      <c r="E14" s="124">
        <v>1052329</v>
      </c>
      <c r="F14" s="124">
        <v>621308</v>
      </c>
      <c r="G14" s="124">
        <v>522949</v>
      </c>
      <c r="H14" s="124">
        <v>195612</v>
      </c>
      <c r="I14" s="124">
        <v>0</v>
      </c>
      <c r="J14" s="124">
        <v>466080</v>
      </c>
      <c r="K14" s="124">
        <v>525262</v>
      </c>
      <c r="L14" s="65">
        <f>IFERROR(E14/F14-1,"n/a")</f>
        <v>0.69373161137471273</v>
      </c>
      <c r="M14" s="65">
        <f>IFERROR(E14/G14-1,"n/a")</f>
        <v>1.0122975663018763</v>
      </c>
      <c r="N14" s="65">
        <f>IFERROR(E14/H14-1,"n/a")</f>
        <v>4.3796750710590349</v>
      </c>
      <c r="O14" s="65" t="str">
        <f>IFERROR(E14/I14-1,"n/a")</f>
        <v>n/a</v>
      </c>
      <c r="P14" s="65">
        <f>IFERROR(E14/J14-1,"n/a")</f>
        <v>1.2578291280466871</v>
      </c>
      <c r="Q14" s="125">
        <f>IFERROR(E14/K14-1,"n/a")</f>
        <v>1.0034363803206783</v>
      </c>
      <c r="R14" s="69">
        <f t="shared" si="0"/>
        <v>1052329</v>
      </c>
      <c r="S14" s="69">
        <f t="shared" si="0"/>
        <v>621308</v>
      </c>
      <c r="T14" s="69">
        <f t="shared" si="0"/>
        <v>522949</v>
      </c>
      <c r="U14" s="69">
        <f t="shared" si="0"/>
        <v>195612</v>
      </c>
      <c r="V14" s="69">
        <f t="shared" si="0"/>
        <v>0</v>
      </c>
      <c r="W14" s="69">
        <f t="shared" si="0"/>
        <v>466080</v>
      </c>
      <c r="X14" s="69">
        <f t="shared" si="0"/>
        <v>525262</v>
      </c>
      <c r="Y14" s="65">
        <f>IFERROR(R14/S14-1,"n/a")</f>
        <v>0.69373161137471273</v>
      </c>
      <c r="Z14" s="65">
        <f>IFERROR(R14/T14-1,"n/a")</f>
        <v>1.0122975663018763</v>
      </c>
      <c r="AA14" s="65">
        <f>IFERROR(R14/U14-1,"n/a")</f>
        <v>4.3796750710590349</v>
      </c>
      <c r="AB14" s="65" t="str">
        <f>IFERROR(R14/V14-1,"n/a")</f>
        <v>n/a</v>
      </c>
      <c r="AC14" s="65">
        <f>IFERROR(R14/W14-1,"n/a")</f>
        <v>1.2578291280466871</v>
      </c>
      <c r="AD14" s="125">
        <f>IFERROR(R14/X14-1,"n/a")</f>
        <v>1.0034363803206783</v>
      </c>
      <c r="AE14" s="69">
        <v>8019489</v>
      </c>
      <c r="AF14" s="69">
        <v>5232537</v>
      </c>
      <c r="AG14" s="69">
        <v>3592413</v>
      </c>
      <c r="AH14" s="69">
        <v>768312</v>
      </c>
      <c r="AI14" s="69">
        <v>1092884</v>
      </c>
      <c r="AJ14" s="184">
        <v>4592479</v>
      </c>
    </row>
    <row r="15" spans="1:36"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185"/>
    </row>
    <row r="16" spans="1:36" s="178" customFormat="1" ht="11.25">
      <c r="A16" s="177"/>
      <c r="B16" s="145"/>
      <c r="C16" s="27" t="s">
        <v>19</v>
      </c>
      <c r="D16" s="123"/>
      <c r="E16" s="124">
        <v>12</v>
      </c>
      <c r="F16" s="124">
        <v>12</v>
      </c>
      <c r="G16" s="124">
        <v>5</v>
      </c>
      <c r="H16" s="124">
        <v>3</v>
      </c>
      <c r="I16" s="124">
        <v>2</v>
      </c>
      <c r="J16" s="124">
        <v>5</v>
      </c>
      <c r="K16" s="124">
        <v>5</v>
      </c>
      <c r="L16" s="65">
        <f>IFERROR(E16/F16-1,"n/a")</f>
        <v>0</v>
      </c>
      <c r="M16" s="65">
        <f>IFERROR(E16/G16-1,"n/a")</f>
        <v>1.4</v>
      </c>
      <c r="N16" s="65">
        <f>IFERROR(E16/H16-1,"n/a")</f>
        <v>3</v>
      </c>
      <c r="O16" s="65">
        <f>IFERROR(E16/I16-1,"n/a")</f>
        <v>5</v>
      </c>
      <c r="P16" s="65">
        <f>IFERROR(E16/J16-1,"n/a")</f>
        <v>1.4</v>
      </c>
      <c r="Q16" s="125">
        <f>IFERROR(E16/K16-1,"n/a")</f>
        <v>1.4</v>
      </c>
      <c r="R16" s="69">
        <f t="shared" ref="R16:X17" si="1">E16</f>
        <v>12</v>
      </c>
      <c r="S16" s="69">
        <f t="shared" si="1"/>
        <v>12</v>
      </c>
      <c r="T16" s="69">
        <f t="shared" si="1"/>
        <v>5</v>
      </c>
      <c r="U16" s="69">
        <f t="shared" si="1"/>
        <v>3</v>
      </c>
      <c r="V16" s="69">
        <f t="shared" si="1"/>
        <v>2</v>
      </c>
      <c r="W16" s="69">
        <f t="shared" si="1"/>
        <v>5</v>
      </c>
      <c r="X16" s="69">
        <f t="shared" si="1"/>
        <v>5</v>
      </c>
      <c r="Y16" s="65">
        <f>IFERROR(R16/S16-1,"n/a")</f>
        <v>0</v>
      </c>
      <c r="Z16" s="65">
        <f>IFERROR(R16/T16-1,"n/a")</f>
        <v>1.4</v>
      </c>
      <c r="AA16" s="65">
        <f>IFERROR(R16/U16-1,"n/a")</f>
        <v>3</v>
      </c>
      <c r="AB16" s="65">
        <f>IFERROR(R16/V16-1,"n/a")</f>
        <v>5</v>
      </c>
      <c r="AC16" s="65">
        <f>IFERROR(R16/W16-1,"n/a")</f>
        <v>1.4</v>
      </c>
      <c r="AD16" s="125">
        <f>IFERROR(R16/X16-1,"n/a")</f>
        <v>1.4</v>
      </c>
      <c r="AE16" s="69">
        <v>797</v>
      </c>
      <c r="AF16" s="69">
        <v>575</v>
      </c>
      <c r="AG16" s="69">
        <v>572</v>
      </c>
      <c r="AH16" s="69">
        <v>202</v>
      </c>
      <c r="AI16" s="69">
        <v>54</v>
      </c>
      <c r="AJ16" s="184">
        <v>586</v>
      </c>
    </row>
    <row r="17" spans="1:36" s="178" customFormat="1" ht="11.25">
      <c r="A17" s="177"/>
      <c r="B17" s="145"/>
      <c r="C17" s="27" t="s">
        <v>20</v>
      </c>
      <c r="D17" s="123"/>
      <c r="E17" s="124">
        <v>36494</v>
      </c>
      <c r="F17" s="124">
        <v>45136</v>
      </c>
      <c r="G17" s="124">
        <v>15799</v>
      </c>
      <c r="H17" s="124">
        <v>1702</v>
      </c>
      <c r="I17" s="124">
        <v>1288</v>
      </c>
      <c r="J17" s="124">
        <v>23141</v>
      </c>
      <c r="K17" s="124">
        <v>20627</v>
      </c>
      <c r="L17" s="65">
        <f>IFERROR(E17/F17-1,"n/a")</f>
        <v>-0.19146579227224392</v>
      </c>
      <c r="M17" s="65">
        <f>IFERROR(E17/G17-1,"n/a")</f>
        <v>1.3098930312045067</v>
      </c>
      <c r="N17" s="65">
        <f>IFERROR(E17/H17-1,"n/a")</f>
        <v>20.441833137485311</v>
      </c>
      <c r="O17" s="65">
        <f>IFERROR(E17/I17-1,"n/a")</f>
        <v>27.33385093167702</v>
      </c>
      <c r="P17" s="65">
        <f>IFERROR(E17/J17-1,"n/a")</f>
        <v>0.57702778618037254</v>
      </c>
      <c r="Q17" s="125">
        <f>IFERROR(E17/K17-1,"n/a")</f>
        <v>0.76923449847287539</v>
      </c>
      <c r="R17" s="69">
        <f t="shared" si="1"/>
        <v>36494</v>
      </c>
      <c r="S17" s="69">
        <f t="shared" si="1"/>
        <v>45136</v>
      </c>
      <c r="T17" s="69">
        <f t="shared" si="1"/>
        <v>15799</v>
      </c>
      <c r="U17" s="69">
        <f t="shared" si="1"/>
        <v>1702</v>
      </c>
      <c r="V17" s="69">
        <f t="shared" si="1"/>
        <v>1288</v>
      </c>
      <c r="W17" s="69">
        <f t="shared" si="1"/>
        <v>23141</v>
      </c>
      <c r="X17" s="69">
        <f t="shared" si="1"/>
        <v>20627</v>
      </c>
      <c r="Y17" s="65">
        <f>IFERROR(R17/S17-1,"n/a")</f>
        <v>-0.19146579227224392</v>
      </c>
      <c r="Z17" s="65">
        <f>IFERROR(R17/T17-1,"n/a")</f>
        <v>1.3098930312045067</v>
      </c>
      <c r="AA17" s="65">
        <f>IFERROR(R17/U17-1,"n/a")</f>
        <v>20.441833137485311</v>
      </c>
      <c r="AB17" s="65">
        <f>IFERROR(R17/V17-1,"n/a")</f>
        <v>27.33385093167702</v>
      </c>
      <c r="AC17" s="65">
        <f>IFERROR(R17/W17-1,"n/a")</f>
        <v>0.57702778618037254</v>
      </c>
      <c r="AD17" s="125">
        <f>IFERROR(R17/X17-1,"n/a")</f>
        <v>0.76923449847287539</v>
      </c>
      <c r="AE17" s="69">
        <v>2060976</v>
      </c>
      <c r="AF17" s="69">
        <v>1660685</v>
      </c>
      <c r="AG17" s="69">
        <v>965963</v>
      </c>
      <c r="AH17" s="69">
        <v>301521</v>
      </c>
      <c r="AI17" s="69">
        <v>70675</v>
      </c>
      <c r="AJ17" s="184">
        <v>1400932</v>
      </c>
    </row>
    <row r="18" spans="1:36"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185"/>
    </row>
    <row r="19" spans="1:36" s="178" customFormat="1" ht="11.25">
      <c r="A19" s="177"/>
      <c r="B19" s="145"/>
      <c r="C19" s="27" t="s">
        <v>19</v>
      </c>
      <c r="D19" s="123"/>
      <c r="E19" s="124">
        <v>1</v>
      </c>
      <c r="F19" s="124">
        <v>2</v>
      </c>
      <c r="G19" s="124">
        <v>4</v>
      </c>
      <c r="H19" s="124">
        <v>3</v>
      </c>
      <c r="I19" s="124">
        <v>0</v>
      </c>
      <c r="J19" s="124">
        <v>1</v>
      </c>
      <c r="K19" s="124">
        <v>0</v>
      </c>
      <c r="L19" s="65">
        <f>IFERROR(E19/F19-1,"n/a")</f>
        <v>-0.5</v>
      </c>
      <c r="M19" s="65">
        <f>IFERROR(E19/G19-1,"n/a")</f>
        <v>-0.75</v>
      </c>
      <c r="N19" s="65">
        <f>IFERROR(E19/H19-1,"n/a")</f>
        <v>-0.66666666666666674</v>
      </c>
      <c r="O19" s="65" t="str">
        <f>IFERROR(E19/I19-1,"n/a")</f>
        <v>n/a</v>
      </c>
      <c r="P19" s="65">
        <f>IFERROR(E19/J19-1,"n/a")</f>
        <v>0</v>
      </c>
      <c r="Q19" s="125" t="str">
        <f>IFERROR(E19/K19-1,"n/a")</f>
        <v>n/a</v>
      </c>
      <c r="R19" s="69">
        <f t="shared" ref="R19:X20" si="2">E19</f>
        <v>1</v>
      </c>
      <c r="S19" s="69">
        <f t="shared" si="2"/>
        <v>2</v>
      </c>
      <c r="T19" s="69">
        <f t="shared" si="2"/>
        <v>4</v>
      </c>
      <c r="U19" s="69">
        <f t="shared" si="2"/>
        <v>3</v>
      </c>
      <c r="V19" s="69">
        <f t="shared" si="2"/>
        <v>0</v>
      </c>
      <c r="W19" s="69">
        <f t="shared" si="2"/>
        <v>1</v>
      </c>
      <c r="X19" s="69">
        <f t="shared" si="2"/>
        <v>0</v>
      </c>
      <c r="Y19" s="65">
        <f>IFERROR(R19/S19-1,"n/a")</f>
        <v>-0.5</v>
      </c>
      <c r="Z19" s="65">
        <f>IFERROR(R19/T19-1,"n/a")</f>
        <v>-0.75</v>
      </c>
      <c r="AA19" s="65">
        <f>IFERROR(R19/U19-1,"n/a")</f>
        <v>-0.66666666666666674</v>
      </c>
      <c r="AB19" s="65" t="str">
        <f>IFERROR(R19/V19-1,"n/a")</f>
        <v>n/a</v>
      </c>
      <c r="AC19" s="65">
        <f>IFERROR(R19/W19-1,"n/a")</f>
        <v>0</v>
      </c>
      <c r="AD19" s="125" t="str">
        <f>IFERROR(R19/X19-1,"n/a")</f>
        <v>n/a</v>
      </c>
      <c r="AE19" s="69">
        <v>733</v>
      </c>
      <c r="AF19" s="69">
        <v>708</v>
      </c>
      <c r="AG19" s="69">
        <v>658</v>
      </c>
      <c r="AH19" s="69">
        <v>47</v>
      </c>
      <c r="AI19" s="69">
        <v>9</v>
      </c>
      <c r="AJ19" s="184">
        <v>290</v>
      </c>
    </row>
    <row r="20" spans="1:36" s="178" customFormat="1" ht="11.25">
      <c r="A20" s="177"/>
      <c r="B20" s="145"/>
      <c r="C20" s="27" t="s">
        <v>20</v>
      </c>
      <c r="D20" s="123"/>
      <c r="E20" s="124">
        <v>1801</v>
      </c>
      <c r="F20" s="124">
        <v>2840</v>
      </c>
      <c r="G20" s="124">
        <v>3860</v>
      </c>
      <c r="H20" s="124">
        <v>814</v>
      </c>
      <c r="I20" s="124">
        <v>0</v>
      </c>
      <c r="J20" s="124">
        <v>823</v>
      </c>
      <c r="K20" s="124">
        <v>440</v>
      </c>
      <c r="L20" s="65">
        <f>IFERROR(E20/F20-1,"n/a")</f>
        <v>-0.36584507042253522</v>
      </c>
      <c r="M20" s="65">
        <f>IFERROR(E20/G20-1,"n/a")</f>
        <v>-0.53341968911917093</v>
      </c>
      <c r="N20" s="65">
        <f>IFERROR(E20/H20-1,"n/a")</f>
        <v>1.2125307125307123</v>
      </c>
      <c r="O20" s="65" t="str">
        <f>IFERROR(E20/I20-1,"n/a")</f>
        <v>n/a</v>
      </c>
      <c r="P20" s="65">
        <f>IFERROR(E20/J20-1,"n/a")</f>
        <v>1.1883353584447143</v>
      </c>
      <c r="Q20" s="125">
        <f>IFERROR(E20/K20-1,"n/a")</f>
        <v>3.0931818181818178</v>
      </c>
      <c r="R20" s="69">
        <f t="shared" si="2"/>
        <v>1801</v>
      </c>
      <c r="S20" s="69">
        <f t="shared" si="2"/>
        <v>2840</v>
      </c>
      <c r="T20" s="69">
        <f t="shared" si="2"/>
        <v>3860</v>
      </c>
      <c r="U20" s="69">
        <f t="shared" si="2"/>
        <v>814</v>
      </c>
      <c r="V20" s="69">
        <f t="shared" si="2"/>
        <v>0</v>
      </c>
      <c r="W20" s="69">
        <f t="shared" si="2"/>
        <v>823</v>
      </c>
      <c r="X20" s="69">
        <f t="shared" si="2"/>
        <v>440</v>
      </c>
      <c r="Y20" s="65">
        <f>IFERROR(R20/S20-1,"n/a")</f>
        <v>-0.36584507042253522</v>
      </c>
      <c r="Z20" s="65">
        <f>IFERROR(R20/T20-1,"n/a")</f>
        <v>-0.53341968911917093</v>
      </c>
      <c r="AA20" s="65">
        <f>IFERROR(R20/U20-1,"n/a")</f>
        <v>1.2125307125307123</v>
      </c>
      <c r="AB20" s="65" t="str">
        <f>IFERROR(R20/V20-1,"n/a")</f>
        <v>n/a</v>
      </c>
      <c r="AC20" s="65">
        <f>IFERROR(R20/W20-1,"n/a")</f>
        <v>1.1883353584447143</v>
      </c>
      <c r="AD20" s="125">
        <f>IFERROR(R20/X20-1,"n/a")</f>
        <v>3.0931818181818178</v>
      </c>
      <c r="AE20" s="69">
        <v>1496271.4</v>
      </c>
      <c r="AF20" s="69">
        <v>1277526</v>
      </c>
      <c r="AG20" s="69">
        <v>887495</v>
      </c>
      <c r="AH20" s="69">
        <v>17541</v>
      </c>
      <c r="AI20" s="69">
        <v>10046.999999999998</v>
      </c>
      <c r="AJ20" s="184">
        <v>585930</v>
      </c>
    </row>
    <row r="21" spans="1:36"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185"/>
    </row>
    <row r="22" spans="1:36" s="178" customFormat="1" ht="11.25">
      <c r="A22" s="177"/>
      <c r="B22" s="145"/>
      <c r="C22" s="27" t="s">
        <v>19</v>
      </c>
      <c r="D22" s="149"/>
      <c r="E22" s="124">
        <v>133</v>
      </c>
      <c r="F22" s="124">
        <v>95</v>
      </c>
      <c r="G22" s="124">
        <v>106</v>
      </c>
      <c r="H22" s="124">
        <v>16</v>
      </c>
      <c r="I22" s="124">
        <v>0</v>
      </c>
      <c r="J22" s="124">
        <v>19</v>
      </c>
      <c r="K22" s="124">
        <v>24</v>
      </c>
      <c r="L22" s="65">
        <f>IFERROR(E22/F22-1,"n/a")</f>
        <v>0.39999999999999991</v>
      </c>
      <c r="M22" s="65">
        <f>IFERROR(E22/G22-1,"n/a")</f>
        <v>0.25471698113207553</v>
      </c>
      <c r="N22" s="65">
        <f>IFERROR(E22/H22-1,"n/a")</f>
        <v>7.3125</v>
      </c>
      <c r="O22" s="65" t="str">
        <f>IFERROR(E22/I22-1,"n/a")</f>
        <v>n/a</v>
      </c>
      <c r="P22" s="65">
        <f>IFERROR(E22/J22-1,"n/a")</f>
        <v>6</v>
      </c>
      <c r="Q22" s="125">
        <f>IFERROR(E22/K22-1,"n/a")</f>
        <v>4.541666666666667</v>
      </c>
      <c r="R22" s="69">
        <f t="shared" ref="R22:X23" si="3">E22</f>
        <v>133</v>
      </c>
      <c r="S22" s="69">
        <f t="shared" si="3"/>
        <v>95</v>
      </c>
      <c r="T22" s="69">
        <f t="shared" si="3"/>
        <v>106</v>
      </c>
      <c r="U22" s="69">
        <f t="shared" si="3"/>
        <v>16</v>
      </c>
      <c r="V22" s="69">
        <f t="shared" si="3"/>
        <v>0</v>
      </c>
      <c r="W22" s="69">
        <f t="shared" si="3"/>
        <v>19</v>
      </c>
      <c r="X22" s="69">
        <f t="shared" si="3"/>
        <v>24</v>
      </c>
      <c r="Y22" s="65">
        <f>IFERROR(R22/S22-1,"n/a")</f>
        <v>0.39999999999999991</v>
      </c>
      <c r="Z22" s="65">
        <f>IFERROR(R22/T22-1,"n/a")</f>
        <v>0.25471698113207553</v>
      </c>
      <c r="AA22" s="65">
        <f>IFERROR(R22/U22-1,"n/a")</f>
        <v>7.3125</v>
      </c>
      <c r="AB22" s="65" t="str">
        <f>IFERROR(R22/V22-1,"n/a")</f>
        <v>n/a</v>
      </c>
      <c r="AC22" s="65">
        <f>IFERROR(R22/W22-1,"n/a")</f>
        <v>6</v>
      </c>
      <c r="AD22" s="125">
        <f>IFERROR(R22/X22-1,"n/a")</f>
        <v>4.541666666666667</v>
      </c>
      <c r="AE22" s="69">
        <v>1651</v>
      </c>
      <c r="AF22" s="69">
        <v>1500</v>
      </c>
      <c r="AG22" s="69">
        <v>895</v>
      </c>
      <c r="AH22" s="69">
        <v>283</v>
      </c>
      <c r="AI22" s="69">
        <v>43</v>
      </c>
      <c r="AJ22" s="184">
        <v>827</v>
      </c>
    </row>
    <row r="23" spans="1:36" s="178" customFormat="1" ht="11.25">
      <c r="A23" s="177"/>
      <c r="B23" s="145"/>
      <c r="C23" s="27" t="s">
        <v>20</v>
      </c>
      <c r="D23" s="123"/>
      <c r="E23" s="124">
        <v>415578</v>
      </c>
      <c r="F23" s="124">
        <v>313581</v>
      </c>
      <c r="G23" s="124">
        <v>290797</v>
      </c>
      <c r="H23" s="124">
        <v>21828</v>
      </c>
      <c r="I23" s="124">
        <v>0</v>
      </c>
      <c r="J23" s="124">
        <v>64994</v>
      </c>
      <c r="K23" s="124">
        <v>74523</v>
      </c>
      <c r="L23" s="65">
        <f>IFERROR(E23/F23-1,"n/a")</f>
        <v>0.32526524247323652</v>
      </c>
      <c r="M23" s="65">
        <f>IFERROR(E23/G23-1,"n/a")</f>
        <v>0.42910002510342271</v>
      </c>
      <c r="N23" s="65">
        <f>IFERROR(E23/H23-1,"n/a")</f>
        <v>18.038757559098407</v>
      </c>
      <c r="O23" s="65" t="str">
        <f>IFERROR(E23/I23-1,"n/a")</f>
        <v>n/a</v>
      </c>
      <c r="P23" s="65">
        <f>IFERROR(E23/J23-1,"n/a")</f>
        <v>5.3940979167307752</v>
      </c>
      <c r="Q23" s="125">
        <f>IFERROR(E23/K23-1,"n/a")</f>
        <v>4.5765065818606336</v>
      </c>
      <c r="R23" s="69">
        <f t="shared" si="3"/>
        <v>415578</v>
      </c>
      <c r="S23" s="69">
        <f t="shared" si="3"/>
        <v>313581</v>
      </c>
      <c r="T23" s="69">
        <f t="shared" si="3"/>
        <v>290797</v>
      </c>
      <c r="U23" s="69">
        <f t="shared" si="3"/>
        <v>21828</v>
      </c>
      <c r="V23" s="69">
        <f t="shared" si="3"/>
        <v>0</v>
      </c>
      <c r="W23" s="69">
        <f t="shared" si="3"/>
        <v>64994</v>
      </c>
      <c r="X23" s="69">
        <f t="shared" si="3"/>
        <v>74523</v>
      </c>
      <c r="Y23" s="65">
        <f>IFERROR(R23/S23-1,"n/a")</f>
        <v>0.32526524247323652</v>
      </c>
      <c r="Z23" s="65">
        <f>IFERROR(R23/T23-1,"n/a")</f>
        <v>0.42910002510342271</v>
      </c>
      <c r="AA23" s="65">
        <f>IFERROR(R23/U23-1,"n/a")</f>
        <v>18.038757559098407</v>
      </c>
      <c r="AB23" s="65" t="str">
        <f>IFERROR(R23/V23-1,"n/a")</f>
        <v>n/a</v>
      </c>
      <c r="AC23" s="65">
        <f>IFERROR(R23/W23-1,"n/a")</f>
        <v>5.3940979167307752</v>
      </c>
      <c r="AD23" s="125">
        <f>IFERROR(R23/X23-1,"n/a")</f>
        <v>4.5765065818606336</v>
      </c>
      <c r="AE23" s="69">
        <v>5046474</v>
      </c>
      <c r="AF23" s="69">
        <v>4449177</v>
      </c>
      <c r="AG23" s="69">
        <v>2165161</v>
      </c>
      <c r="AH23" s="69">
        <v>465109</v>
      </c>
      <c r="AI23" s="69">
        <v>140552</v>
      </c>
      <c r="AJ23" s="184">
        <v>2552942</v>
      </c>
    </row>
    <row r="24" spans="1:36"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185"/>
    </row>
    <row r="25" spans="1:36" s="178" customFormat="1" ht="11.25">
      <c r="B25" s="145"/>
      <c r="C25" s="27" t="s">
        <v>19</v>
      </c>
      <c r="D25" s="123"/>
      <c r="E25" s="124">
        <v>0</v>
      </c>
      <c r="F25" s="124">
        <v>0</v>
      </c>
      <c r="G25" s="124">
        <v>0</v>
      </c>
      <c r="H25" s="124">
        <v>0</v>
      </c>
      <c r="I25" s="124">
        <v>0</v>
      </c>
      <c r="J25" s="124">
        <v>0</v>
      </c>
      <c r="K25" s="124">
        <v>0</v>
      </c>
      <c r="L25" s="65" t="str">
        <f>IFERROR(E25/F25-1,"n/a")</f>
        <v>n/a</v>
      </c>
      <c r="M25" s="65" t="str">
        <f>IFERROR(E25/G25-1,"n/a")</f>
        <v>n/a</v>
      </c>
      <c r="N25" s="65" t="str">
        <f>IFERROR(E25/H25-1,"n/a")</f>
        <v>n/a</v>
      </c>
      <c r="O25" s="65" t="str">
        <f>IFERROR(E25/I25-1,"n/a")</f>
        <v>n/a</v>
      </c>
      <c r="P25" s="65" t="str">
        <f>IFERROR(E25/J25-1,"n/a")</f>
        <v>n/a</v>
      </c>
      <c r="Q25" s="125" t="str">
        <f>IFERROR(E25/K25-1,"n/a")</f>
        <v>n/a</v>
      </c>
      <c r="R25" s="69">
        <f t="shared" ref="R25:X26" si="4">E25</f>
        <v>0</v>
      </c>
      <c r="S25" s="69">
        <f t="shared" si="4"/>
        <v>0</v>
      </c>
      <c r="T25" s="69">
        <f t="shared" si="4"/>
        <v>0</v>
      </c>
      <c r="U25" s="69">
        <f t="shared" si="4"/>
        <v>0</v>
      </c>
      <c r="V25" s="69">
        <f t="shared" si="4"/>
        <v>0</v>
      </c>
      <c r="W25" s="69">
        <f t="shared" si="4"/>
        <v>0</v>
      </c>
      <c r="X25" s="69">
        <f t="shared" si="4"/>
        <v>0</v>
      </c>
      <c r="Y25" s="65" t="str">
        <f>IFERROR(R25/S25-1,"n/a")</f>
        <v>n/a</v>
      </c>
      <c r="Z25" s="65" t="str">
        <f>IFERROR(R25/T25-1,"n/a")</f>
        <v>n/a</v>
      </c>
      <c r="AA25" s="65" t="str">
        <f>IFERROR(R25/U25-1,"n/a")</f>
        <v>n/a</v>
      </c>
      <c r="AB25" s="65" t="str">
        <f>IFERROR(R25/V25-1,"n/a")</f>
        <v>n/a</v>
      </c>
      <c r="AC25" s="65" t="str">
        <f>IFERROR(R25/W25-1,"n/a")</f>
        <v>n/a</v>
      </c>
      <c r="AD25" s="125" t="str">
        <f>IFERROR(R25/X25-1,"n/a")</f>
        <v>n/a</v>
      </c>
      <c r="AE25" s="69">
        <v>14</v>
      </c>
      <c r="AF25" s="69">
        <v>21</v>
      </c>
      <c r="AG25" s="69">
        <v>9</v>
      </c>
      <c r="AH25" s="69">
        <v>0</v>
      </c>
      <c r="AI25" s="69">
        <v>0</v>
      </c>
      <c r="AJ25" s="184">
        <v>16</v>
      </c>
    </row>
    <row r="26" spans="1:36" s="178" customFormat="1" ht="11.25">
      <c r="A26" s="177"/>
      <c r="B26" s="145"/>
      <c r="C26" s="27" t="s">
        <v>20</v>
      </c>
      <c r="D26" s="123"/>
      <c r="E26" s="124">
        <v>0</v>
      </c>
      <c r="F26" s="124">
        <v>0</v>
      </c>
      <c r="G26" s="124">
        <v>0</v>
      </c>
      <c r="H26" s="124">
        <v>0</v>
      </c>
      <c r="I26" s="124">
        <v>0</v>
      </c>
      <c r="J26" s="124">
        <v>0</v>
      </c>
      <c r="K26" s="124">
        <v>0</v>
      </c>
      <c r="L26" s="65" t="str">
        <f>IFERROR(E26/F26-1,"n/a")</f>
        <v>n/a</v>
      </c>
      <c r="M26" s="65" t="str">
        <f>IFERROR(E26/G26-1,"n/a")</f>
        <v>n/a</v>
      </c>
      <c r="N26" s="65" t="str">
        <f>IFERROR(E26/H26-1,"n/a")</f>
        <v>n/a</v>
      </c>
      <c r="O26" s="65" t="str">
        <f>IFERROR(E26/I26-1,"n/a")</f>
        <v>n/a</v>
      </c>
      <c r="P26" s="65" t="str">
        <f>IFERROR(E26/J26-1,"n/a")</f>
        <v>n/a</v>
      </c>
      <c r="Q26" s="125" t="str">
        <f>IFERROR(E26/K26-1,"n/a")</f>
        <v>n/a</v>
      </c>
      <c r="R26" s="69">
        <f t="shared" si="4"/>
        <v>0</v>
      </c>
      <c r="S26" s="69">
        <f t="shared" si="4"/>
        <v>0</v>
      </c>
      <c r="T26" s="69">
        <f t="shared" si="4"/>
        <v>0</v>
      </c>
      <c r="U26" s="69">
        <f t="shared" si="4"/>
        <v>0</v>
      </c>
      <c r="V26" s="69">
        <f t="shared" si="4"/>
        <v>0</v>
      </c>
      <c r="W26" s="69">
        <f t="shared" si="4"/>
        <v>0</v>
      </c>
      <c r="X26" s="69">
        <f t="shared" si="4"/>
        <v>0</v>
      </c>
      <c r="Y26" s="65" t="str">
        <f>IFERROR(R26/S26-1,"n/a")</f>
        <v>n/a</v>
      </c>
      <c r="Z26" s="65" t="str">
        <f>IFERROR(R26/T26-1,"n/a")</f>
        <v>n/a</v>
      </c>
      <c r="AA26" s="65" t="str">
        <f>IFERROR(R26/U26-1,"n/a")</f>
        <v>n/a</v>
      </c>
      <c r="AB26" s="65" t="str">
        <f>IFERROR(R26/V26-1,"n/a")</f>
        <v>n/a</v>
      </c>
      <c r="AC26" s="65" t="str">
        <f>IFERROR(R26/W26-1,"n/a")</f>
        <v>n/a</v>
      </c>
      <c r="AD26" s="125" t="str">
        <f>IFERROR(R26/X26-1,"n/a")</f>
        <v>n/a</v>
      </c>
      <c r="AE26" s="69">
        <v>47798</v>
      </c>
      <c r="AF26" s="69">
        <v>38626</v>
      </c>
      <c r="AG26" s="69">
        <v>15637</v>
      </c>
      <c r="AH26" s="69">
        <v>0</v>
      </c>
      <c r="AI26" s="69">
        <v>0</v>
      </c>
      <c r="AJ26" s="186">
        <v>20248</v>
      </c>
    </row>
    <row r="27" spans="1:36" s="178" customFormat="1" ht="12" thickBot="1">
      <c r="A27" s="177"/>
      <c r="B27" s="157" t="s">
        <v>16</v>
      </c>
      <c r="C27" s="158"/>
      <c r="D27" s="159"/>
      <c r="E27" s="130">
        <f t="shared" ref="E27:K28" si="5">E13+E16+E19+E22+E25</f>
        <v>550</v>
      </c>
      <c r="F27" s="130">
        <f t="shared" si="5"/>
        <v>306</v>
      </c>
      <c r="G27" s="130">
        <f t="shared" si="5"/>
        <v>303</v>
      </c>
      <c r="H27" s="130">
        <f t="shared" si="5"/>
        <v>186</v>
      </c>
      <c r="I27" s="130">
        <f t="shared" si="5"/>
        <v>2</v>
      </c>
      <c r="J27" s="130">
        <f t="shared" si="5"/>
        <v>212</v>
      </c>
      <c r="K27" s="130">
        <f t="shared" si="5"/>
        <v>218</v>
      </c>
      <c r="L27" s="131">
        <f>IFERROR(E27/F27-1,"n/a")</f>
        <v>0.79738562091503273</v>
      </c>
      <c r="M27" s="131">
        <f>IFERROR(E27/G27-1,"n/a")</f>
        <v>0.81518151815181517</v>
      </c>
      <c r="N27" s="131">
        <f>IFERROR(E27/H27-1,"n/a")</f>
        <v>1.956989247311828</v>
      </c>
      <c r="O27" s="131">
        <f>IFERROR(E27/I27-1,"n/a")</f>
        <v>274</v>
      </c>
      <c r="P27" s="131">
        <f>IFERROR(E27/J27-1,"n/a")</f>
        <v>1.5943396226415096</v>
      </c>
      <c r="Q27" s="132">
        <f>IFERROR(E27/K27-1,"n/a")</f>
        <v>1.522935779816514</v>
      </c>
      <c r="R27" s="130">
        <f t="shared" ref="R27:X28" si="6">R13+R16+R19+R22+R25</f>
        <v>550</v>
      </c>
      <c r="S27" s="130">
        <f t="shared" si="6"/>
        <v>306</v>
      </c>
      <c r="T27" s="130">
        <f t="shared" si="6"/>
        <v>303</v>
      </c>
      <c r="U27" s="130">
        <f t="shared" si="6"/>
        <v>186</v>
      </c>
      <c r="V27" s="130">
        <f t="shared" si="6"/>
        <v>2</v>
      </c>
      <c r="W27" s="130">
        <f t="shared" si="6"/>
        <v>212</v>
      </c>
      <c r="X27" s="130">
        <f t="shared" si="6"/>
        <v>218</v>
      </c>
      <c r="Y27" s="131">
        <f>IFERROR(R27/S27-1,"n/a")</f>
        <v>0.79738562091503273</v>
      </c>
      <c r="Z27" s="131">
        <f>IFERROR(R27/T27-1,"n/a")</f>
        <v>0.81518151815181517</v>
      </c>
      <c r="AA27" s="131">
        <f>IFERROR(R27/U27-1,"n/a")</f>
        <v>1.956989247311828</v>
      </c>
      <c r="AB27" s="131">
        <f>IFERROR(R27/V27-1,"n/a")</f>
        <v>274</v>
      </c>
      <c r="AC27" s="131">
        <f>IFERROR(R27/W27-1,"n/a")</f>
        <v>1.5943396226415096</v>
      </c>
      <c r="AD27" s="132">
        <f>IFERROR(R27/X27-1,"n/a")</f>
        <v>1.522935779816514</v>
      </c>
      <c r="AE27" s="130">
        <f t="shared" ref="AE27:AJ28" si="7">AE13+AE16+AE19+AE22+AE25</f>
        <v>5678</v>
      </c>
      <c r="AF27" s="130">
        <f t="shared" si="7"/>
        <v>4434</v>
      </c>
      <c r="AG27" s="130">
        <f t="shared" si="7"/>
        <v>3620</v>
      </c>
      <c r="AH27" s="133">
        <f t="shared" si="7"/>
        <v>1054</v>
      </c>
      <c r="AI27" s="133">
        <f t="shared" si="7"/>
        <v>657</v>
      </c>
      <c r="AJ27" s="152">
        <f t="shared" si="7"/>
        <v>3310</v>
      </c>
    </row>
    <row r="28" spans="1:36" s="178" customFormat="1" ht="12.75" thickTop="1" thickBot="1">
      <c r="A28" s="177"/>
      <c r="B28" s="160" t="s">
        <v>17</v>
      </c>
      <c r="C28" s="161"/>
      <c r="D28" s="162"/>
      <c r="E28" s="134">
        <f t="shared" si="5"/>
        <v>1506202</v>
      </c>
      <c r="F28" s="134">
        <f t="shared" si="5"/>
        <v>982865</v>
      </c>
      <c r="G28" s="134">
        <f t="shared" si="5"/>
        <v>833405</v>
      </c>
      <c r="H28" s="134">
        <f t="shared" si="5"/>
        <v>219956</v>
      </c>
      <c r="I28" s="134">
        <f t="shared" si="5"/>
        <v>1288</v>
      </c>
      <c r="J28" s="134">
        <f t="shared" si="5"/>
        <v>555038</v>
      </c>
      <c r="K28" s="134">
        <f t="shared" si="5"/>
        <v>620852</v>
      </c>
      <c r="L28" s="135">
        <f>IFERROR(E28/F28-1,"n/a")</f>
        <v>0.53246071434021958</v>
      </c>
      <c r="M28" s="135">
        <f>IFERROR(E28/G28-1,"n/a")</f>
        <v>0.80728697332029453</v>
      </c>
      <c r="N28" s="135">
        <f>IFERROR(E28/H28-1,"n/a")</f>
        <v>5.8477422757278728</v>
      </c>
      <c r="O28" s="135">
        <f>IFERROR(E28/I28-1,"n/a")</f>
        <v>1168.4114906832299</v>
      </c>
      <c r="P28" s="135">
        <f>IFERROR(E28/J28-1,"n/a")</f>
        <v>1.7136916751645832</v>
      </c>
      <c r="Q28" s="136">
        <f>IFERROR(E28/K28-1,"n/a")</f>
        <v>1.4260242376605055</v>
      </c>
      <c r="R28" s="134">
        <f t="shared" si="6"/>
        <v>1506202</v>
      </c>
      <c r="S28" s="134">
        <f t="shared" si="6"/>
        <v>982865</v>
      </c>
      <c r="T28" s="134">
        <f t="shared" si="6"/>
        <v>833405</v>
      </c>
      <c r="U28" s="134">
        <f t="shared" si="6"/>
        <v>219956</v>
      </c>
      <c r="V28" s="134">
        <f t="shared" si="6"/>
        <v>1288</v>
      </c>
      <c r="W28" s="134">
        <f t="shared" si="6"/>
        <v>555038</v>
      </c>
      <c r="X28" s="134">
        <f t="shared" si="6"/>
        <v>620852</v>
      </c>
      <c r="Y28" s="135">
        <f>IFERROR(R28/S28-1,"n/a")</f>
        <v>0.53246071434021958</v>
      </c>
      <c r="Z28" s="135">
        <f>IFERROR(R28/T28-1,"n/a")</f>
        <v>0.80728697332029453</v>
      </c>
      <c r="AA28" s="135">
        <f>IFERROR(R28/U28-1,"n/a")</f>
        <v>5.8477422757278728</v>
      </c>
      <c r="AB28" s="135">
        <f>IFERROR(R28/V28-1,"n/a")</f>
        <v>1168.4114906832299</v>
      </c>
      <c r="AC28" s="135">
        <f>IFERROR(R28/W28-1,"n/a")</f>
        <v>1.7136916751645832</v>
      </c>
      <c r="AD28" s="136">
        <f>IFERROR(R28/X28-1,"n/a")</f>
        <v>1.4260242376605055</v>
      </c>
      <c r="AE28" s="134">
        <f t="shared" si="7"/>
        <v>16671008.4</v>
      </c>
      <c r="AF28" s="134">
        <f t="shared" si="7"/>
        <v>12658551</v>
      </c>
      <c r="AG28" s="134">
        <f t="shared" si="7"/>
        <v>7626669</v>
      </c>
      <c r="AH28" s="137">
        <f t="shared" si="7"/>
        <v>1552483</v>
      </c>
      <c r="AI28" s="137">
        <f t="shared" si="7"/>
        <v>1314158</v>
      </c>
      <c r="AJ28" s="155">
        <f t="shared" si="7"/>
        <v>9152531</v>
      </c>
    </row>
    <row r="29" spans="1:36"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row>
    <row r="30" spans="1:36"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6"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6"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E9:Q9"/>
    <mergeCell ref="R9:AD9"/>
    <mergeCell ref="AE9:AJ9"/>
    <mergeCell ref="E10:Q10"/>
    <mergeCell ref="R10:AD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topLeftCell="G1" zoomScale="85" zoomScaleNormal="85" workbookViewId="0">
      <selection activeCell="AB9" sqref="AB9:AF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5.75">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Aralık</v>
      </c>
      <c r="G9" s="212"/>
      <c r="H9" s="212"/>
      <c r="I9" s="212"/>
      <c r="J9" s="212"/>
      <c r="K9" s="212"/>
      <c r="L9" s="212"/>
      <c r="M9" s="212"/>
      <c r="N9" s="212"/>
      <c r="O9" s="212"/>
      <c r="P9" s="213"/>
      <c r="Q9" s="214" t="s">
        <v>120</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2.75">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2.75">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2.75">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2.75">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opLeftCell="D1" zoomScale="85" zoomScaleNormal="85" workbookViewId="0">
      <selection activeCell="P37" sqref="P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5.75">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Kasım</v>
      </c>
      <c r="G9" s="212"/>
      <c r="H9" s="212"/>
      <c r="I9" s="212"/>
      <c r="J9" s="212"/>
      <c r="K9" s="212"/>
      <c r="L9" s="212"/>
      <c r="M9" s="212"/>
      <c r="N9" s="212"/>
      <c r="O9" s="212"/>
      <c r="P9" s="213"/>
      <c r="Q9" s="214" t="s">
        <v>119</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2.75">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2.75">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2.75">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2.75">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4.25"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5.75">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Ekim</v>
      </c>
      <c r="G9" s="212"/>
      <c r="H9" s="212"/>
      <c r="I9" s="212"/>
      <c r="J9" s="212"/>
      <c r="K9" s="212"/>
      <c r="L9" s="212"/>
      <c r="M9" s="212"/>
      <c r="N9" s="212"/>
      <c r="O9" s="212"/>
      <c r="P9" s="213"/>
      <c r="Q9" s="214" t="s">
        <v>33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2.75">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2.75">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2.75">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2.75">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2.75">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Eylül</v>
      </c>
      <c r="G9" s="212"/>
      <c r="H9" s="212"/>
      <c r="I9" s="212"/>
      <c r="J9" s="212"/>
      <c r="K9" s="212"/>
      <c r="L9" s="212"/>
      <c r="M9" s="212"/>
      <c r="N9" s="212"/>
      <c r="O9" s="212"/>
      <c r="P9" s="213"/>
      <c r="Q9" s="214" t="s">
        <v>28</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2.75">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2.75">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2.75">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2.75">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2.75">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3.5"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5.75">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Ağustos</v>
      </c>
      <c r="G9" s="212"/>
      <c r="H9" s="212"/>
      <c r="I9" s="212"/>
      <c r="J9" s="212"/>
      <c r="K9" s="212"/>
      <c r="L9" s="212"/>
      <c r="M9" s="212"/>
      <c r="N9" s="212"/>
      <c r="O9" s="212"/>
      <c r="P9" s="213"/>
      <c r="Q9" s="214" t="s">
        <v>66</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2.75">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2.75">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2.75">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2.75">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2.75">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5.75">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62</v>
      </c>
      <c r="G9" s="212"/>
      <c r="H9" s="212"/>
      <c r="I9" s="212"/>
      <c r="J9" s="212"/>
      <c r="K9" s="212"/>
      <c r="L9" s="212"/>
      <c r="M9" s="212"/>
      <c r="N9" s="212"/>
      <c r="O9" s="212"/>
      <c r="P9" s="213"/>
      <c r="Q9" s="214" t="s">
        <v>63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2.75">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2.75">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2.75">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2.75">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2.75">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5.75">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Haziran</v>
      </c>
      <c r="G9" s="212"/>
      <c r="H9" s="212"/>
      <c r="I9" s="212"/>
      <c r="J9" s="212"/>
      <c r="K9" s="212"/>
      <c r="L9" s="212"/>
      <c r="M9" s="212"/>
      <c r="N9" s="212"/>
      <c r="O9" s="212"/>
      <c r="P9" s="213"/>
      <c r="Q9" s="214" t="s">
        <v>60</v>
      </c>
      <c r="R9" s="215"/>
      <c r="S9" s="215"/>
      <c r="T9" s="215"/>
      <c r="U9" s="215"/>
      <c r="V9" s="215"/>
      <c r="W9" s="215"/>
      <c r="X9" s="215"/>
      <c r="Y9" s="215"/>
      <c r="Z9" s="215"/>
      <c r="AA9" s="216"/>
      <c r="AB9" s="214" t="s">
        <v>118</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2.75">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2.75">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2.75">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2.75">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2.75">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5.75">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52</v>
      </c>
      <c r="G9" s="212"/>
      <c r="H9" s="212"/>
      <c r="I9" s="212"/>
      <c r="J9" s="212"/>
      <c r="K9" s="212"/>
      <c r="L9" s="212"/>
      <c r="M9" s="212"/>
      <c r="N9" s="212"/>
      <c r="O9" s="212"/>
      <c r="P9" s="213"/>
      <c r="Q9" s="214" t="s">
        <v>53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2.75">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2.75">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2.75">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2.75">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5.75">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50</v>
      </c>
      <c r="G9" s="212"/>
      <c r="H9" s="212"/>
      <c r="I9" s="212"/>
      <c r="J9" s="212"/>
      <c r="K9" s="212"/>
      <c r="L9" s="212"/>
      <c r="M9" s="212"/>
      <c r="N9" s="212"/>
      <c r="O9" s="212"/>
      <c r="P9" s="213"/>
      <c r="Q9" s="214" t="s">
        <v>51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2.75">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2.75">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2.75">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2.75">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f>D4</f>
        <v>0</v>
      </c>
      <c r="G9" s="212"/>
      <c r="H9" s="212"/>
      <c r="I9" s="212"/>
      <c r="J9" s="212"/>
      <c r="K9" s="212"/>
      <c r="L9" s="212"/>
      <c r="M9" s="212"/>
      <c r="N9" s="212"/>
      <c r="O9" s="212"/>
      <c r="P9" s="213"/>
      <c r="Q9" s="214" t="s">
        <v>14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2.75">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2.75">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2.75">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2.75">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43</v>
      </c>
      <c r="G9" s="212"/>
      <c r="H9" s="212"/>
      <c r="I9" s="212"/>
      <c r="J9" s="212"/>
      <c r="K9" s="212"/>
      <c r="L9" s="212"/>
      <c r="M9" s="212"/>
      <c r="N9" s="212"/>
      <c r="O9" s="212"/>
      <c r="P9" s="213"/>
      <c r="Q9" s="214" t="s">
        <v>44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2.75">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2.75">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2.75">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2.75">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41</v>
      </c>
      <c r="G9" s="212"/>
      <c r="H9" s="212"/>
      <c r="I9" s="212"/>
      <c r="J9" s="212"/>
      <c r="K9" s="212"/>
      <c r="L9" s="212"/>
      <c r="M9" s="212"/>
      <c r="N9" s="212"/>
      <c r="O9" s="212"/>
      <c r="P9" s="213"/>
      <c r="Q9" s="214" t="str">
        <f>F9</f>
        <v>Ocak</v>
      </c>
      <c r="R9" s="215"/>
      <c r="S9" s="215"/>
      <c r="T9" s="215"/>
      <c r="U9" s="215"/>
      <c r="V9" s="215"/>
      <c r="W9" s="215"/>
      <c r="X9" s="215"/>
      <c r="Y9" s="215"/>
      <c r="Z9" s="215"/>
      <c r="AA9" s="216"/>
      <c r="AB9" s="214" t="s">
        <v>101</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2.75">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2.75">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2.75">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2.75">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4.25"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39</v>
      </c>
      <c r="G9" s="215"/>
      <c r="H9" s="215"/>
      <c r="I9" s="215"/>
      <c r="J9" s="215"/>
      <c r="K9" s="215"/>
      <c r="L9" s="215"/>
      <c r="M9" s="215"/>
      <c r="N9" s="216"/>
      <c r="O9" s="214" t="s">
        <v>38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2.75">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2.75">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2.75">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2.75">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3.5"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4.25"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1.25">
      <c r="AC31" s="177"/>
    </row>
    <row r="32" spans="1:29" s="178" customFormat="1" ht="11.25">
      <c r="P32" s="193"/>
      <c r="Q32" s="193"/>
      <c r="R32" s="193"/>
      <c r="S32" s="193"/>
      <c r="AC32" s="177"/>
    </row>
    <row r="33" spans="3:29">
      <c r="P33" s="175"/>
      <c r="Q33" s="175"/>
      <c r="R33" s="175"/>
      <c r="S33" s="175"/>
      <c r="AC33" s="10"/>
    </row>
    <row r="34" spans="3:29">
      <c r="C34" s="195" t="s">
        <v>107</v>
      </c>
      <c r="D34" s="195"/>
      <c r="E34" s="195"/>
      <c r="F34" s="195"/>
      <c r="G34" s="195"/>
      <c r="H34" s="195"/>
      <c r="I34" s="195"/>
      <c r="J34" s="195"/>
      <c r="K34" s="195"/>
      <c r="L34" s="195"/>
      <c r="M34" s="195"/>
      <c r="N34" s="195"/>
      <c r="O34" s="195"/>
      <c r="P34" s="196"/>
      <c r="Q34" s="196"/>
      <c r="R34" s="175"/>
      <c r="S34" s="175"/>
      <c r="AC34" s="10"/>
    </row>
    <row r="35" spans="3:29">
      <c r="P35" s="175"/>
      <c r="Q35" s="175"/>
      <c r="R35" s="175"/>
      <c r="S35" s="175"/>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35</v>
      </c>
      <c r="G9" s="215"/>
      <c r="H9" s="215"/>
      <c r="I9" s="215"/>
      <c r="J9" s="215"/>
      <c r="K9" s="215"/>
      <c r="L9" s="215"/>
      <c r="M9" s="215"/>
      <c r="N9" s="216"/>
      <c r="O9" s="214" t="s">
        <v>36</v>
      </c>
      <c r="P9" s="215"/>
      <c r="Q9" s="215"/>
      <c r="R9" s="215"/>
      <c r="S9" s="215"/>
      <c r="T9" s="215"/>
      <c r="U9" s="215"/>
      <c r="V9" s="215"/>
      <c r="W9" s="215"/>
      <c r="X9" s="221"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2.75">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2.75">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2.75">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2.75">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2.75">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2.75">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2.75">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2.75">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2.75">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3.5"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32</v>
      </c>
      <c r="G9" s="215"/>
      <c r="H9" s="215"/>
      <c r="I9" s="215"/>
      <c r="J9" s="215"/>
      <c r="K9" s="215"/>
      <c r="L9" s="215"/>
      <c r="M9" s="215"/>
      <c r="N9" s="216"/>
      <c r="O9" s="214" t="s">
        <v>33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2.75">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2.75">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2.75">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2.75">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2.75">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2.75">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2.75">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2.75">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2.75">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3.5"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27</v>
      </c>
      <c r="G9" s="215"/>
      <c r="H9" s="215"/>
      <c r="I9" s="215"/>
      <c r="J9" s="215"/>
      <c r="K9" s="215"/>
      <c r="L9" s="215"/>
      <c r="M9" s="215"/>
      <c r="N9" s="216"/>
      <c r="O9" s="214" t="s">
        <v>28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2.75">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2.75">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2.75">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2.75">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2.75">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65</v>
      </c>
      <c r="G9" s="215"/>
      <c r="H9" s="215"/>
      <c r="I9" s="215"/>
      <c r="J9" s="215"/>
      <c r="K9" s="215"/>
      <c r="L9" s="215"/>
      <c r="M9" s="215"/>
      <c r="N9" s="216"/>
      <c r="O9" s="214" t="s">
        <v>66</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2.75">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2.75">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2.75">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2.75">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2.75">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62</v>
      </c>
      <c r="G9" s="215"/>
      <c r="H9" s="215"/>
      <c r="I9" s="215"/>
      <c r="J9" s="215"/>
      <c r="K9" s="215"/>
      <c r="L9" s="215"/>
      <c r="M9" s="215"/>
      <c r="N9" s="216"/>
      <c r="O9" s="214" t="s">
        <v>63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2.75">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2.75">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2.75">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2.75">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2.75">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3.5"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4.25"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5.75">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59</v>
      </c>
      <c r="G9" s="215"/>
      <c r="H9" s="215"/>
      <c r="I9" s="215"/>
      <c r="J9" s="215"/>
      <c r="K9" s="215"/>
      <c r="L9" s="215"/>
      <c r="M9" s="215"/>
      <c r="N9" s="216"/>
      <c r="O9" s="214" t="s">
        <v>60</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2.75">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2.75">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2.75">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2.75">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2.75">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3.5"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4.25"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5.75">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52</v>
      </c>
      <c r="G9" s="215"/>
      <c r="H9" s="215"/>
      <c r="I9" s="215"/>
      <c r="J9" s="215"/>
      <c r="K9" s="215"/>
      <c r="L9" s="215"/>
      <c r="M9" s="215"/>
      <c r="N9" s="216"/>
      <c r="O9" s="214" t="s">
        <v>53</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ht="15.75"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6.5"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50</v>
      </c>
      <c r="G9" s="215"/>
      <c r="H9" s="215"/>
      <c r="I9" s="215"/>
      <c r="J9" s="215"/>
      <c r="K9" s="215"/>
      <c r="L9" s="215"/>
      <c r="M9" s="215"/>
      <c r="N9" s="216"/>
      <c r="O9" s="214" t="s">
        <v>51</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ht="15.75"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6.5"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ht="15.75"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6.5"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81</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c r="A14" s="10"/>
      <c r="B14" s="13"/>
      <c r="C14" s="145"/>
      <c r="D14" s="27" t="s">
        <v>20</v>
      </c>
      <c r="E14" s="123"/>
      <c r="F14" s="129">
        <v>109432</v>
      </c>
      <c r="G14" s="124">
        <v>60824</v>
      </c>
      <c r="H14" s="124">
        <v>0</v>
      </c>
      <c r="I14" s="124">
        <v>48626</v>
      </c>
      <c r="J14" s="124">
        <v>108846</v>
      </c>
      <c r="K14" s="65">
        <f>IFERROR(F14/G14-1,"n/a")</f>
        <v>0.79915822701565165</v>
      </c>
      <c r="L14" s="65" t="str">
        <f t="shared" si="0"/>
        <v>n/a</v>
      </c>
      <c r="M14" s="65">
        <f>IFERROR(F14/I14-1,"n/a")</f>
        <v>1.2504832805495001</v>
      </c>
      <c r="N14" s="125">
        <f>IFERROR(F14/J14-1,"n/a")</f>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37</v>
      </c>
      <c r="G16" s="124">
        <v>24</v>
      </c>
      <c r="H16" s="124">
        <v>0</v>
      </c>
      <c r="I16" s="124">
        <v>10</v>
      </c>
      <c r="J16" s="124">
        <v>44</v>
      </c>
      <c r="K16" s="65">
        <f>IFERROR(F16/G16-1,"n/a")</f>
        <v>0.54166666666666674</v>
      </c>
      <c r="L16" s="65" t="str">
        <f t="shared" si="0"/>
        <v>n/a</v>
      </c>
      <c r="M16" s="65">
        <f>IFERROR(F16/I16-1,"n/a")</f>
        <v>2.7</v>
      </c>
      <c r="N16" s="125">
        <f>IFERROR(F16/J16-1,"n/a")</f>
        <v>-0.15909090909090906</v>
      </c>
      <c r="O16" s="69">
        <v>77</v>
      </c>
      <c r="P16" s="69">
        <v>53</v>
      </c>
      <c r="Q16" s="69">
        <v>0</v>
      </c>
      <c r="R16" s="69">
        <v>43</v>
      </c>
      <c r="S16" s="69">
        <v>89</v>
      </c>
      <c r="T16" s="65">
        <f>IFERROR(O16/P16-1,"n/a")</f>
        <v>0.45283018867924518</v>
      </c>
      <c r="U16" s="65" t="str">
        <f>IFERROR(O16/Q16-1,"n/a")</f>
        <v>n/a</v>
      </c>
      <c r="V16" s="65">
        <f>IFERROR(O16/R16-1,"n/a")</f>
        <v>0.79069767441860472</v>
      </c>
      <c r="W16" s="125">
        <f>IFERROR(O16/S16-1,"n/a")</f>
        <v>-0.1348314606741573</v>
      </c>
      <c r="X16" s="69">
        <v>778</v>
      </c>
      <c r="Y16" s="69">
        <v>283</v>
      </c>
      <c r="Z16" s="71">
        <v>43</v>
      </c>
      <c r="AA16" s="146">
        <v>827</v>
      </c>
      <c r="AB16" s="10"/>
    </row>
    <row r="17" spans="1:28">
      <c r="A17" s="10"/>
      <c r="B17" s="13"/>
      <c r="C17" s="145"/>
      <c r="D17" s="27" t="s">
        <v>20</v>
      </c>
      <c r="E17" s="123"/>
      <c r="F17" s="127">
        <v>105059</v>
      </c>
      <c r="G17" s="124">
        <v>32594</v>
      </c>
      <c r="H17" s="124">
        <v>0</v>
      </c>
      <c r="I17" s="124">
        <v>28535</v>
      </c>
      <c r="J17" s="124">
        <v>117674</v>
      </c>
      <c r="K17" s="65">
        <f>IFERROR(F17/G17-1,"n/a")</f>
        <v>2.2232619500521569</v>
      </c>
      <c r="L17" s="65" t="str">
        <f t="shared" si="0"/>
        <v>n/a</v>
      </c>
      <c r="M17" s="65">
        <f>IFERROR(F17/I17-1,"n/a")</f>
        <v>2.6817592430348696</v>
      </c>
      <c r="N17" s="125">
        <f>IFERROR(F17/J17-1,"n/a")</f>
        <v>-0.10720295052432993</v>
      </c>
      <c r="O17" s="69">
        <v>242497</v>
      </c>
      <c r="P17" s="69">
        <v>68454</v>
      </c>
      <c r="Q17" s="69">
        <v>0</v>
      </c>
      <c r="R17" s="69">
        <v>140552</v>
      </c>
      <c r="S17" s="69">
        <v>251900</v>
      </c>
      <c r="T17" s="65">
        <f>IFERROR(O17/P17-1,"n/a")</f>
        <v>2.542481082186578</v>
      </c>
      <c r="U17" s="65" t="str">
        <f>IFERROR(O17/Q17-1,"n/a")</f>
        <v>n/a</v>
      </c>
      <c r="V17" s="65">
        <f>IFERROR(O17/R17-1,"n/a")</f>
        <v>0.72531874324093581</v>
      </c>
      <c r="W17" s="125">
        <f>IFERROR(O17/S17-1,"n/a")</f>
        <v>-3.7328304882890073E-2</v>
      </c>
      <c r="X17" s="69">
        <v>1843624</v>
      </c>
      <c r="Y17" s="69">
        <v>465109</v>
      </c>
      <c r="Z17" s="71">
        <v>140552</v>
      </c>
      <c r="AA17" s="146">
        <v>2552942</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15</v>
      </c>
      <c r="G19" s="124">
        <v>5</v>
      </c>
      <c r="H19" s="124">
        <v>0</v>
      </c>
      <c r="I19" s="124">
        <v>2</v>
      </c>
      <c r="J19" s="124">
        <v>5</v>
      </c>
      <c r="K19" s="65">
        <f>IFERROR(F19/G19-1,"n/a")</f>
        <v>2</v>
      </c>
      <c r="L19" s="65" t="str">
        <f t="shared" si="0"/>
        <v>n/a</v>
      </c>
      <c r="M19" s="65">
        <f>IFERROR(F19/I19-1,"n/a")</f>
        <v>6.5</v>
      </c>
      <c r="N19" s="125">
        <f>IFERROR(F19/J19-1,"n/a")</f>
        <v>2</v>
      </c>
      <c r="O19" s="69">
        <v>21</v>
      </c>
      <c r="P19" s="69">
        <v>10</v>
      </c>
      <c r="Q19" s="69">
        <v>0</v>
      </c>
      <c r="R19" s="69">
        <v>3</v>
      </c>
      <c r="S19" s="69">
        <v>6</v>
      </c>
      <c r="T19" s="65">
        <f>IFERROR(O19/P19-1,"n/a")</f>
        <v>1.1000000000000001</v>
      </c>
      <c r="U19" s="65" t="str">
        <f>IFERROR(O19/Q19-1,"n/a")</f>
        <v>n/a</v>
      </c>
      <c r="V19" s="65">
        <f>IFERROR(O19/R19-1,"n/a")</f>
        <v>6</v>
      </c>
      <c r="W19" s="125">
        <f>IFERROR(O19/S19-1,"n/a")</f>
        <v>2.5</v>
      </c>
      <c r="X19" s="69">
        <v>475</v>
      </c>
      <c r="Y19" s="69">
        <v>23</v>
      </c>
      <c r="Z19" s="71">
        <v>4</v>
      </c>
      <c r="AA19" s="146">
        <v>191</v>
      </c>
      <c r="AB19" s="10"/>
    </row>
    <row r="20" spans="1:28">
      <c r="A20" s="10"/>
      <c r="B20" s="13"/>
      <c r="C20" s="145"/>
      <c r="D20" s="27" t="s">
        <v>20</v>
      </c>
      <c r="E20" s="123"/>
      <c r="F20" s="129">
        <v>14659</v>
      </c>
      <c r="G20" s="124">
        <v>364</v>
      </c>
      <c r="H20" s="124">
        <v>0</v>
      </c>
      <c r="I20" s="124">
        <v>887</v>
      </c>
      <c r="J20" s="124">
        <v>4555</v>
      </c>
      <c r="K20" s="65">
        <f>IFERROR(F20/G20-1,"n/a")</f>
        <v>39.271978021978022</v>
      </c>
      <c r="L20" s="65" t="str">
        <f t="shared" si="0"/>
        <v>n/a</v>
      </c>
      <c r="M20" s="65">
        <f>IFERROR(F20/I20-1,"n/a")</f>
        <v>15.526493799323564</v>
      </c>
      <c r="N20" s="125">
        <f t="shared" ref="N20:N31" si="1">IFERROR(F20/J20-1,"n/a")</f>
        <v>2.2182217343578485</v>
      </c>
      <c r="O20" s="69">
        <v>19654</v>
      </c>
      <c r="P20" s="69">
        <v>1472</v>
      </c>
      <c r="Q20" s="69">
        <v>0</v>
      </c>
      <c r="R20" s="69">
        <v>1710</v>
      </c>
      <c r="S20" s="69">
        <v>5138</v>
      </c>
      <c r="T20" s="65">
        <f>IFERROR(O20/P20-1,"n/a")</f>
        <v>12.351902173913043</v>
      </c>
      <c r="U20" s="65" t="str">
        <f>IFERROR(O20/Q20-1,"n/a")</f>
        <v>n/a</v>
      </c>
      <c r="V20" s="65">
        <f>IFERROR(O20/R20-1,"n/a")</f>
        <v>10.493567251461988</v>
      </c>
      <c r="W20" s="125">
        <f>IFERROR(O20/S20-1,"n/a")</f>
        <v>2.8252238224990269</v>
      </c>
      <c r="X20" s="69">
        <v>561984</v>
      </c>
      <c r="Y20" s="69">
        <v>8611</v>
      </c>
      <c r="Z20" s="71">
        <v>1753</v>
      </c>
      <c r="AA20" s="146">
        <v>254421</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124</v>
      </c>
      <c r="G22" s="124">
        <v>130</v>
      </c>
      <c r="H22" s="124">
        <v>0</v>
      </c>
      <c r="I22" s="124">
        <v>118</v>
      </c>
      <c r="J22" s="124">
        <v>108</v>
      </c>
      <c r="K22" s="65">
        <f>IFERROR(F22/G22-1,"n/a")</f>
        <v>-4.6153846153846101E-2</v>
      </c>
      <c r="L22" s="65" t="str">
        <f t="shared" si="0"/>
        <v>n/a</v>
      </c>
      <c r="M22" s="65">
        <f>IFERROR(F22/I22-1,"n/a")</f>
        <v>5.0847457627118731E-2</v>
      </c>
      <c r="N22" s="125">
        <f t="shared" si="1"/>
        <v>0.14814814814814814</v>
      </c>
      <c r="O22" s="69">
        <v>344</v>
      </c>
      <c r="P22" s="69">
        <v>333</v>
      </c>
      <c r="Q22" s="69">
        <v>0</v>
      </c>
      <c r="R22" s="69">
        <v>364</v>
      </c>
      <c r="S22" s="69">
        <v>316</v>
      </c>
      <c r="T22" s="65">
        <f>IFERROR(O22/P22-1,"n/a")</f>
        <v>3.3033033033033066E-2</v>
      </c>
      <c r="U22" s="65" t="str">
        <f>IFERROR(O22/Q22-1,"n/a")</f>
        <v>n/a</v>
      </c>
      <c r="V22" s="65">
        <f>IFERROR(O22/R22-1,"n/a")</f>
        <v>-5.4945054945054972E-2</v>
      </c>
      <c r="W22" s="125">
        <f>IFERROR(O22/S22-1,"n/a")</f>
        <v>8.8607594936708889E-2</v>
      </c>
      <c r="X22" s="69">
        <v>1140</v>
      </c>
      <c r="Y22" s="69">
        <v>411</v>
      </c>
      <c r="Z22" s="71">
        <v>406</v>
      </c>
      <c r="AA22" s="146">
        <v>1205</v>
      </c>
      <c r="AB22" s="10"/>
    </row>
    <row r="23" spans="1:28">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IFERROR(F23/I23-1,"n/a")</f>
        <v>2.0891372070973859</v>
      </c>
      <c r="N23" s="125">
        <f t="shared" si="1"/>
        <v>0.16437013401403955</v>
      </c>
      <c r="O23" s="69">
        <v>1205534</v>
      </c>
      <c r="P23" s="69">
        <v>603330</v>
      </c>
      <c r="Q23" s="69">
        <v>0</v>
      </c>
      <c r="R23" s="69">
        <v>833999</v>
      </c>
      <c r="S23" s="69">
        <v>1065724</v>
      </c>
      <c r="T23" s="65">
        <f>IFERROR(O23/P23-1,"n/a")</f>
        <v>0.99813369134636099</v>
      </c>
      <c r="U23" s="65" t="str">
        <f>IFERROR(O23/Q23-1,"n/a")</f>
        <v>n/a</v>
      </c>
      <c r="V23" s="65">
        <f>IFERROR(O23/R23-1,"n/a")</f>
        <v>0.4454861456668413</v>
      </c>
      <c r="W23" s="125">
        <f>IFERROR(O23/S23-1,"n/a")</f>
        <v>0.13118781222905751</v>
      </c>
      <c r="X23" s="69">
        <v>3212646</v>
      </c>
      <c r="Y23" s="69">
        <v>687449</v>
      </c>
      <c r="Z23" s="71">
        <v>833999</v>
      </c>
      <c r="AA23" s="146">
        <v>3859183</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11</v>
      </c>
      <c r="G25" s="124">
        <v>14</v>
      </c>
      <c r="H25" s="124">
        <v>4</v>
      </c>
      <c r="I25" s="124">
        <v>1</v>
      </c>
      <c r="J25" s="124">
        <v>9</v>
      </c>
      <c r="K25" s="65">
        <f>IFERROR(F25/G25-1,"n/a")</f>
        <v>-0.2142857142857143</v>
      </c>
      <c r="L25" s="65">
        <f t="shared" si="0"/>
        <v>1.75</v>
      </c>
      <c r="M25" s="65">
        <f>IFERROR(F25/I25-1,"n/a")</f>
        <v>10</v>
      </c>
      <c r="N25" s="125">
        <f t="shared" si="1"/>
        <v>0.22222222222222232</v>
      </c>
      <c r="O25" s="69">
        <v>20</v>
      </c>
      <c r="P25" s="69">
        <v>23</v>
      </c>
      <c r="Q25" s="69">
        <v>9</v>
      </c>
      <c r="R25" s="69">
        <v>9</v>
      </c>
      <c r="S25" s="69">
        <v>20</v>
      </c>
      <c r="T25" s="65">
        <f>IFERROR(O25/P25-1,"n/a")</f>
        <v>-0.13043478260869568</v>
      </c>
      <c r="U25" s="65">
        <f>IFERROR(O25/Q25-1,"n/a")</f>
        <v>1.2222222222222223</v>
      </c>
      <c r="V25" s="65">
        <f>IFERROR(O25/R25-1,"n/a")</f>
        <v>1.2222222222222223</v>
      </c>
      <c r="W25" s="125">
        <f>IFERROR(O25/S25-1,"n/a")</f>
        <v>0</v>
      </c>
      <c r="X25" s="69">
        <v>283</v>
      </c>
      <c r="Y25" s="69">
        <v>107</v>
      </c>
      <c r="Z25" s="71">
        <v>32</v>
      </c>
      <c r="AA25" s="146">
        <v>372</v>
      </c>
      <c r="AB25" s="10"/>
    </row>
    <row r="26" spans="1:28">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IFERROR(F26/I26-1,"n/a")</f>
        <v>61.814159292035399</v>
      </c>
      <c r="N26" s="125">
        <f t="shared" si="1"/>
        <v>0.12061888222292394</v>
      </c>
      <c r="O26" s="69">
        <v>72219</v>
      </c>
      <c r="P26" s="69">
        <v>26521</v>
      </c>
      <c r="Q26" s="69">
        <v>7964</v>
      </c>
      <c r="R26" s="69">
        <v>40221</v>
      </c>
      <c r="S26" s="69">
        <v>76275</v>
      </c>
      <c r="T26" s="65">
        <f>IFERROR(O26/P26-1,"n/a")</f>
        <v>1.7230873647298366</v>
      </c>
      <c r="U26" s="65">
        <f>IFERROR(O26/Q26-1,"n/a")</f>
        <v>8.0681818181818183</v>
      </c>
      <c r="V26" s="65">
        <f>IFERROR(O26/R26-1,"n/a")</f>
        <v>0.79555456105019773</v>
      </c>
      <c r="W26" s="125">
        <f>IFERROR(O26/S26-1,"n/a")</f>
        <v>-5.31760078662733E-2</v>
      </c>
      <c r="X26" s="69">
        <v>530405</v>
      </c>
      <c r="Y26" s="69">
        <v>147132</v>
      </c>
      <c r="Z26" s="71">
        <v>59180</v>
      </c>
      <c r="AA26" s="146">
        <v>902015</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78</v>
      </c>
      <c r="G28" s="124">
        <v>13</v>
      </c>
      <c r="H28" s="124">
        <v>1</v>
      </c>
      <c r="I28" s="124">
        <v>0</v>
      </c>
      <c r="J28" s="124">
        <v>1</v>
      </c>
      <c r="K28" s="65">
        <f>IFERROR(F28/G28-1,"n/a")</f>
        <v>5</v>
      </c>
      <c r="L28" s="65">
        <f t="shared" si="0"/>
        <v>77</v>
      </c>
      <c r="M28" s="65" t="str">
        <f>IFERROR(F28/I28-1,"n/a")</f>
        <v>n/a</v>
      </c>
      <c r="N28" s="125">
        <f t="shared" si="1"/>
        <v>77</v>
      </c>
      <c r="O28" s="69">
        <v>219</v>
      </c>
      <c r="P28" s="69">
        <v>14</v>
      </c>
      <c r="Q28" s="69">
        <v>3</v>
      </c>
      <c r="R28" s="69">
        <v>1</v>
      </c>
      <c r="S28" s="69">
        <v>4</v>
      </c>
      <c r="T28" s="65">
        <f>IFERROR(O28/P28-1,"n/a")</f>
        <v>14.642857142857142</v>
      </c>
      <c r="U28" s="65">
        <f>IFERROR(O28/Q28-1,"n/a")</f>
        <v>72</v>
      </c>
      <c r="V28" s="65">
        <f>IFERROR(O28/R28-1,"n/a")</f>
        <v>218</v>
      </c>
      <c r="W28" s="125">
        <f>IFERROR(O28/S28-1,"n/a")</f>
        <v>53.75</v>
      </c>
      <c r="X28" s="69">
        <v>605</v>
      </c>
      <c r="Y28" s="69">
        <v>127</v>
      </c>
      <c r="Z28" s="71">
        <v>37</v>
      </c>
      <c r="AA28" s="146">
        <f>282+81</f>
        <v>363</v>
      </c>
      <c r="AB28" s="10"/>
    </row>
    <row r="29" spans="1:28">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IFERROR(F29/I29-1,"n/a")</f>
        <v>n/a</v>
      </c>
      <c r="N29" s="125">
        <f t="shared" si="1"/>
        <v>137.10674931129478</v>
      </c>
      <c r="O29" s="69">
        <v>605805</v>
      </c>
      <c r="P29" s="69">
        <v>12185</v>
      </c>
      <c r="Q29" s="69">
        <v>2139</v>
      </c>
      <c r="R29" s="69">
        <v>892</v>
      </c>
      <c r="S29" s="69">
        <v>6109</v>
      </c>
      <c r="T29" s="65">
        <f>IFERROR(O29/P29-1,"n/a")</f>
        <v>48.717275338530982</v>
      </c>
      <c r="U29" s="65">
        <f>IFERROR(O29/Q29-1,"n/a")</f>
        <v>282.21879382889199</v>
      </c>
      <c r="V29" s="65">
        <f>IFERROR(O29/R29-1,"n/a")</f>
        <v>678.15358744394621</v>
      </c>
      <c r="W29" s="125">
        <f>IFERROR(O29/S29-1,"n/a")</f>
        <v>98.165984612866268</v>
      </c>
      <c r="X29" s="69">
        <v>1098243</v>
      </c>
      <c r="Y29" s="69">
        <v>165083</v>
      </c>
      <c r="Z29" s="71">
        <f>20768+8294</f>
        <v>29062</v>
      </c>
      <c r="AA29" s="146">
        <f>659951+168729+38484</f>
        <v>867164</v>
      </c>
      <c r="AB29" s="10"/>
    </row>
    <row r="30" spans="1:28" ht="15.75" thickBot="1">
      <c r="A30" s="10"/>
      <c r="B30" s="13"/>
      <c r="C30" s="157" t="s">
        <v>16</v>
      </c>
      <c r="D30" s="158"/>
      <c r="E30" s="159"/>
      <c r="F30" s="130">
        <f t="shared" ref="F30:J31" si="2">F13+F16+F19+F22+F25+F28</f>
        <v>322</v>
      </c>
      <c r="G30" s="130">
        <f t="shared" si="2"/>
        <v>260</v>
      </c>
      <c r="H30" s="130">
        <f>H13+H16+H19+H22+H25+H28</f>
        <v>5</v>
      </c>
      <c r="I30" s="130">
        <f t="shared" si="2"/>
        <v>160</v>
      </c>
      <c r="J30" s="130">
        <f t="shared" si="2"/>
        <v>229</v>
      </c>
      <c r="K30" s="131">
        <f>IFERROR(F30/G30-1,"n/a")</f>
        <v>0.2384615384615385</v>
      </c>
      <c r="L30" s="131">
        <f t="shared" si="0"/>
        <v>63.400000000000006</v>
      </c>
      <c r="M30" s="131">
        <f>IFERROR(F30/I30-1,"n/a")</f>
        <v>1.0125000000000002</v>
      </c>
      <c r="N30" s="132">
        <f t="shared" si="1"/>
        <v>0.40611353711790388</v>
      </c>
      <c r="O30" s="133">
        <f t="shared" ref="O30:S31" si="3">O13+O16+O19+O22+O25+O28</f>
        <v>867</v>
      </c>
      <c r="P30" s="133">
        <f t="shared" si="3"/>
        <v>630</v>
      </c>
      <c r="Q30" s="133">
        <f t="shared" si="3"/>
        <v>12</v>
      </c>
      <c r="R30" s="133">
        <f t="shared" si="3"/>
        <v>565</v>
      </c>
      <c r="S30" s="133">
        <f t="shared" si="3"/>
        <v>635</v>
      </c>
      <c r="T30" s="131">
        <f>IFERROR(O30/P30-1,"n/a")</f>
        <v>0.37619047619047619</v>
      </c>
      <c r="U30" s="131">
        <f>IFERROR(O30/Q30-1,"n/a")</f>
        <v>71.25</v>
      </c>
      <c r="V30" s="131">
        <f>IFERROR(O30/R30-1,"n/a")</f>
        <v>0.53451327433628326</v>
      </c>
      <c r="W30" s="132">
        <f>IFERROR(O30/S30-1,"n/a")</f>
        <v>0.36535433070866152</v>
      </c>
      <c r="X30" s="133">
        <f t="shared" ref="X30:AA31" si="4">X13+X16+X19+X22+X25+X28</f>
        <v>3627</v>
      </c>
      <c r="Y30" s="133">
        <f t="shared" si="4"/>
        <v>1062</v>
      </c>
      <c r="Z30" s="133">
        <f t="shared" si="4"/>
        <v>667</v>
      </c>
      <c r="AA30" s="152">
        <f t="shared" si="4"/>
        <v>3344</v>
      </c>
      <c r="AB30" s="10"/>
    </row>
    <row r="31" spans="1:28" ht="16.5" thickTop="1" thickBot="1">
      <c r="A31" s="10"/>
      <c r="B31" s="13"/>
      <c r="C31" s="160" t="s">
        <v>17</v>
      </c>
      <c r="D31" s="161"/>
      <c r="E31" s="162"/>
      <c r="F31" s="134">
        <f t="shared" si="2"/>
        <v>921313</v>
      </c>
      <c r="G31" s="134">
        <f t="shared" si="2"/>
        <v>406818</v>
      </c>
      <c r="H31" s="134">
        <f t="shared" si="2"/>
        <v>4146</v>
      </c>
      <c r="I31" s="134">
        <f t="shared" si="2"/>
        <v>226273</v>
      </c>
      <c r="J31" s="134">
        <f t="shared" si="2"/>
        <v>655947</v>
      </c>
      <c r="K31" s="135">
        <f>IFERROR(F31/G31-1,"n/a")</f>
        <v>1.2646810121479386</v>
      </c>
      <c r="L31" s="135">
        <f t="shared" si="0"/>
        <v>221.21731789676798</v>
      </c>
      <c r="M31" s="135">
        <f>IFERROR(F31/I31-1,"n/a")</f>
        <v>3.071687740030848</v>
      </c>
      <c r="N31" s="136">
        <f t="shared" si="1"/>
        <v>0.40455402646860184</v>
      </c>
      <c r="O31" s="137">
        <f t="shared" si="3"/>
        <v>2478359</v>
      </c>
      <c r="P31" s="137">
        <f t="shared" si="3"/>
        <v>868290</v>
      </c>
      <c r="Q31" s="137">
        <f t="shared" si="3"/>
        <v>10103</v>
      </c>
      <c r="R31" s="137">
        <f t="shared" si="3"/>
        <v>1276259</v>
      </c>
      <c r="S31" s="137">
        <f t="shared" si="3"/>
        <v>1790526</v>
      </c>
      <c r="T31" s="135">
        <f>IFERROR(O31/P31-1,"n/a")</f>
        <v>1.8542986790127722</v>
      </c>
      <c r="U31" s="135">
        <f>IFERROR(O31/Q31-1,"n/a")</f>
        <v>244.30921508462833</v>
      </c>
      <c r="V31" s="135">
        <f>IFERROR(O31/R31-1,"n/a")</f>
        <v>0.94189345579541461</v>
      </c>
      <c r="W31" s="136">
        <f>IFERROR(O31/S31-1,"n/a")</f>
        <v>0.38415136110841175</v>
      </c>
      <c r="X31" s="137">
        <f t="shared" si="4"/>
        <v>7627084</v>
      </c>
      <c r="Y31" s="137">
        <f t="shared" si="4"/>
        <v>1554247</v>
      </c>
      <c r="Z31" s="137">
        <f t="shared" si="4"/>
        <v>1323431</v>
      </c>
      <c r="AA31" s="155">
        <f t="shared" si="4"/>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idden="1">
      <c r="P33" s="175"/>
      <c r="Q33" s="175"/>
      <c r="R33" s="175"/>
      <c r="S33" s="175"/>
      <c r="AB33" s="10"/>
    </row>
    <row r="34" spans="16:28" hidden="1">
      <c r="P34" s="175"/>
      <c r="Q34" s="175"/>
      <c r="R34" s="175"/>
      <c r="S34" s="175"/>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5">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5">
      <c r="A9" s="10"/>
      <c r="C9" s="139" t="s">
        <v>11</v>
      </c>
      <c r="D9" s="140"/>
      <c r="E9" s="140"/>
      <c r="F9" s="215" t="s">
        <v>43</v>
      </c>
      <c r="G9" s="215"/>
      <c r="H9" s="215"/>
      <c r="I9" s="215"/>
      <c r="J9" s="215"/>
      <c r="K9" s="215"/>
      <c r="L9" s="215"/>
      <c r="M9" s="215"/>
      <c r="N9" s="216"/>
      <c r="O9" s="214" t="s">
        <v>44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5">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ht="15">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5">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ht="15">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5">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ht="15">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5">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ht="15">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5">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ht="15">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5">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ht="15">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7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6.5"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5">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5">
      <c r="P34" s="175"/>
      <c r="Q34" s="175"/>
      <c r="R34" s="175"/>
      <c r="S34" s="175"/>
      <c r="AB34" s="10"/>
    </row>
    <row r="35" spans="1:28" ht="15" hidden="1">
      <c r="P35" s="175"/>
      <c r="Q35" s="175"/>
      <c r="R35" s="175"/>
      <c r="S35" s="175"/>
      <c r="AB35" s="10"/>
    </row>
    <row r="36" spans="1:28" ht="15" hidden="1">
      <c r="P36" s="175"/>
      <c r="Q36" s="175"/>
      <c r="R36" s="175"/>
      <c r="S36" s="175"/>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zoomScaleNormal="100" zoomScalePageLayoutView="40" workbookViewId="0">
      <selection activeCell="O33" sqref="O3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5.75">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5">
      <c r="A9" s="10"/>
      <c r="B9"/>
      <c r="C9" s="139" t="s">
        <v>11</v>
      </c>
      <c r="D9" s="140"/>
      <c r="E9" s="140"/>
      <c r="F9" s="215" t="s">
        <v>41</v>
      </c>
      <c r="G9" s="215"/>
      <c r="H9" s="215"/>
      <c r="I9" s="215"/>
      <c r="J9" s="215"/>
      <c r="K9" s="215"/>
      <c r="L9" s="215"/>
      <c r="M9" s="215"/>
      <c r="N9" s="216"/>
      <c r="O9" s="214" t="s">
        <v>41</v>
      </c>
      <c r="P9" s="215"/>
      <c r="Q9" s="215"/>
      <c r="R9" s="215"/>
      <c r="S9" s="215"/>
      <c r="T9" s="215"/>
      <c r="U9" s="215"/>
      <c r="V9" s="215"/>
      <c r="W9" s="216"/>
      <c r="X9" s="214" t="s">
        <v>25</v>
      </c>
      <c r="Y9" s="215"/>
      <c r="Z9" s="215"/>
      <c r="AA9" s="217"/>
      <c r="AB9" s="10"/>
      <c r="AC9" s="118"/>
      <c r="AD9" s="118"/>
      <c r="AE9" s="118"/>
      <c r="AF9" s="118"/>
      <c r="AG9" s="118"/>
      <c r="AH9" s="118"/>
      <c r="AI9" s="118"/>
      <c r="AJ9" s="118"/>
      <c r="AK9" s="118"/>
      <c r="AL9" s="118"/>
      <c r="AM9" s="118"/>
      <c r="AN9" s="118"/>
      <c r="AO9" s="118"/>
      <c r="AP9" s="118"/>
      <c r="AQ9" s="118"/>
    </row>
    <row r="10" spans="1:43"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5">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5">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5">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5">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5">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5">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5">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5">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5">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5">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5">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5">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39</v>
      </c>
      <c r="G9" s="215"/>
      <c r="H9" s="215"/>
      <c r="I9" s="215"/>
      <c r="J9" s="215"/>
      <c r="K9" s="215"/>
      <c r="L9" s="216"/>
      <c r="M9" s="214" t="s">
        <v>38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72">
        <v>73</v>
      </c>
      <c r="G13" s="172">
        <v>70</v>
      </c>
      <c r="H13" s="172">
        <v>0</v>
      </c>
      <c r="I13" s="172">
        <v>69</v>
      </c>
      <c r="J13" s="65">
        <f t="shared" ref="J13:J31" si="0">IFERROR(F13/G13-1,"n/a")</f>
        <v>4.2857142857142927E-2</v>
      </c>
      <c r="K13" s="65" t="str">
        <f>IFERROR(F13/H13-1,"n/a")</f>
        <v>n/a</v>
      </c>
      <c r="L13" s="125">
        <f>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5">
      <c r="A14" s="10"/>
      <c r="B14" s="13"/>
      <c r="C14" s="145"/>
      <c r="D14" s="27" t="s">
        <v>20</v>
      </c>
      <c r="E14" s="123"/>
      <c r="F14" s="172">
        <f>108803+415</f>
        <v>109218</v>
      </c>
      <c r="G14" s="172">
        <v>52767</v>
      </c>
      <c r="H14" s="172">
        <v>0</v>
      </c>
      <c r="I14" s="172">
        <v>120203</v>
      </c>
      <c r="J14" s="65">
        <f t="shared" si="0"/>
        <v>1.0698163624992891</v>
      </c>
      <c r="K14" s="65" t="str">
        <f>IFERROR(F14/H14-1,"n/a")</f>
        <v>n/a</v>
      </c>
      <c r="L14" s="125">
        <f>IFERROR(F14/I14-1,"n/a")</f>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5">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5">
      <c r="A16" s="10"/>
      <c r="B16" s="13"/>
      <c r="C16" s="145"/>
      <c r="D16" s="27" t="s">
        <v>19</v>
      </c>
      <c r="E16" s="123"/>
      <c r="F16" s="172">
        <v>31</v>
      </c>
      <c r="G16" s="172">
        <v>25</v>
      </c>
      <c r="H16" s="172">
        <v>0</v>
      </c>
      <c r="I16" s="172">
        <v>20</v>
      </c>
      <c r="J16" s="65">
        <f t="shared" si="0"/>
        <v>0.24</v>
      </c>
      <c r="K16" s="65" t="str">
        <f>IFERROR(F16/H16-1,"n/a")</f>
        <v>n/a</v>
      </c>
      <c r="L16" s="125">
        <f>IFERROR(F16/I16-1,"n/a")</f>
        <v>0.55000000000000004</v>
      </c>
      <c r="M16" s="69">
        <v>778</v>
      </c>
      <c r="N16" s="69">
        <v>283</v>
      </c>
      <c r="O16" s="69">
        <v>43</v>
      </c>
      <c r="P16" s="69">
        <v>827</v>
      </c>
      <c r="Q16" s="65">
        <f>IFERROR(M16/N16-1,"n/a")</f>
        <v>1.7491166077738516</v>
      </c>
      <c r="R16" s="65">
        <f>IFERROR(M16/O16-1,"n/a")</f>
        <v>17.093023255813954</v>
      </c>
      <c r="S16" s="125">
        <f>IFERROR(M16/P16-1,"n/a")</f>
        <v>-5.9250302297460755E-2</v>
      </c>
      <c r="T16" s="69">
        <v>283</v>
      </c>
      <c r="U16" s="71">
        <v>43</v>
      </c>
      <c r="V16" s="146">
        <v>827</v>
      </c>
    </row>
    <row r="17" spans="1:46" ht="15">
      <c r="A17" s="10"/>
      <c r="B17" s="13"/>
      <c r="C17" s="145"/>
      <c r="D17" s="27" t="s">
        <v>20</v>
      </c>
      <c r="E17" s="123"/>
      <c r="F17" s="172">
        <v>88390</v>
      </c>
      <c r="G17" s="172">
        <v>39214</v>
      </c>
      <c r="H17" s="172">
        <v>0</v>
      </c>
      <c r="I17" s="172">
        <v>58943</v>
      </c>
      <c r="J17" s="65">
        <f t="shared" si="0"/>
        <v>1.2540419238027236</v>
      </c>
      <c r="K17" s="65" t="str">
        <f>IFERROR(F17/H17-1,"n/a")</f>
        <v>n/a</v>
      </c>
      <c r="L17" s="125">
        <f>IFERROR(F17/I17-1,"n/a")</f>
        <v>0.49958434419693609</v>
      </c>
      <c r="M17" s="69">
        <v>1843624</v>
      </c>
      <c r="N17" s="69">
        <v>465109</v>
      </c>
      <c r="O17" s="69">
        <v>140552</v>
      </c>
      <c r="P17" s="69">
        <v>2552942</v>
      </c>
      <c r="Q17" s="65">
        <f>IFERROR(M17/N17-1,"n/a")</f>
        <v>2.9638536343093769</v>
      </c>
      <c r="R17" s="65">
        <f>IFERROR(M17/O17-1,"n/a")</f>
        <v>12.117024304172121</v>
      </c>
      <c r="S17" s="125">
        <f>IFERROR(M17/P17-1,"n/a")</f>
        <v>-0.27784336659430575</v>
      </c>
      <c r="T17" s="69">
        <v>465109</v>
      </c>
      <c r="U17" s="71">
        <v>140552</v>
      </c>
      <c r="V17" s="146">
        <v>2552942</v>
      </c>
    </row>
    <row r="18" spans="1:46" ht="15">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5">
      <c r="A19" s="10"/>
      <c r="B19" s="13"/>
      <c r="C19" s="145"/>
      <c r="D19" s="27" t="s">
        <v>19</v>
      </c>
      <c r="E19" s="123"/>
      <c r="F19" s="127">
        <v>9</v>
      </c>
      <c r="G19" s="172">
        <v>3</v>
      </c>
      <c r="H19" s="172">
        <v>0</v>
      </c>
      <c r="I19" s="172">
        <v>9</v>
      </c>
      <c r="J19" s="65">
        <f t="shared" si="0"/>
        <v>2</v>
      </c>
      <c r="K19" s="65" t="str">
        <f>IFERROR(F19/H19-1,"n/a")</f>
        <v>n/a</v>
      </c>
      <c r="L19" s="125">
        <f>IFERROR(F19/I19-1,"n/a")</f>
        <v>0</v>
      </c>
      <c r="M19" s="69">
        <v>475</v>
      </c>
      <c r="N19" s="69">
        <v>23</v>
      </c>
      <c r="O19" s="69">
        <v>4</v>
      </c>
      <c r="P19" s="69">
        <v>191</v>
      </c>
      <c r="Q19" s="65">
        <f>IFERROR(M19/N19-1,"n/a")</f>
        <v>19.652173913043477</v>
      </c>
      <c r="R19" s="65">
        <f>IFERROR(M19/O19-1,"n/a")</f>
        <v>117.75</v>
      </c>
      <c r="S19" s="125">
        <f>IFERROR(M19/P19-1,"n/a")</f>
        <v>1.4869109947643979</v>
      </c>
      <c r="T19" s="69">
        <v>23</v>
      </c>
      <c r="U19" s="71">
        <v>4</v>
      </c>
      <c r="V19" s="146">
        <v>191</v>
      </c>
    </row>
    <row r="20" spans="1:46" ht="15">
      <c r="A20" s="10"/>
      <c r="B20" s="13"/>
      <c r="C20" s="145"/>
      <c r="D20" s="27" t="s">
        <v>20</v>
      </c>
      <c r="E20" s="123"/>
      <c r="F20" s="127">
        <v>6157</v>
      </c>
      <c r="G20" s="172">
        <v>864</v>
      </c>
      <c r="H20" s="172">
        <v>0</v>
      </c>
      <c r="I20" s="172">
        <v>9825</v>
      </c>
      <c r="J20" s="65">
        <f t="shared" si="0"/>
        <v>6.1261574074074074</v>
      </c>
      <c r="K20" s="65" t="str">
        <f>IFERROR(F20/H20-1,"n/a")</f>
        <v>n/a</v>
      </c>
      <c r="L20" s="125">
        <f t="shared" ref="L20:L31" si="1">IFERROR(F20/I20-1,"n/a")</f>
        <v>-0.37333333333333329</v>
      </c>
      <c r="M20" s="69">
        <v>561984</v>
      </c>
      <c r="N20" s="69">
        <v>8611</v>
      </c>
      <c r="O20" s="69">
        <v>1753</v>
      </c>
      <c r="P20" s="69">
        <v>254421</v>
      </c>
      <c r="Q20" s="65">
        <f>IFERROR(M20/N20-1,"n/a")</f>
        <v>64.263500174195798</v>
      </c>
      <c r="R20" s="65">
        <f>IFERROR(M20/O20-1,"n/a")</f>
        <v>319.58414147176268</v>
      </c>
      <c r="S20" s="125">
        <f>IFERROR(M20/P20-1,"n/a")</f>
        <v>1.2088742674543376</v>
      </c>
      <c r="T20" s="69">
        <v>8611</v>
      </c>
      <c r="U20" s="71">
        <v>1753</v>
      </c>
      <c r="V20" s="146">
        <v>254421</v>
      </c>
    </row>
    <row r="21" spans="1:46" ht="15">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5">
      <c r="A22" s="10"/>
      <c r="B22" s="13"/>
      <c r="C22" s="145"/>
      <c r="D22" s="27" t="s">
        <v>19</v>
      </c>
      <c r="E22" s="149"/>
      <c r="F22" s="127">
        <v>118</v>
      </c>
      <c r="G22" s="172">
        <v>102</v>
      </c>
      <c r="H22" s="172">
        <v>0</v>
      </c>
      <c r="I22" s="172">
        <v>131</v>
      </c>
      <c r="J22" s="65">
        <f t="shared" si="0"/>
        <v>0.15686274509803932</v>
      </c>
      <c r="K22" s="65" t="str">
        <f>IFERROR(F22/H22-1,"n/a")</f>
        <v>n/a</v>
      </c>
      <c r="L22" s="125">
        <f t="shared" si="1"/>
        <v>-9.92366412213741E-2</v>
      </c>
      <c r="M22" s="69">
        <v>1140</v>
      </c>
      <c r="N22" s="69">
        <v>411</v>
      </c>
      <c r="O22" s="69">
        <v>406</v>
      </c>
      <c r="P22" s="69">
        <v>1205</v>
      </c>
      <c r="Q22" s="65">
        <f>IFERROR(M22/N22-1,"n/a")</f>
        <v>1.7737226277372264</v>
      </c>
      <c r="R22" s="65">
        <f>IFERROR(M22/O22-1,"n/a")</f>
        <v>1.8078817733990147</v>
      </c>
      <c r="S22" s="125">
        <f>IFERROR(M22/P22-1,"n/a")</f>
        <v>-5.3941908713692976E-2</v>
      </c>
      <c r="T22" s="69">
        <v>411</v>
      </c>
      <c r="U22" s="71">
        <v>406</v>
      </c>
      <c r="V22" s="146">
        <v>1205</v>
      </c>
    </row>
    <row r="23" spans="1:46" ht="15">
      <c r="A23" s="10"/>
      <c r="B23" s="13"/>
      <c r="C23" s="145"/>
      <c r="D23" s="27" t="s">
        <v>20</v>
      </c>
      <c r="E23" s="123"/>
      <c r="F23" s="127">
        <v>409516</v>
      </c>
      <c r="G23" s="172">
        <v>200450</v>
      </c>
      <c r="H23" s="172">
        <v>0</v>
      </c>
      <c r="I23" s="172">
        <v>386408</v>
      </c>
      <c r="J23" s="65">
        <f t="shared" si="0"/>
        <v>1.0429832876028935</v>
      </c>
      <c r="K23" s="65" t="str">
        <f>IFERROR(F23/H23-1,"n/a")</f>
        <v>n/a</v>
      </c>
      <c r="L23" s="125">
        <f t="shared" si="1"/>
        <v>5.9802074491211332E-2</v>
      </c>
      <c r="M23" s="69">
        <v>3212646</v>
      </c>
      <c r="N23" s="69">
        <v>687449</v>
      </c>
      <c r="O23" s="69">
        <v>833999</v>
      </c>
      <c r="P23" s="69">
        <v>3859183</v>
      </c>
      <c r="Q23" s="65">
        <f>IFERROR(M23/N23-1,"n/a")</f>
        <v>3.6732863092389403</v>
      </c>
      <c r="R23" s="65">
        <f>IFERROR(M23/O23-1,"n/a")</f>
        <v>2.8520981440025706</v>
      </c>
      <c r="S23" s="125">
        <f>IFERROR(M23/P23-1,"n/a")</f>
        <v>-0.16753209163701233</v>
      </c>
      <c r="T23" s="69">
        <v>687449</v>
      </c>
      <c r="U23" s="71">
        <v>833999</v>
      </c>
      <c r="V23" s="146">
        <v>3859183</v>
      </c>
    </row>
    <row r="24" spans="1:46" ht="15">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5">
      <c r="A25" s="10"/>
      <c r="B25" s="13"/>
      <c r="C25" s="145"/>
      <c r="D25" s="27" t="s">
        <v>19</v>
      </c>
      <c r="E25" s="123"/>
      <c r="F25" s="127">
        <v>5</v>
      </c>
      <c r="G25" s="172">
        <v>7</v>
      </c>
      <c r="H25" s="172">
        <v>3</v>
      </c>
      <c r="I25" s="172">
        <v>44</v>
      </c>
      <c r="J25" s="65">
        <f t="shared" si="0"/>
        <v>-0.2857142857142857</v>
      </c>
      <c r="K25" s="65">
        <f>IFERROR(F25/H25-1,"n/a")</f>
        <v>0.66666666666666674</v>
      </c>
      <c r="L25" s="125">
        <f t="shared" si="1"/>
        <v>-0.88636363636363635</v>
      </c>
      <c r="M25" s="69">
        <v>283</v>
      </c>
      <c r="N25" s="69">
        <v>107</v>
      </c>
      <c r="O25" s="69">
        <v>32</v>
      </c>
      <c r="P25" s="69">
        <v>372</v>
      </c>
      <c r="Q25" s="65">
        <f>IFERROR(M25/N25-1,"n/a")</f>
        <v>1.6448598130841123</v>
      </c>
      <c r="R25" s="65">
        <f>IFERROR(M25/O25-1,"n/a")</f>
        <v>7.84375</v>
      </c>
      <c r="S25" s="125">
        <f>IFERROR(M25/P25-1,"n/a")</f>
        <v>-0.239247311827957</v>
      </c>
      <c r="T25" s="69">
        <v>107</v>
      </c>
      <c r="U25" s="71">
        <v>32</v>
      </c>
      <c r="V25" s="146">
        <v>372</v>
      </c>
    </row>
    <row r="26" spans="1:46" ht="15">
      <c r="A26" s="10"/>
      <c r="B26" s="13"/>
      <c r="C26" s="145"/>
      <c r="D26" s="27" t="s">
        <v>20</v>
      </c>
      <c r="E26" s="123"/>
      <c r="F26" s="127">
        <v>20252</v>
      </c>
      <c r="G26" s="172">
        <v>13748</v>
      </c>
      <c r="H26" s="172">
        <v>1045</v>
      </c>
      <c r="I26" s="172">
        <v>52611</v>
      </c>
      <c r="J26" s="65">
        <f t="shared" si="0"/>
        <v>0.47308699447192315</v>
      </c>
      <c r="K26" s="65">
        <f>IFERROR(F26/H26-1,"n/a")</f>
        <v>18.379904306220094</v>
      </c>
      <c r="L26" s="125">
        <f t="shared" si="1"/>
        <v>-0.61506148904221547</v>
      </c>
      <c r="M26" s="69">
        <v>530405</v>
      </c>
      <c r="N26" s="69">
        <v>147132</v>
      </c>
      <c r="O26" s="69">
        <v>59180</v>
      </c>
      <c r="P26" s="69">
        <v>902015</v>
      </c>
      <c r="Q26" s="65">
        <f>IFERROR(M26/N26-1,"n/a")</f>
        <v>2.6049601718185031</v>
      </c>
      <c r="R26" s="65">
        <f>IFERROR(M26/O26-1,"n/a")</f>
        <v>7.9625718148022973</v>
      </c>
      <c r="S26" s="125">
        <f>IFERROR(M26/P26-1,"n/a")</f>
        <v>-0.41197762786649894</v>
      </c>
      <c r="T26" s="69">
        <v>147132</v>
      </c>
      <c r="U26" s="71">
        <v>59180</v>
      </c>
      <c r="V26" s="146">
        <v>902015</v>
      </c>
    </row>
    <row r="27" spans="1:46" ht="15">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5">
      <c r="B28" s="13"/>
      <c r="C28" s="145"/>
      <c r="D28" s="27" t="s">
        <v>19</v>
      </c>
      <c r="E28" s="123"/>
      <c r="F28" s="127">
        <f>1+36</f>
        <v>37</v>
      </c>
      <c r="G28" s="172">
        <v>0</v>
      </c>
      <c r="H28" s="172">
        <v>5</v>
      </c>
      <c r="I28" s="172">
        <v>18</v>
      </c>
      <c r="J28" s="65" t="str">
        <f t="shared" si="0"/>
        <v>n/a</v>
      </c>
      <c r="K28" s="65">
        <f>IFERROR(F28/H28-1,"n/a")</f>
        <v>6.4</v>
      </c>
      <c r="L28" s="125">
        <f t="shared" si="1"/>
        <v>1.0555555555555554</v>
      </c>
      <c r="M28" s="69">
        <v>605</v>
      </c>
      <c r="N28" s="69">
        <v>127</v>
      </c>
      <c r="O28" s="69">
        <v>37</v>
      </c>
      <c r="P28" s="69">
        <v>363</v>
      </c>
      <c r="Q28" s="65">
        <f>IFERROR(M28/N28-1,"n/a")</f>
        <v>3.7637795275590555</v>
      </c>
      <c r="R28" s="65">
        <f>IFERROR(M28/O28-1,"n/a")</f>
        <v>15.351351351351351</v>
      </c>
      <c r="S28" s="125">
        <f>IFERROR(M28/P28-1,"n/a")</f>
        <v>0.66666666666666674</v>
      </c>
      <c r="T28" s="69">
        <v>127</v>
      </c>
      <c r="U28" s="71">
        <v>37</v>
      </c>
      <c r="V28" s="146">
        <f>282+81</f>
        <v>363</v>
      </c>
    </row>
    <row r="29" spans="1:46" ht="15">
      <c r="A29" s="10"/>
      <c r="B29" s="13"/>
      <c r="C29" s="145"/>
      <c r="D29" s="27" t="s">
        <v>20</v>
      </c>
      <c r="E29" s="123"/>
      <c r="F29" s="127">
        <f>2108+606+127100</f>
        <v>129814</v>
      </c>
      <c r="G29" s="172">
        <v>0</v>
      </c>
      <c r="H29" s="172">
        <v>10369</v>
      </c>
      <c r="I29" s="172">
        <v>10666</v>
      </c>
      <c r="J29" s="65" t="str">
        <f t="shared" si="0"/>
        <v>n/a</v>
      </c>
      <c r="K29" s="65">
        <f>IFERROR(F29/H29-1,"n/a")</f>
        <v>11.519432925065098</v>
      </c>
      <c r="L29" s="125">
        <f t="shared" si="1"/>
        <v>11.170823176448527</v>
      </c>
      <c r="M29" s="69">
        <v>1098243</v>
      </c>
      <c r="N29" s="69">
        <v>165083</v>
      </c>
      <c r="O29" s="69">
        <v>29062</v>
      </c>
      <c r="P29" s="69">
        <v>867164</v>
      </c>
      <c r="Q29" s="65">
        <f>IFERROR(M29/N29-1,"n/a")</f>
        <v>5.6526716863638287</v>
      </c>
      <c r="R29" s="65">
        <f>IFERROR(M29/O29-1,"n/a")</f>
        <v>36.789656596242516</v>
      </c>
      <c r="S29" s="125">
        <f>IFERROR(M29/P29-1,"n/a")</f>
        <v>0.2664766987559446</v>
      </c>
      <c r="T29" s="69">
        <v>165083</v>
      </c>
      <c r="U29" s="71">
        <f>20768+8294</f>
        <v>29062</v>
      </c>
      <c r="V29" s="146">
        <f>659951+168729+38484</f>
        <v>867164</v>
      </c>
    </row>
    <row r="30" spans="1:46" ht="15" customHeight="1" thickBot="1">
      <c r="A30" s="10"/>
      <c r="B30" s="13"/>
      <c r="C30" s="157" t="s">
        <v>16</v>
      </c>
      <c r="D30" s="158"/>
      <c r="E30" s="159"/>
      <c r="F30" s="130">
        <f t="shared" ref="F30:I31" si="2">F13+F16+F19+F22+F25+F28</f>
        <v>273</v>
      </c>
      <c r="G30" s="130">
        <f>G13+G16+G19+G22+G25+G28</f>
        <v>207</v>
      </c>
      <c r="H30" s="130">
        <f t="shared" si="2"/>
        <v>8</v>
      </c>
      <c r="I30" s="130">
        <f t="shared" si="2"/>
        <v>291</v>
      </c>
      <c r="J30" s="131">
        <f t="shared" si="0"/>
        <v>0.31884057971014501</v>
      </c>
      <c r="K30" s="131">
        <f>IFERROR(F30/H30-1,"n/a")</f>
        <v>33.125</v>
      </c>
      <c r="L30" s="132">
        <f t="shared" si="1"/>
        <v>-6.1855670103092786E-2</v>
      </c>
      <c r="M30" s="133">
        <f t="shared" ref="M30:P31" si="3">M13+M16+M19+M22+M25+M28</f>
        <v>3627</v>
      </c>
      <c r="N30" s="133">
        <f t="shared" si="3"/>
        <v>1062</v>
      </c>
      <c r="O30" s="133">
        <f t="shared" si="3"/>
        <v>667</v>
      </c>
      <c r="P30" s="133">
        <f t="shared" si="3"/>
        <v>3344</v>
      </c>
      <c r="Q30" s="131">
        <f>IFERROR(M30/N30-1,"n/a")</f>
        <v>2.4152542372881354</v>
      </c>
      <c r="R30" s="131">
        <f>IFERROR(M30/O30-1,"n/a")</f>
        <v>4.437781109445277</v>
      </c>
      <c r="S30" s="132">
        <f>IFERROR(M30/P30-1,"n/a")</f>
        <v>8.4629186602870776E-2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763347</v>
      </c>
      <c r="G31" s="134">
        <f t="shared" si="2"/>
        <v>307043</v>
      </c>
      <c r="H31" s="134">
        <f t="shared" si="2"/>
        <v>11414</v>
      </c>
      <c r="I31" s="134">
        <f t="shared" si="2"/>
        <v>638656</v>
      </c>
      <c r="J31" s="135">
        <f t="shared" si="0"/>
        <v>1.48612409336803</v>
      </c>
      <c r="K31" s="135">
        <f>IFERROR(F31/H31-1,"n/a")</f>
        <v>65.87813211845102</v>
      </c>
      <c r="L31" s="136">
        <f t="shared" si="1"/>
        <v>0.19523969085078674</v>
      </c>
      <c r="M31" s="137">
        <f t="shared" si="3"/>
        <v>7627084</v>
      </c>
      <c r="N31" s="137">
        <f t="shared" si="3"/>
        <v>1554247</v>
      </c>
      <c r="O31" s="137">
        <f t="shared" si="3"/>
        <v>1323431</v>
      </c>
      <c r="P31" s="137">
        <f t="shared" si="3"/>
        <v>9169021</v>
      </c>
      <c r="Q31" s="135">
        <f>IFERROR(M31/N31-1,"n/a")</f>
        <v>3.9072534803026802</v>
      </c>
      <c r="R31" s="135">
        <f>IFERROR(M31/O31-1,"n/a")</f>
        <v>4.7631142084475879</v>
      </c>
      <c r="S31" s="136">
        <f>IFERROR(M31/P31-1,"n/a")</f>
        <v>-0.16816811740315574</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35</v>
      </c>
      <c r="G9" s="215"/>
      <c r="H9" s="215"/>
      <c r="I9" s="215"/>
      <c r="J9" s="215"/>
      <c r="K9" s="215"/>
      <c r="L9" s="216"/>
      <c r="M9" s="214" t="s">
        <v>36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9">
        <v>40</v>
      </c>
      <c r="G13" s="124">
        <v>21</v>
      </c>
      <c r="H13" s="124">
        <v>0</v>
      </c>
      <c r="I13" s="124">
        <v>51</v>
      </c>
      <c r="J13" s="65">
        <f t="shared" ref="J13:J31" si="0">IFERROR(F13/G13-1,"n/a")</f>
        <v>0.90476190476190466</v>
      </c>
      <c r="K13" s="65" t="str">
        <f>IFERROR(F13/H13-1,"n/a")</f>
        <v>n/a</v>
      </c>
      <c r="L13" s="125">
        <f>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5">
      <c r="A14" s="10"/>
      <c r="B14" s="13"/>
      <c r="C14" s="145"/>
      <c r="D14" s="27" t="s">
        <v>20</v>
      </c>
      <c r="E14" s="123"/>
      <c r="F14" s="129">
        <v>64272</v>
      </c>
      <c r="G14" s="124">
        <v>23175</v>
      </c>
      <c r="H14" s="124">
        <v>0</v>
      </c>
      <c r="I14" s="124">
        <v>89764</v>
      </c>
      <c r="J14" s="65">
        <f t="shared" si="0"/>
        <v>1.7733333333333334</v>
      </c>
      <c r="K14" s="65" t="str">
        <f>IFERROR(F14/H14-1,"n/a")</f>
        <v>n/a</v>
      </c>
      <c r="L14" s="125">
        <f>IFERROR(F14/I14-1,"n/a")</f>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91</v>
      </c>
      <c r="G16" s="124">
        <v>67</v>
      </c>
      <c r="H16" s="124">
        <v>0</v>
      </c>
      <c r="I16" s="124">
        <v>95</v>
      </c>
      <c r="J16" s="65">
        <f t="shared" si="0"/>
        <v>0.35820895522388052</v>
      </c>
      <c r="K16" s="65" t="str">
        <f>IFERROR(F16/H16-1,"n/a")</f>
        <v>n/a</v>
      </c>
      <c r="L16" s="125">
        <f>IFERROR(F16/I16-1,"n/a")</f>
        <v>-4.2105263157894757E-2</v>
      </c>
      <c r="M16" s="69">
        <f>F16+'Ekim-22'!M16</f>
        <v>747</v>
      </c>
      <c r="N16" s="69">
        <f>G16+'Ekim-22'!N16</f>
        <v>258</v>
      </c>
      <c r="O16" s="69">
        <f>H16+'Ekim-22'!O16</f>
        <v>43</v>
      </c>
      <c r="P16" s="69">
        <f>I16+'Ekim-22'!P16</f>
        <v>807</v>
      </c>
      <c r="Q16" s="65">
        <f>IFERROR(M16/N16-1,"n/a")</f>
        <v>1.8953488372093021</v>
      </c>
      <c r="R16" s="65">
        <f>IFERROR(M16/O16-1,"n/a")</f>
        <v>16.372093023255815</v>
      </c>
      <c r="S16" s="125">
        <f>IFERROR(M16/P16-1,"n/a")</f>
        <v>-7.4349442379182173E-2</v>
      </c>
      <c r="T16" s="69">
        <v>283</v>
      </c>
      <c r="U16" s="71">
        <v>43</v>
      </c>
      <c r="V16" s="146">
        <v>827</v>
      </c>
    </row>
    <row r="17" spans="1:46" ht="15">
      <c r="A17" s="10"/>
      <c r="B17" s="13"/>
      <c r="C17" s="145"/>
      <c r="D17" s="27" t="s">
        <v>20</v>
      </c>
      <c r="E17" s="123"/>
      <c r="F17" s="127">
        <v>175248</v>
      </c>
      <c r="G17" s="124">
        <v>83507</v>
      </c>
      <c r="H17" s="124">
        <v>0</v>
      </c>
      <c r="I17" s="124">
        <v>263747</v>
      </c>
      <c r="J17" s="65">
        <f t="shared" si="0"/>
        <v>1.0986025123642329</v>
      </c>
      <c r="K17" s="65" t="str">
        <f>IFERROR(F17/H17-1,"n/a")</f>
        <v>n/a</v>
      </c>
      <c r="L17" s="125">
        <f>IFERROR(F17/I17-1,"n/a")</f>
        <v>-0.33554504885363623</v>
      </c>
      <c r="M17" s="69">
        <f>F17+'Ekim-22'!M17</f>
        <v>1755234</v>
      </c>
      <c r="N17" s="69">
        <f>G17+'Ekim-22'!N17</f>
        <v>425895</v>
      </c>
      <c r="O17" s="69">
        <f>H17+'Ekim-22'!O17</f>
        <v>140552</v>
      </c>
      <c r="P17" s="69">
        <f>I17+'Ekim-22'!P17</f>
        <v>2493999</v>
      </c>
      <c r="Q17" s="65">
        <f>IFERROR(M17/N17-1,"n/a")</f>
        <v>3.1212834149262143</v>
      </c>
      <c r="R17" s="65">
        <f>IFERROR(M17/O17-1,"n/a")</f>
        <v>11.488146735727701</v>
      </c>
      <c r="S17" s="125">
        <f>IFERROR(M17/P17-1,"n/a")</f>
        <v>-0.29621703938133093</v>
      </c>
      <c r="T17" s="69">
        <v>465109</v>
      </c>
      <c r="U17" s="71">
        <v>140552</v>
      </c>
      <c r="V17" s="146">
        <v>2552942</v>
      </c>
    </row>
    <row r="18" spans="1:46"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5">
      <c r="A19" s="10"/>
      <c r="B19" s="13"/>
      <c r="C19" s="145"/>
      <c r="D19" s="27" t="s">
        <v>19</v>
      </c>
      <c r="E19" s="123"/>
      <c r="F19" s="127">
        <v>32</v>
      </c>
      <c r="G19" s="124">
        <v>9</v>
      </c>
      <c r="H19" s="124">
        <v>0</v>
      </c>
      <c r="I19" s="124">
        <v>10</v>
      </c>
      <c r="J19" s="65">
        <f t="shared" si="0"/>
        <v>2.5555555555555554</v>
      </c>
      <c r="K19" s="65" t="str">
        <f>IFERROR(F19/H19-1,"n/a")</f>
        <v>n/a</v>
      </c>
      <c r="L19" s="125">
        <f>IFERROR(F19/I19-1,"n/a")</f>
        <v>2.2000000000000002</v>
      </c>
      <c r="M19" s="69">
        <f>F19+'Ekim-22'!M19</f>
        <v>466</v>
      </c>
      <c r="N19" s="69">
        <f>G19+'Ekim-22'!N19</f>
        <v>20</v>
      </c>
      <c r="O19" s="69">
        <f>H19+'Ekim-22'!O19</f>
        <v>4</v>
      </c>
      <c r="P19" s="69">
        <f>I19+'Ekim-22'!P19</f>
        <v>182</v>
      </c>
      <c r="Q19" s="65">
        <f>IFERROR(M19/N19-1,"n/a")</f>
        <v>22.3</v>
      </c>
      <c r="R19" s="65">
        <f>IFERROR(M19/O19-1,"n/a")</f>
        <v>115.5</v>
      </c>
      <c r="S19" s="125">
        <f>IFERROR(M19/P19-1,"n/a")</f>
        <v>1.5604395604395602</v>
      </c>
      <c r="T19" s="69">
        <v>23</v>
      </c>
      <c r="U19" s="71">
        <v>4</v>
      </c>
      <c r="V19" s="146">
        <v>191</v>
      </c>
    </row>
    <row r="20" spans="1:46" ht="15">
      <c r="A20" s="10"/>
      <c r="B20" s="13"/>
      <c r="C20" s="145"/>
      <c r="D20" s="27" t="s">
        <v>20</v>
      </c>
      <c r="E20" s="123"/>
      <c r="F20" s="127">
        <f>31191+116</f>
        <v>31307</v>
      </c>
      <c r="G20" s="124">
        <v>4212</v>
      </c>
      <c r="H20" s="124">
        <v>0</v>
      </c>
      <c r="I20" s="124">
        <v>13055</v>
      </c>
      <c r="J20" s="65">
        <f t="shared" si="0"/>
        <v>6.4328110161443499</v>
      </c>
      <c r="K20" s="65" t="str">
        <f>IFERROR(F20/H20-1,"n/a")</f>
        <v>n/a</v>
      </c>
      <c r="L20" s="125">
        <f t="shared" ref="L20:L31" si="1">IFERROR(F20/I20-1,"n/a")</f>
        <v>1.3980850248946766</v>
      </c>
      <c r="M20" s="69">
        <f>F20+'Ekim-22'!M20</f>
        <v>555827</v>
      </c>
      <c r="N20" s="69">
        <f>G20+'Ekim-22'!N20</f>
        <v>7747</v>
      </c>
      <c r="O20" s="69">
        <f>H20+'Ekim-22'!O20</f>
        <v>1753</v>
      </c>
      <c r="P20" s="69">
        <f>I20+'Ekim-22'!P20</f>
        <v>244596</v>
      </c>
      <c r="Q20" s="65">
        <f>IFERROR(M20/N20-1,"n/a")</f>
        <v>70.74738608493611</v>
      </c>
      <c r="R20" s="65">
        <f>IFERROR(M20/O20-1,"n/a")</f>
        <v>316.07187678265831</v>
      </c>
      <c r="S20" s="125">
        <f>IFERROR(M20/P20-1,"n/a")</f>
        <v>1.2724288214034569</v>
      </c>
      <c r="T20" s="69">
        <v>8611</v>
      </c>
      <c r="U20" s="71">
        <v>1753</v>
      </c>
      <c r="V20" s="146">
        <v>254421</v>
      </c>
    </row>
    <row r="21" spans="1:46"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5">
      <c r="A22" s="10"/>
      <c r="B22" s="13"/>
      <c r="C22" s="145"/>
      <c r="D22" s="27" t="s">
        <v>19</v>
      </c>
      <c r="E22" s="149"/>
      <c r="F22" s="127">
        <v>104</v>
      </c>
      <c r="G22" s="124">
        <v>94</v>
      </c>
      <c r="H22" s="124">
        <v>0</v>
      </c>
      <c r="I22" s="124">
        <v>121</v>
      </c>
      <c r="J22" s="65">
        <f t="shared" si="0"/>
        <v>0.1063829787234043</v>
      </c>
      <c r="K22" s="65" t="str">
        <f>IFERROR(F22/H22-1,"n/a")</f>
        <v>n/a</v>
      </c>
      <c r="L22" s="125">
        <f t="shared" si="1"/>
        <v>-0.14049586776859502</v>
      </c>
      <c r="M22" s="69">
        <f>F22+'Ekim-22'!M22</f>
        <v>1022</v>
      </c>
      <c r="N22" s="69">
        <f>G22+'Ekim-22'!N22</f>
        <v>309</v>
      </c>
      <c r="O22" s="69">
        <f>H22+'Ekim-22'!O22</f>
        <v>406</v>
      </c>
      <c r="P22" s="69">
        <f>I22+'Ekim-22'!P22</f>
        <v>1074</v>
      </c>
      <c r="Q22" s="65">
        <f>IFERROR(M22/N22-1,"n/a")</f>
        <v>2.3074433656957929</v>
      </c>
      <c r="R22" s="65">
        <f>IFERROR(M22/O22-1,"n/a")</f>
        <v>1.5172413793103448</v>
      </c>
      <c r="S22" s="125">
        <f>IFERROR(M22/P22-1,"n/a")</f>
        <v>-4.8417132216014847E-2</v>
      </c>
      <c r="T22" s="69">
        <v>411</v>
      </c>
      <c r="U22" s="71">
        <v>406</v>
      </c>
      <c r="V22" s="146">
        <v>1205</v>
      </c>
    </row>
    <row r="23" spans="1:46" ht="15">
      <c r="A23" s="10"/>
      <c r="B23" s="13"/>
      <c r="C23" s="145"/>
      <c r="D23" s="27" t="s">
        <v>20</v>
      </c>
      <c r="E23" s="123"/>
      <c r="F23" s="127">
        <v>345933</v>
      </c>
      <c r="G23" s="124">
        <v>162789</v>
      </c>
      <c r="H23" s="124">
        <v>0</v>
      </c>
      <c r="I23" s="124">
        <v>331420</v>
      </c>
      <c r="J23" s="65">
        <f t="shared" si="0"/>
        <v>1.1250391611226802</v>
      </c>
      <c r="K23" s="65" t="str">
        <f>IFERROR(F23/H23-1,"n/a")</f>
        <v>n/a</v>
      </c>
      <c r="L23" s="125">
        <f t="shared" si="1"/>
        <v>4.3790356647154693E-2</v>
      </c>
      <c r="M23" s="69">
        <f>F23+'Ekim-22'!M23</f>
        <v>2803130</v>
      </c>
      <c r="N23" s="69">
        <f>G23+'Ekim-22'!N23</f>
        <v>486999</v>
      </c>
      <c r="O23" s="69">
        <f>H23+'Ekim-22'!O23</f>
        <v>833999</v>
      </c>
      <c r="P23" s="69">
        <f>I23+'Ekim-22'!P23</f>
        <v>3472775</v>
      </c>
      <c r="Q23" s="65">
        <f>IFERROR(M23/N23-1,"n/a")</f>
        <v>4.7559255768492337</v>
      </c>
      <c r="R23" s="65">
        <f>IFERROR(M23/O23-1,"n/a")</f>
        <v>2.3610711763443359</v>
      </c>
      <c r="S23" s="125">
        <f>IFERROR(M23/P23-1,"n/a")</f>
        <v>-0.19282706193174048</v>
      </c>
      <c r="T23" s="69">
        <v>687449</v>
      </c>
      <c r="U23" s="71">
        <v>833999</v>
      </c>
      <c r="V23" s="146">
        <v>3859183</v>
      </c>
    </row>
    <row r="24" spans="1:46"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5">
      <c r="A25" s="10"/>
      <c r="B25" s="13"/>
      <c r="C25" s="145"/>
      <c r="D25" s="27" t="s">
        <v>19</v>
      </c>
      <c r="E25" s="123"/>
      <c r="F25" s="127">
        <v>11</v>
      </c>
      <c r="G25" s="124">
        <v>13</v>
      </c>
      <c r="H25" s="124">
        <v>5</v>
      </c>
      <c r="I25" s="124">
        <v>20</v>
      </c>
      <c r="J25" s="65">
        <f t="shared" si="0"/>
        <v>-0.15384615384615385</v>
      </c>
      <c r="K25" s="65">
        <f>IFERROR(F25/H25-1,"n/a")</f>
        <v>1.2000000000000002</v>
      </c>
      <c r="L25" s="125">
        <f t="shared" si="1"/>
        <v>-0.44999999999999996</v>
      </c>
      <c r="M25" s="69">
        <f>F25+'Ekim-22'!M25</f>
        <v>278</v>
      </c>
      <c r="N25" s="69">
        <f>G25+'Ekim-22'!N25</f>
        <v>100</v>
      </c>
      <c r="O25" s="69">
        <f>H25+'Ekim-22'!O25</f>
        <v>29</v>
      </c>
      <c r="P25" s="69">
        <f>I25+'Ekim-22'!P25</f>
        <v>328</v>
      </c>
      <c r="Q25" s="65">
        <f>IFERROR(M25/N25-1,"n/a")</f>
        <v>1.7799999999999998</v>
      </c>
      <c r="R25" s="65">
        <f>IFERROR(M25/O25-1,"n/a")</f>
        <v>8.5862068965517242</v>
      </c>
      <c r="S25" s="125">
        <f>IFERROR(M25/P25-1,"n/a")</f>
        <v>-0.15243902439024393</v>
      </c>
      <c r="T25" s="69">
        <v>107</v>
      </c>
      <c r="U25" s="71">
        <v>32</v>
      </c>
      <c r="V25" s="146">
        <v>372</v>
      </c>
    </row>
    <row r="26" spans="1:46" ht="15">
      <c r="A26" s="10"/>
      <c r="B26" s="13"/>
      <c r="C26" s="145"/>
      <c r="D26" s="27" t="s">
        <v>20</v>
      </c>
      <c r="E26" s="123"/>
      <c r="F26" s="127">
        <v>26816</v>
      </c>
      <c r="G26" s="124">
        <v>16166</v>
      </c>
      <c r="H26" s="124">
        <v>2473</v>
      </c>
      <c r="I26" s="124">
        <v>30720</v>
      </c>
      <c r="J26" s="65">
        <f t="shared" si="0"/>
        <v>0.65879005319806994</v>
      </c>
      <c r="K26" s="65">
        <f>IFERROR(F26/H26-1,"n/a")</f>
        <v>9.8435099069955516</v>
      </c>
      <c r="L26" s="125">
        <f t="shared" si="1"/>
        <v>-0.12708333333333333</v>
      </c>
      <c r="M26" s="69">
        <f>F26+'Ekim-22'!M26</f>
        <v>510153</v>
      </c>
      <c r="N26" s="69">
        <f>G26+'Ekim-22'!N26</f>
        <v>133384</v>
      </c>
      <c r="O26" s="69">
        <f>H26+'Ekim-22'!O26</f>
        <v>58135</v>
      </c>
      <c r="P26" s="69">
        <f>I26+'Ekim-22'!P26</f>
        <v>849404</v>
      </c>
      <c r="Q26" s="65">
        <f>IFERROR(M26/N26-1,"n/a")</f>
        <v>2.8246941162358303</v>
      </c>
      <c r="R26" s="65">
        <f>IFERROR(M26/O26-1,"n/a")</f>
        <v>7.7753160746538228</v>
      </c>
      <c r="S26" s="125">
        <f>IFERROR(M26/P26-1,"n/a")</f>
        <v>-0.39939887262127327</v>
      </c>
      <c r="T26" s="69">
        <v>147132</v>
      </c>
      <c r="U26" s="71">
        <v>59180</v>
      </c>
      <c r="V26" s="146">
        <v>902015</v>
      </c>
    </row>
    <row r="27" spans="1:46"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5">
      <c r="B28" s="13"/>
      <c r="C28" s="145"/>
      <c r="D28" s="27" t="s">
        <v>19</v>
      </c>
      <c r="E28" s="123"/>
      <c r="F28" s="127">
        <f>24+38</f>
        <v>62</v>
      </c>
      <c r="G28" s="124">
        <v>20</v>
      </c>
      <c r="H28" s="124">
        <v>8</v>
      </c>
      <c r="I28" s="124">
        <v>17</v>
      </c>
      <c r="J28" s="65">
        <f t="shared" si="0"/>
        <v>2.1</v>
      </c>
      <c r="K28" s="65">
        <f>IFERROR(F28/H28-1,"n/a")</f>
        <v>6.75</v>
      </c>
      <c r="L28" s="125">
        <f t="shared" si="1"/>
        <v>2.6470588235294117</v>
      </c>
      <c r="M28" s="69">
        <f>F28+'Ekim-22'!M28</f>
        <v>568</v>
      </c>
      <c r="N28" s="69">
        <f>G28+'Ekim-22'!N28</f>
        <v>127</v>
      </c>
      <c r="O28" s="69">
        <f>H28+'Ekim-22'!O28</f>
        <v>32</v>
      </c>
      <c r="P28" s="69">
        <f>I28+'Ekim-22'!P28</f>
        <v>345</v>
      </c>
      <c r="Q28" s="65">
        <f>IFERROR(M28/N28-1,"n/a")</f>
        <v>3.4724409448818898</v>
      </c>
      <c r="R28" s="65">
        <f>IFERROR(M28/O28-1,"n/a")</f>
        <v>16.75</v>
      </c>
      <c r="S28" s="125">
        <f>IFERROR(M28/P28-1,"n/a")</f>
        <v>0.64637681159420279</v>
      </c>
      <c r="T28" s="69">
        <v>127</v>
      </c>
      <c r="U28" s="71">
        <v>37</v>
      </c>
      <c r="V28" s="146">
        <f>282+81</f>
        <v>363</v>
      </c>
    </row>
    <row r="29" spans="1:46" ht="15">
      <c r="A29" s="10"/>
      <c r="B29" s="13"/>
      <c r="C29" s="145"/>
      <c r="D29" s="27" t="s">
        <v>20</v>
      </c>
      <c r="E29" s="123"/>
      <c r="F29" s="127">
        <f>35743+775+99553</f>
        <v>136071</v>
      </c>
      <c r="G29" s="124">
        <v>14810</v>
      </c>
      <c r="H29" s="124">
        <v>2381</v>
      </c>
      <c r="I29" s="124">
        <v>16811</v>
      </c>
      <c r="J29" s="65">
        <f t="shared" si="0"/>
        <v>8.1877785280216067</v>
      </c>
      <c r="K29" s="65">
        <f>IFERROR(F29/H29-1,"n/a")</f>
        <v>56.148677026459474</v>
      </c>
      <c r="L29" s="125">
        <f t="shared" si="1"/>
        <v>7.0941645351258114</v>
      </c>
      <c r="M29" s="69">
        <f>F29+'Ekim-22'!M29</f>
        <v>968429</v>
      </c>
      <c r="N29" s="69">
        <f>G29+'Ekim-22'!N29</f>
        <v>165083</v>
      </c>
      <c r="O29" s="69">
        <f>H29+'Ekim-22'!O29</f>
        <v>18693</v>
      </c>
      <c r="P29" s="69">
        <f>I29+'Ekim-22'!P29</f>
        <v>856498</v>
      </c>
      <c r="Q29" s="65">
        <f>IFERROR(M29/N29-1,"n/a")</f>
        <v>4.8663157320862842</v>
      </c>
      <c r="R29" s="65">
        <f>IFERROR(M29/O29-1,"n/a")</f>
        <v>50.807040068474834</v>
      </c>
      <c r="S29" s="125">
        <f>IFERROR(M29/P29-1,"n/a")</f>
        <v>0.13068448496085217</v>
      </c>
      <c r="T29" s="69">
        <v>165083</v>
      </c>
      <c r="U29" s="71">
        <f>20768+8294</f>
        <v>29062</v>
      </c>
      <c r="V29" s="146">
        <f>659951+168729+38484</f>
        <v>867164</v>
      </c>
    </row>
    <row r="30" spans="1:46" ht="15" customHeight="1" thickBot="1">
      <c r="A30" s="10"/>
      <c r="B30" s="13"/>
      <c r="C30" s="157" t="s">
        <v>16</v>
      </c>
      <c r="D30" s="158"/>
      <c r="E30" s="159"/>
      <c r="F30" s="130">
        <f t="shared" ref="F30:I31" si="2">F13+F16+F19+F22+F25+F28</f>
        <v>340</v>
      </c>
      <c r="G30" s="130">
        <f>G13+G16+G19+G22+G25+G28</f>
        <v>224</v>
      </c>
      <c r="H30" s="130">
        <f t="shared" si="2"/>
        <v>13</v>
      </c>
      <c r="I30" s="130">
        <f t="shared" si="2"/>
        <v>314</v>
      </c>
      <c r="J30" s="131">
        <f t="shared" si="0"/>
        <v>0.51785714285714279</v>
      </c>
      <c r="K30" s="131">
        <f>IFERROR(F30/H30-1,"n/a")</f>
        <v>25.153846153846153</v>
      </c>
      <c r="L30" s="132">
        <f t="shared" si="1"/>
        <v>8.2802547770700619E-2</v>
      </c>
      <c r="M30" s="133">
        <f t="shared" ref="M30:P31" si="3">M13+M16+M19+M22+M25+M28</f>
        <v>3354</v>
      </c>
      <c r="N30" s="133">
        <f t="shared" si="3"/>
        <v>855</v>
      </c>
      <c r="O30" s="133">
        <f t="shared" si="3"/>
        <v>659</v>
      </c>
      <c r="P30" s="133">
        <f t="shared" si="3"/>
        <v>3053</v>
      </c>
      <c r="Q30" s="131">
        <f>IFERROR(M30/N30-1,"n/a")</f>
        <v>2.9228070175438599</v>
      </c>
      <c r="R30" s="131">
        <f>IFERROR(M30/O30-1,"n/a")</f>
        <v>4.0895295902883158</v>
      </c>
      <c r="S30" s="132">
        <f>IFERROR(M30/P30-1,"n/a")</f>
        <v>9.8591549295774739E-2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779647</v>
      </c>
      <c r="G31" s="134">
        <f t="shared" si="2"/>
        <v>304659</v>
      </c>
      <c r="H31" s="134">
        <f t="shared" si="2"/>
        <v>4854</v>
      </c>
      <c r="I31" s="134">
        <f t="shared" si="2"/>
        <v>745517</v>
      </c>
      <c r="J31" s="135">
        <f t="shared" si="0"/>
        <v>1.5590808083792043</v>
      </c>
      <c r="K31" s="135">
        <f>IFERROR(F31/H31-1,"n/a")</f>
        <v>159.61948908117017</v>
      </c>
      <c r="L31" s="136">
        <f t="shared" si="1"/>
        <v>4.5780310844689032E-2</v>
      </c>
      <c r="M31" s="137">
        <f t="shared" si="3"/>
        <v>6863737</v>
      </c>
      <c r="N31" s="137">
        <f t="shared" si="3"/>
        <v>1247204</v>
      </c>
      <c r="O31" s="137">
        <f t="shared" si="3"/>
        <v>1312017</v>
      </c>
      <c r="P31" s="137">
        <f t="shared" si="3"/>
        <v>8530365</v>
      </c>
      <c r="Q31" s="135">
        <f>IFERROR(M31/N31-1,"n/a")</f>
        <v>4.5032993800533037</v>
      </c>
      <c r="R31" s="135">
        <f>IFERROR(M31/O31-1,"n/a")</f>
        <v>4.231439074341262</v>
      </c>
      <c r="S31" s="136">
        <f>IFERROR(M31/P31-1,"n/a")</f>
        <v>-0.19537593057272462</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32</v>
      </c>
      <c r="G9" s="215"/>
      <c r="H9" s="215"/>
      <c r="I9" s="215"/>
      <c r="J9" s="215"/>
      <c r="K9" s="215"/>
      <c r="L9" s="216"/>
      <c r="M9" s="214" t="s">
        <v>33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5">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5">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5">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5">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5">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5">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c r="C4" s="27" t="s">
        <v>11</v>
      </c>
      <c r="D4" s="25"/>
      <c r="E4" s="59" t="s">
        <v>69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27</v>
      </c>
      <c r="G9" s="215"/>
      <c r="H9" s="215"/>
      <c r="I9" s="215"/>
      <c r="J9" s="215"/>
      <c r="K9" s="215"/>
      <c r="L9" s="216"/>
      <c r="M9" s="214" t="s">
        <v>28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5">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5">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5">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5">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5">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5">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11</v>
      </c>
      <c r="C4" s="27"/>
      <c r="D4" s="25"/>
      <c r="E4" s="59" t="s">
        <v>64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65</v>
      </c>
      <c r="G9" s="215"/>
      <c r="H9" s="215"/>
      <c r="I9" s="215"/>
      <c r="J9" s="215"/>
      <c r="K9" s="215"/>
      <c r="L9" s="216"/>
      <c r="M9" s="214" t="s">
        <v>66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0</v>
      </c>
      <c r="G13" s="127">
        <v>7</v>
      </c>
      <c r="H13" s="124">
        <v>0</v>
      </c>
      <c r="I13" s="124">
        <v>4</v>
      </c>
      <c r="J13" s="65">
        <f t="shared" ref="J13:J31" si="0">IFERROR(F13/G13-1,"n/a")</f>
        <v>-1</v>
      </c>
      <c r="K13" s="65" t="str">
        <f>IFERROR(F13/H13-1,"n/a")</f>
        <v>n/a</v>
      </c>
      <c r="L13" s="125">
        <f>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5">
      <c r="A14" s="10"/>
      <c r="B14" s="13"/>
      <c r="C14" s="145"/>
      <c r="D14" s="27" t="s">
        <v>20</v>
      </c>
      <c r="E14" s="123"/>
      <c r="F14" s="127">
        <v>0</v>
      </c>
      <c r="G14" s="127">
        <v>1816</v>
      </c>
      <c r="H14" s="124">
        <v>0</v>
      </c>
      <c r="I14" s="127">
        <v>9607</v>
      </c>
      <c r="J14" s="65">
        <f t="shared" si="0"/>
        <v>-1</v>
      </c>
      <c r="K14" s="65" t="str">
        <f>IFERROR(F14/H14-1,"n/a")</f>
        <v>n/a</v>
      </c>
      <c r="L14" s="125">
        <f>IFERROR(F14/I14-1,"n/a")</f>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57</v>
      </c>
      <c r="G16" s="127">
        <v>24</v>
      </c>
      <c r="H16" s="124">
        <v>0</v>
      </c>
      <c r="I16" s="127">
        <v>69</v>
      </c>
      <c r="J16" s="65">
        <f t="shared" si="0"/>
        <v>1.375</v>
      </c>
      <c r="K16" s="65" t="str">
        <f>IFERROR(F16/H16-1,"n/a")</f>
        <v>n/a</v>
      </c>
      <c r="L16" s="125">
        <f>IFERROR(F16/I16-1,"n/a")</f>
        <v>-0.17391304347826086</v>
      </c>
      <c r="M16" s="69">
        <v>448</v>
      </c>
      <c r="N16" s="69">
        <v>38</v>
      </c>
      <c r="O16" s="69">
        <v>43</v>
      </c>
      <c r="P16" s="69">
        <v>499</v>
      </c>
      <c r="Q16" s="65">
        <f>IFERROR(M16/N16-1,"n/a")</f>
        <v>10.789473684210526</v>
      </c>
      <c r="R16" s="65">
        <f>IFERROR(M16/O16-1,"n/a")</f>
        <v>9.4186046511627914</v>
      </c>
      <c r="S16" s="125">
        <f>IFERROR(M16/P16-1,"n/a")</f>
        <v>-0.10220440881763526</v>
      </c>
      <c r="T16" s="69">
        <v>283</v>
      </c>
      <c r="U16" s="71">
        <v>43</v>
      </c>
      <c r="V16" s="146">
        <v>827</v>
      </c>
    </row>
    <row r="17" spans="1:38" ht="15">
      <c r="A17" s="10"/>
      <c r="B17" s="13"/>
      <c r="C17" s="145"/>
      <c r="D17" s="27" t="s">
        <v>20</v>
      </c>
      <c r="E17" s="123"/>
      <c r="F17" s="127">
        <v>227186</v>
      </c>
      <c r="G17" s="127">
        <v>49688</v>
      </c>
      <c r="H17" s="124">
        <v>0</v>
      </c>
      <c r="I17" s="127">
        <v>291759</v>
      </c>
      <c r="J17" s="65">
        <f t="shared" si="0"/>
        <v>3.572250845274513</v>
      </c>
      <c r="K17" s="65" t="str">
        <f>IFERROR(F17/H17-1,"n/a")</f>
        <v>n/a</v>
      </c>
      <c r="L17" s="125">
        <f>IFERROR(F17/I17-1,"n/a")</f>
        <v>-0.2213230782940715</v>
      </c>
      <c r="M17" s="69">
        <v>1032303</v>
      </c>
      <c r="N17" s="69">
        <v>78164</v>
      </c>
      <c r="O17" s="69">
        <v>140552</v>
      </c>
      <c r="P17" s="69">
        <v>1593408</v>
      </c>
      <c r="Q17" s="65">
        <f>IFERROR(M17/N17-1,"n/a")</f>
        <v>12.206885522747045</v>
      </c>
      <c r="R17" s="65">
        <f>IFERROR(M17/O17-1,"n/a")</f>
        <v>6.3446340144572826</v>
      </c>
      <c r="S17" s="125">
        <f>IFERROR(M17/P17-1,"n/a")</f>
        <v>-0.35214144776479095</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67</v>
      </c>
      <c r="G19" s="124">
        <v>0</v>
      </c>
      <c r="H19" s="124">
        <v>0</v>
      </c>
      <c r="I19" s="127">
        <v>27</v>
      </c>
      <c r="J19" s="65" t="str">
        <f t="shared" si="0"/>
        <v>n/a</v>
      </c>
      <c r="K19" s="65" t="str">
        <f>IFERROR(F19/H19-1,"n/a")</f>
        <v>n/a</v>
      </c>
      <c r="L19" s="125">
        <f>IFERROR(F19/I19-1,"n/a")</f>
        <v>1.4814814814814814</v>
      </c>
      <c r="M19" s="69">
        <v>294</v>
      </c>
      <c r="N19" s="69">
        <v>0</v>
      </c>
      <c r="O19" s="69">
        <v>4</v>
      </c>
      <c r="P19" s="69">
        <v>128</v>
      </c>
      <c r="Q19" s="65" t="str">
        <f>IFERROR(M19/N19-1,"n/a")</f>
        <v>n/a</v>
      </c>
      <c r="R19" s="65">
        <f>IFERROR(M19/O19-1,"n/a")</f>
        <v>72.5</v>
      </c>
      <c r="S19" s="125">
        <f>IFERROR(M19/P19-1,"n/a")</f>
        <v>1.296875</v>
      </c>
      <c r="T19" s="69">
        <v>23</v>
      </c>
      <c r="U19" s="71">
        <v>4</v>
      </c>
      <c r="V19" s="146">
        <v>191</v>
      </c>
    </row>
    <row r="20" spans="1:38" ht="15">
      <c r="A20" s="10"/>
      <c r="B20" s="13"/>
      <c r="C20" s="145"/>
      <c r="D20" s="27" t="s">
        <v>20</v>
      </c>
      <c r="E20" s="123"/>
      <c r="F20" s="127">
        <f>83975+18476</f>
        <v>102451</v>
      </c>
      <c r="G20" s="124">
        <v>0</v>
      </c>
      <c r="H20" s="124">
        <v>0</v>
      </c>
      <c r="I20" s="127">
        <f>27978+22373</f>
        <v>50351</v>
      </c>
      <c r="J20" s="65" t="str">
        <f t="shared" si="0"/>
        <v>n/a</v>
      </c>
      <c r="K20" s="65" t="str">
        <f>IFERROR(F20/H20-1,"n/a")</f>
        <v>n/a</v>
      </c>
      <c r="L20" s="125">
        <f t="shared" ref="L20:L31" si="1">IFERROR(F20/I20-1,"n/a")</f>
        <v>1.0347361522114755</v>
      </c>
      <c r="M20" s="69">
        <v>342129</v>
      </c>
      <c r="N20" s="69">
        <v>0</v>
      </c>
      <c r="O20" s="69">
        <v>1753</v>
      </c>
      <c r="P20" s="69">
        <v>167542</v>
      </c>
      <c r="Q20" s="65" t="str">
        <f>IFERROR(M20/N20-1,"n/a")</f>
        <v>n/a</v>
      </c>
      <c r="R20" s="65">
        <f>IFERROR(M20/O20-1,"n/a")</f>
        <v>194.16771249286936</v>
      </c>
      <c r="S20" s="125">
        <f>IFERROR(M20/P20-1,"n/a")</f>
        <v>1.0420491578231128</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9">
        <v>81</v>
      </c>
      <c r="G22" s="127">
        <v>44</v>
      </c>
      <c r="H22" s="124">
        <v>0</v>
      </c>
      <c r="I22" s="127">
        <v>93</v>
      </c>
      <c r="J22" s="65">
        <f t="shared" si="0"/>
        <v>0.84090909090909083</v>
      </c>
      <c r="K22" s="65" t="str">
        <f>IFERROR(F22/H22-1,"n/a")</f>
        <v>n/a</v>
      </c>
      <c r="L22" s="125">
        <f t="shared" si="1"/>
        <v>-0.12903225806451613</v>
      </c>
      <c r="M22" s="69">
        <v>764</v>
      </c>
      <c r="N22" s="69">
        <v>73</v>
      </c>
      <c r="O22" s="69">
        <v>406</v>
      </c>
      <c r="P22" s="69">
        <v>780</v>
      </c>
      <c r="Q22" s="65">
        <f>IFERROR(M22/N22-1,"n/a")</f>
        <v>9.4657534246575334</v>
      </c>
      <c r="R22" s="65">
        <f>IFERROR(M22/O22-1,"n/a")</f>
        <v>0.88177339901477825</v>
      </c>
      <c r="S22" s="125">
        <f>IFERROR(M22/P22-1,"n/a")</f>
        <v>-2.0512820512820551E-2</v>
      </c>
      <c r="T22" s="69">
        <v>411</v>
      </c>
      <c r="U22" s="71">
        <v>406</v>
      </c>
      <c r="V22" s="146">
        <v>1205</v>
      </c>
    </row>
    <row r="23" spans="1:38" ht="15">
      <c r="A23" s="10"/>
      <c r="B23" s="13"/>
      <c r="C23" s="145"/>
      <c r="D23" s="27" t="s">
        <v>20</v>
      </c>
      <c r="E23" s="123"/>
      <c r="F23" s="127">
        <v>278520</v>
      </c>
      <c r="G23" s="127">
        <v>64775</v>
      </c>
      <c r="H23" s="124">
        <v>0</v>
      </c>
      <c r="I23" s="127">
        <v>315639</v>
      </c>
      <c r="J23" s="65">
        <f t="shared" si="0"/>
        <v>3.2998070243149362</v>
      </c>
      <c r="K23" s="65" t="str">
        <f>IFERROR(F23/H23-1,"n/a")</f>
        <v>n/a</v>
      </c>
      <c r="L23" s="125">
        <f t="shared" si="1"/>
        <v>-0.11759953617898933</v>
      </c>
      <c r="M23" s="69">
        <v>1920562</v>
      </c>
      <c r="N23" s="69">
        <v>100033</v>
      </c>
      <c r="O23" s="69">
        <v>833999</v>
      </c>
      <c r="P23" s="69">
        <v>2649237</v>
      </c>
      <c r="Q23" s="65">
        <f>IFERROR(M23/N23-1,"n/a")</f>
        <v>18.199284236202054</v>
      </c>
      <c r="R23" s="65">
        <f>IFERROR(M23/O23-1,"n/a")</f>
        <v>1.302834895485486</v>
      </c>
      <c r="S23" s="125">
        <f>IFERROR(M23/P23-1,"n/a")</f>
        <v>-0.27505089201154898</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32</v>
      </c>
      <c r="G25" s="127">
        <v>17</v>
      </c>
      <c r="H25" s="127">
        <v>2</v>
      </c>
      <c r="I25" s="127">
        <v>35</v>
      </c>
      <c r="J25" s="65">
        <f t="shared" si="0"/>
        <v>0.88235294117647056</v>
      </c>
      <c r="K25" s="65">
        <f>IFERROR(F25/H25-1,"n/a")</f>
        <v>15</v>
      </c>
      <c r="L25" s="125">
        <f t="shared" si="1"/>
        <v>-8.5714285714285743E-2</v>
      </c>
      <c r="M25" s="69">
        <v>188</v>
      </c>
      <c r="N25" s="69">
        <v>54</v>
      </c>
      <c r="O25" s="69">
        <v>11</v>
      </c>
      <c r="P25" s="69">
        <v>204</v>
      </c>
      <c r="Q25" s="65">
        <f>IFERROR(M25/N25-1,"n/a")</f>
        <v>2.4814814814814814</v>
      </c>
      <c r="R25" s="65">
        <f>IFERROR(M25/O25-1,"n/a")</f>
        <v>16.09090909090909</v>
      </c>
      <c r="S25" s="125">
        <f>IFERROR(M25/P25-1,"n/a")</f>
        <v>-7.8431372549019662E-2</v>
      </c>
      <c r="T25" s="69">
        <v>107</v>
      </c>
      <c r="U25" s="71">
        <v>32</v>
      </c>
      <c r="V25" s="146">
        <v>372</v>
      </c>
    </row>
    <row r="26" spans="1:38" ht="15">
      <c r="A26" s="10"/>
      <c r="B26" s="13"/>
      <c r="C26" s="145"/>
      <c r="D26" s="27" t="s">
        <v>20</v>
      </c>
      <c r="E26" s="123"/>
      <c r="F26" s="127">
        <v>96458</v>
      </c>
      <c r="G26" s="127">
        <v>24100</v>
      </c>
      <c r="H26" s="127">
        <v>2541</v>
      </c>
      <c r="I26" s="127">
        <v>108905</v>
      </c>
      <c r="J26" s="65">
        <f t="shared" si="0"/>
        <v>3.0024066390041497</v>
      </c>
      <c r="K26" s="65">
        <f>IFERROR(F26/H26-1,"n/a")</f>
        <v>36.960645415190868</v>
      </c>
      <c r="L26" s="125">
        <f t="shared" si="1"/>
        <v>-0.11429227308204404</v>
      </c>
      <c r="M26" s="69">
        <v>346507</v>
      </c>
      <c r="N26" s="69">
        <v>69550</v>
      </c>
      <c r="O26" s="69">
        <v>42762</v>
      </c>
      <c r="P26" s="69">
        <v>586040</v>
      </c>
      <c r="Q26" s="65">
        <f>IFERROR(M26/N26-1,"n/a")</f>
        <v>3.9821279654924515</v>
      </c>
      <c r="R26" s="65">
        <f>IFERROR(M26/O26-1,"n/a")</f>
        <v>7.1031523315092837</v>
      </c>
      <c r="S26" s="125">
        <f>IFERROR(M26/P26-1,"n/a")</f>
        <v>-0.40873148590539898</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72</v>
      </c>
      <c r="G28" s="127">
        <v>16</v>
      </c>
      <c r="H28" s="127">
        <v>3</v>
      </c>
      <c r="I28" s="127">
        <v>44</v>
      </c>
      <c r="J28" s="65">
        <f t="shared" si="0"/>
        <v>3.5</v>
      </c>
      <c r="K28" s="65">
        <f>IFERROR(F28/H28-1,"n/a")</f>
        <v>23</v>
      </c>
      <c r="L28" s="125">
        <f t="shared" si="1"/>
        <v>0.63636363636363646</v>
      </c>
      <c r="M28" s="69">
        <v>346</v>
      </c>
      <c r="N28" s="69">
        <v>56</v>
      </c>
      <c r="O28" s="69">
        <v>5</v>
      </c>
      <c r="P28" s="69">
        <v>216</v>
      </c>
      <c r="Q28" s="65">
        <f>IFERROR(M28/N28-1,"n/a")</f>
        <v>5.1785714285714288</v>
      </c>
      <c r="R28" s="65">
        <f>IFERROR(M28/O28-1,"n/a")</f>
        <v>68.2</v>
      </c>
      <c r="S28" s="125">
        <f>IFERROR(M28/P28-1,"n/a")</f>
        <v>0.60185185185185186</v>
      </c>
      <c r="T28" s="69">
        <v>124</v>
      </c>
      <c r="U28" s="71">
        <v>37</v>
      </c>
      <c r="V28" s="146">
        <f>282+81</f>
        <v>363</v>
      </c>
    </row>
    <row r="29" spans="1:38" ht="15">
      <c r="A29" s="10"/>
      <c r="B29" s="13"/>
      <c r="C29" s="145"/>
      <c r="D29" s="27" t="s">
        <v>20</v>
      </c>
      <c r="E29" s="123"/>
      <c r="F29" s="127">
        <f>152952+25399+7611</f>
        <v>185962</v>
      </c>
      <c r="G29" s="127">
        <v>25181</v>
      </c>
      <c r="H29" s="124">
        <v>0</v>
      </c>
      <c r="I29" s="127">
        <f>100123+26729+22999</f>
        <v>149851</v>
      </c>
      <c r="J29" s="65">
        <f t="shared" si="0"/>
        <v>6.3850125094317143</v>
      </c>
      <c r="K29" s="65" t="str">
        <f>IFERROR(F29/H29-1,"n/a")</f>
        <v>n/a</v>
      </c>
      <c r="L29" s="125">
        <f t="shared" si="1"/>
        <v>0.24097937284369131</v>
      </c>
      <c r="M29" s="69">
        <v>544281</v>
      </c>
      <c r="N29" s="69">
        <v>81814</v>
      </c>
      <c r="O29" s="69">
        <v>9186</v>
      </c>
      <c r="P29" s="69">
        <v>592980</v>
      </c>
      <c r="Q29" s="65">
        <f>IFERROR(M29/N29-1,"n/a")</f>
        <v>5.652663358349427</v>
      </c>
      <c r="R29" s="65">
        <f>IFERROR(M29/O29-1,"n/a")</f>
        <v>58.251143043762248</v>
      </c>
      <c r="S29" s="125">
        <f>IFERROR(M29/P29-1,"n/a")</f>
        <v>-8.2125872710715364E-2</v>
      </c>
      <c r="T29" s="69">
        <v>165083</v>
      </c>
      <c r="U29" s="71">
        <f>20768+8294</f>
        <v>29062</v>
      </c>
      <c r="V29" s="146">
        <f>659951+168729+38484</f>
        <v>867164</v>
      </c>
    </row>
    <row r="30" spans="1:38" ht="15" customHeight="1" thickBot="1">
      <c r="A30" s="10"/>
      <c r="B30" s="13"/>
      <c r="C30" s="157" t="s">
        <v>16</v>
      </c>
      <c r="D30" s="158"/>
      <c r="E30" s="159"/>
      <c r="F30" s="130">
        <f t="shared" ref="F30:I31" si="2">F13+F16+F19+F22+F25+F28</f>
        <v>309</v>
      </c>
      <c r="G30" s="130">
        <f t="shared" si="2"/>
        <v>108</v>
      </c>
      <c r="H30" s="130">
        <f t="shared" si="2"/>
        <v>5</v>
      </c>
      <c r="I30" s="130">
        <f t="shared" si="2"/>
        <v>272</v>
      </c>
      <c r="J30" s="131">
        <f t="shared" si="0"/>
        <v>1.8611111111111112</v>
      </c>
      <c r="K30" s="131">
        <f>IFERROR(F30/H30-1,"n/a")</f>
        <v>60.8</v>
      </c>
      <c r="L30" s="132">
        <f t="shared" si="1"/>
        <v>0.13602941176470584</v>
      </c>
      <c r="M30" s="133">
        <f t="shared" ref="M30:P31" si="3">M13+M16+M19+M22+M25+M28</f>
        <v>2267</v>
      </c>
      <c r="N30" s="133">
        <f t="shared" si="3"/>
        <v>234</v>
      </c>
      <c r="O30" s="133">
        <f t="shared" si="3"/>
        <v>614</v>
      </c>
      <c r="P30" s="133">
        <f t="shared" si="3"/>
        <v>2077</v>
      </c>
      <c r="Q30" s="131">
        <f>IFERROR(M30/N30-1,"n/a")</f>
        <v>8.6880341880341874</v>
      </c>
      <c r="R30" s="131">
        <f>IFERROR(M30/O30-1,"n/a")</f>
        <v>2.6921824104234529</v>
      </c>
      <c r="S30" s="132">
        <f>IFERROR(M30/P30-1,"n/a")</f>
        <v>9.147809340394808E-2</v>
      </c>
      <c r="T30" s="133">
        <f t="shared" ref="T30:V31" si="4">T13+T16+T19+T22+T25+T28</f>
        <v>1059</v>
      </c>
      <c r="U30" s="133">
        <f t="shared" si="4"/>
        <v>667</v>
      </c>
      <c r="V30" s="152">
        <f t="shared" si="4"/>
        <v>3344</v>
      </c>
    </row>
    <row r="31" spans="1:38" s="23" customFormat="1" ht="15" customHeight="1" thickTop="1" thickBot="1">
      <c r="A31" s="10"/>
      <c r="B31" s="13"/>
      <c r="C31" s="160" t="s">
        <v>17</v>
      </c>
      <c r="D31" s="161"/>
      <c r="E31" s="162"/>
      <c r="F31" s="134">
        <f t="shared" si="2"/>
        <v>890577</v>
      </c>
      <c r="G31" s="134">
        <f t="shared" si="2"/>
        <v>165560</v>
      </c>
      <c r="H31" s="134">
        <f t="shared" si="2"/>
        <v>2541</v>
      </c>
      <c r="I31" s="134">
        <f t="shared" si="2"/>
        <v>926112</v>
      </c>
      <c r="J31" s="135">
        <f t="shared" si="0"/>
        <v>4.3791797535636627</v>
      </c>
      <c r="K31" s="135">
        <f>IFERROR(F31/H31-1,"n/a")</f>
        <v>349.48288075560805</v>
      </c>
      <c r="L31" s="136">
        <f t="shared" si="1"/>
        <v>-3.8370089146885E-2</v>
      </c>
      <c r="M31" s="137">
        <f t="shared" si="3"/>
        <v>4379951</v>
      </c>
      <c r="N31" s="137">
        <f t="shared" si="3"/>
        <v>332144</v>
      </c>
      <c r="O31" s="137">
        <f t="shared" si="3"/>
        <v>1287137</v>
      </c>
      <c r="P31" s="137">
        <f t="shared" si="3"/>
        <v>6070338</v>
      </c>
      <c r="Q31" s="135">
        <f>IFERROR(M31/N31-1,"n/a")</f>
        <v>12.186903873018931</v>
      </c>
      <c r="R31" s="135">
        <f>IFERROR(M31/O31-1,"n/a")</f>
        <v>2.4028630984891275</v>
      </c>
      <c r="S31" s="136">
        <f>IFERROR(M31/P31-1,"n/a")</f>
        <v>-0.27846670152469266</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5" t="s">
        <v>62</v>
      </c>
      <c r="G9" s="215"/>
      <c r="H9" s="215"/>
      <c r="I9" s="215"/>
      <c r="J9" s="215"/>
      <c r="K9" s="215"/>
      <c r="L9" s="216"/>
      <c r="M9" s="214" t="s">
        <v>63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5.75">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2" t="s">
        <v>59</v>
      </c>
      <c r="G6" s="222"/>
      <c r="H6" s="222"/>
      <c r="I6" s="222"/>
      <c r="J6" s="222"/>
      <c r="K6" s="222"/>
      <c r="L6" s="223"/>
      <c r="M6" s="224" t="s">
        <v>60</v>
      </c>
      <c r="N6" s="222"/>
      <c r="O6" s="222"/>
      <c r="P6" s="222"/>
      <c r="Q6" s="222"/>
      <c r="R6" s="222"/>
      <c r="S6" s="223"/>
      <c r="T6" s="224" t="s">
        <v>25</v>
      </c>
      <c r="U6" s="222"/>
      <c r="V6" s="222"/>
      <c r="W6" s="10"/>
      <c r="X6" s="118"/>
      <c r="Y6" s="118"/>
      <c r="Z6" s="118"/>
      <c r="AA6" s="118"/>
      <c r="AB6" s="118"/>
      <c r="AC6" s="118"/>
      <c r="AD6" s="118"/>
      <c r="AE6" s="118"/>
      <c r="AF6" s="118"/>
      <c r="AG6" s="118"/>
      <c r="AH6" s="118"/>
      <c r="AI6" s="118"/>
      <c r="AJ6" s="118"/>
      <c r="AK6" s="118"/>
      <c r="AL6" s="118"/>
    </row>
    <row r="7" spans="1:38" ht="15.75">
      <c r="A7" s="10"/>
      <c r="B7" s="19"/>
      <c r="C7" s="86"/>
      <c r="D7" s="87"/>
      <c r="E7" s="87"/>
      <c r="F7" s="120"/>
      <c r="G7" s="31"/>
      <c r="H7" s="31"/>
      <c r="I7" s="31"/>
      <c r="J7" s="31"/>
      <c r="K7" s="31"/>
      <c r="L7" s="121"/>
      <c r="M7" s="31"/>
      <c r="N7" s="31"/>
      <c r="O7" s="31"/>
      <c r="P7" s="31"/>
      <c r="Q7" s="31"/>
      <c r="R7" s="31"/>
      <c r="S7" s="121"/>
      <c r="T7" s="31"/>
      <c r="U7" s="31"/>
      <c r="V7" s="31"/>
    </row>
    <row r="8" spans="1:38" s="55" customFormat="1" ht="22.5">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7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6.5"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9.5"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5.75">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2" t="s">
        <v>52</v>
      </c>
      <c r="G6" s="222"/>
      <c r="H6" s="222"/>
      <c r="I6" s="222"/>
      <c r="J6" s="222"/>
      <c r="K6" s="222"/>
      <c r="L6" s="223"/>
      <c r="M6" s="224" t="s">
        <v>53</v>
      </c>
      <c r="N6" s="222"/>
      <c r="O6" s="222"/>
      <c r="P6" s="222"/>
      <c r="Q6" s="222"/>
      <c r="R6" s="222"/>
      <c r="S6" s="223"/>
      <c r="T6" s="224" t="s">
        <v>25</v>
      </c>
      <c r="U6" s="222"/>
      <c r="V6" s="222"/>
      <c r="W6" s="76"/>
    </row>
    <row r="7" spans="1:23" ht="15.75">
      <c r="A7" s="76"/>
      <c r="B7" s="85"/>
      <c r="C7" s="86"/>
      <c r="D7" s="87"/>
      <c r="E7" s="87"/>
      <c r="F7" s="86"/>
      <c r="G7" s="87"/>
      <c r="H7" s="87"/>
      <c r="I7" s="87"/>
      <c r="J7" s="87"/>
      <c r="K7" s="87"/>
      <c r="L7" s="88"/>
      <c r="M7" s="87"/>
      <c r="N7" s="87"/>
      <c r="O7" s="87"/>
      <c r="P7" s="87"/>
      <c r="Q7" s="87"/>
      <c r="R7" s="87"/>
      <c r="S7" s="88"/>
      <c r="T7" s="87"/>
      <c r="U7" s="87"/>
      <c r="V7" s="87"/>
      <c r="W7" s="76"/>
    </row>
    <row r="8" spans="1:23" ht="22.5">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7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6.5"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7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5.75">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50</v>
      </c>
      <c r="G6" s="225"/>
      <c r="H6" s="225"/>
      <c r="I6" s="225"/>
      <c r="J6" s="225"/>
      <c r="K6" s="225"/>
      <c r="L6" s="216"/>
      <c r="M6" s="214" t="s">
        <v>51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7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6.5"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72" t="s">
        <v>15</v>
      </c>
    </row>
    <row r="4" spans="1:38" ht="15.75">
      <c r="A4" s="10"/>
      <c r="B4" s="12" t="s">
        <v>11</v>
      </c>
      <c r="C4" s="27"/>
      <c r="D4" s="25"/>
      <c r="E4" s="59" t="s">
        <v>12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13</v>
      </c>
      <c r="G6" s="225"/>
      <c r="H6" s="225"/>
      <c r="I6" s="225"/>
      <c r="J6" s="225"/>
      <c r="K6" s="225"/>
      <c r="L6" s="216"/>
      <c r="M6" s="214" t="s">
        <v>14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74</v>
      </c>
      <c r="G10" s="69">
        <v>0</v>
      </c>
      <c r="H10" s="69">
        <v>29</v>
      </c>
      <c r="I10" s="69">
        <v>62</v>
      </c>
      <c r="J10" s="65" t="str">
        <f t="shared" ref="J10:J28" si="0">IFERROR(F10/G10-1,"n/a")</f>
        <v>n/a</v>
      </c>
      <c r="K10" s="65">
        <f>IFERROR(F10/H10-1,"n/a")</f>
        <v>1.5517241379310347</v>
      </c>
      <c r="L10" s="61">
        <f>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20</v>
      </c>
      <c r="E11" s="33"/>
      <c r="F11" s="69">
        <v>60824</v>
      </c>
      <c r="G11" s="69">
        <v>0</v>
      </c>
      <c r="H11" s="69">
        <v>48626</v>
      </c>
      <c r="I11" s="69">
        <v>108846</v>
      </c>
      <c r="J11" s="65" t="str">
        <f t="shared" si="0"/>
        <v>n/a</v>
      </c>
      <c r="K11" s="65">
        <f>IFERROR(F11/H11-1,"n/a")</f>
        <v>0.25085345288528771</v>
      </c>
      <c r="L11" s="61">
        <f>IFERROR(F11/I11-1,"n/a")</f>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24</v>
      </c>
      <c r="G13" s="69">
        <v>0</v>
      </c>
      <c r="H13" s="69">
        <v>10</v>
      </c>
      <c r="I13" s="69">
        <v>44</v>
      </c>
      <c r="J13" s="65" t="str">
        <f t="shared" si="0"/>
        <v>n/a</v>
      </c>
      <c r="K13" s="65">
        <f>IFERROR(F13/H13-1,"n/a")</f>
        <v>1.4</v>
      </c>
      <c r="L13" s="61">
        <f>IFERROR(F13/I13-1,"n/a")</f>
        <v>-0.45454545454545459</v>
      </c>
      <c r="M13" s="69">
        <v>53</v>
      </c>
      <c r="N13" s="69">
        <v>0</v>
      </c>
      <c r="O13" s="69">
        <v>43</v>
      </c>
      <c r="P13" s="69">
        <v>89</v>
      </c>
      <c r="Q13" s="65" t="str">
        <f>IFERROR(M13/N13-1,"n/a")</f>
        <v>n/a</v>
      </c>
      <c r="R13" s="65">
        <f>IFERROR(M13/O13-1,"n/a")</f>
        <v>0.23255813953488369</v>
      </c>
      <c r="S13" s="61">
        <f>IFERROR(M13/P13-1,"n/a")</f>
        <v>-0.4044943820224719</v>
      </c>
      <c r="T13" s="69">
        <v>283</v>
      </c>
      <c r="U13" s="71">
        <v>43</v>
      </c>
      <c r="V13" s="71">
        <v>827</v>
      </c>
    </row>
    <row r="14" spans="1:38">
      <c r="A14" s="10"/>
      <c r="B14" s="13"/>
      <c r="C14" s="34"/>
      <c r="D14" s="27" t="s">
        <v>20</v>
      </c>
      <c r="E14" s="33"/>
      <c r="F14" s="69">
        <v>32594</v>
      </c>
      <c r="G14" s="69">
        <v>0</v>
      </c>
      <c r="H14" s="69">
        <v>28535</v>
      </c>
      <c r="I14" s="69">
        <v>117674</v>
      </c>
      <c r="J14" s="65" t="str">
        <f t="shared" si="0"/>
        <v>n/a</v>
      </c>
      <c r="K14" s="65">
        <f>IFERROR(F14/H14-1,"n/a")</f>
        <v>0.14224636411424574</v>
      </c>
      <c r="L14" s="61">
        <f>IFERROR(F14/I14-1,"n/a")</f>
        <v>-0.7230144296955997</v>
      </c>
      <c r="M14" s="69">
        <v>68454</v>
      </c>
      <c r="N14" s="69">
        <v>0</v>
      </c>
      <c r="O14" s="69">
        <v>146557</v>
      </c>
      <c r="P14" s="69">
        <v>251900</v>
      </c>
      <c r="Q14" s="65" t="str">
        <f>IFERROR(M14/N14-1,"n/a")</f>
        <v>n/a</v>
      </c>
      <c r="R14" s="65">
        <f>IFERROR(M14/O14-1,"n/a")</f>
        <v>-0.53291893256548639</v>
      </c>
      <c r="S14" s="61">
        <f>IFERROR(M14/P14-1,"n/a")</f>
        <v>-0.72824930527987297</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5</v>
      </c>
      <c r="G16" s="69">
        <v>0</v>
      </c>
      <c r="H16" s="69">
        <v>2</v>
      </c>
      <c r="I16" s="69">
        <v>5</v>
      </c>
      <c r="J16" s="65" t="str">
        <f t="shared" si="0"/>
        <v>n/a</v>
      </c>
      <c r="K16" s="65">
        <f>IFERROR(F16/H16-1,"n/a")</f>
        <v>1.5</v>
      </c>
      <c r="L16" s="61">
        <f>IFERROR(F16/I16-1,"n/a")</f>
        <v>0</v>
      </c>
      <c r="M16" s="69">
        <v>10</v>
      </c>
      <c r="N16" s="69">
        <v>0</v>
      </c>
      <c r="O16" s="69">
        <v>3</v>
      </c>
      <c r="P16" s="69">
        <v>6</v>
      </c>
      <c r="Q16" s="65" t="str">
        <f>IFERROR(M16/N16-1,"n/a")</f>
        <v>n/a</v>
      </c>
      <c r="R16" s="65">
        <f>IFERROR(M16/O16-1,"n/a")</f>
        <v>2.3333333333333335</v>
      </c>
      <c r="S16" s="61">
        <f>IFERROR(M16/P16-1,"n/a")</f>
        <v>0.66666666666666674</v>
      </c>
      <c r="T16" s="69">
        <v>23</v>
      </c>
      <c r="U16" s="71">
        <v>4</v>
      </c>
      <c r="V16" s="71">
        <v>191</v>
      </c>
    </row>
    <row r="17" spans="1:38">
      <c r="A17" s="10"/>
      <c r="B17" s="13"/>
      <c r="C17" s="34"/>
      <c r="D17" s="27" t="s">
        <v>20</v>
      </c>
      <c r="E17" s="33"/>
      <c r="F17" s="69">
        <v>364</v>
      </c>
      <c r="G17" s="69">
        <v>0</v>
      </c>
      <c r="H17" s="69">
        <v>819</v>
      </c>
      <c r="I17" s="69">
        <v>4555</v>
      </c>
      <c r="J17" s="65" t="str">
        <f t="shared" si="0"/>
        <v>n/a</v>
      </c>
      <c r="K17" s="65">
        <f>IFERROR(F17/H17-1,"n/a")</f>
        <v>-0.55555555555555558</v>
      </c>
      <c r="L17" s="61">
        <f t="shared" ref="L17:L28" si="1">IFERROR(F17/I17-1,"n/a")</f>
        <v>-0.92008781558726671</v>
      </c>
      <c r="M17" s="69">
        <v>1472</v>
      </c>
      <c r="N17" s="69">
        <v>0</v>
      </c>
      <c r="O17" s="69">
        <v>1642</v>
      </c>
      <c r="P17" s="69">
        <v>5138</v>
      </c>
      <c r="Q17" s="65" t="str">
        <f>IFERROR(M17/N17-1,"n/a")</f>
        <v>n/a</v>
      </c>
      <c r="R17" s="65">
        <f>IFERROR(M17/O17-1,"n/a")</f>
        <v>-0.10353227771010964</v>
      </c>
      <c r="S17" s="61">
        <f>IFERROR(M17/P17-1,"n/a")</f>
        <v>-0.71350720124562084</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130</v>
      </c>
      <c r="G19" s="69">
        <v>0</v>
      </c>
      <c r="H19" s="69">
        <v>118</v>
      </c>
      <c r="I19" s="69">
        <v>108</v>
      </c>
      <c r="J19" s="65" t="str">
        <f t="shared" si="0"/>
        <v>n/a</v>
      </c>
      <c r="K19" s="65">
        <f>IFERROR(F19/H19-1,"n/a")</f>
        <v>0.10169491525423724</v>
      </c>
      <c r="L19" s="61">
        <f t="shared" si="1"/>
        <v>0.20370370370370372</v>
      </c>
      <c r="M19" s="69">
        <v>333</v>
      </c>
      <c r="N19" s="69">
        <v>0</v>
      </c>
      <c r="O19" s="69">
        <v>364</v>
      </c>
      <c r="P19" s="69">
        <v>316</v>
      </c>
      <c r="Q19" s="65" t="str">
        <f>IFERROR(M19/N19-1,"n/a")</f>
        <v>n/a</v>
      </c>
      <c r="R19" s="65">
        <f>IFERROR(M19/O19-1,"n/a")</f>
        <v>-8.5164835164835195E-2</v>
      </c>
      <c r="S19" s="61">
        <f>IFERROR(M19/P19-1,"n/a")</f>
        <v>5.3797468354430444E-2</v>
      </c>
      <c r="T19" s="69">
        <v>411</v>
      </c>
      <c r="U19" s="71">
        <v>406</v>
      </c>
      <c r="V19" s="71">
        <v>1205</v>
      </c>
    </row>
    <row r="20" spans="1:38">
      <c r="A20" s="10"/>
      <c r="B20" s="13"/>
      <c r="C20" s="34"/>
      <c r="D20" s="27" t="s">
        <v>20</v>
      </c>
      <c r="E20" s="33"/>
      <c r="F20" s="69">
        <v>283677</v>
      </c>
      <c r="G20" s="69">
        <v>0</v>
      </c>
      <c r="H20" s="69">
        <v>147660</v>
      </c>
      <c r="I20" s="69">
        <v>391750</v>
      </c>
      <c r="J20" s="65" t="str">
        <f t="shared" si="0"/>
        <v>n/a</v>
      </c>
      <c r="K20" s="65">
        <f>IFERROR(F20/H20-1,"n/a")</f>
        <v>0.92114993904916709</v>
      </c>
      <c r="L20" s="61">
        <f t="shared" si="1"/>
        <v>-0.27587236758136569</v>
      </c>
      <c r="M20" s="69">
        <v>603330</v>
      </c>
      <c r="N20" s="69">
        <v>0</v>
      </c>
      <c r="O20" s="69">
        <v>833999</v>
      </c>
      <c r="P20" s="69">
        <v>1065724</v>
      </c>
      <c r="Q20" s="65" t="str">
        <f>IFERROR(M20/N20-1,"n/a")</f>
        <v>n/a</v>
      </c>
      <c r="R20" s="65">
        <f>IFERROR(M20/O20-1,"n/a")</f>
        <v>-0.27658186640511562</v>
      </c>
      <c r="S20" s="61">
        <f>IFERROR(M20/P20-1,"n/a")</f>
        <v>-0.43387781451858076</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14</v>
      </c>
      <c r="G22" s="69">
        <v>4</v>
      </c>
      <c r="H22" s="69">
        <v>1</v>
      </c>
      <c r="I22" s="69">
        <v>9</v>
      </c>
      <c r="J22" s="65">
        <f t="shared" si="0"/>
        <v>2.5</v>
      </c>
      <c r="K22" s="65">
        <f>IFERROR(F22/H22-1,"n/a")</f>
        <v>13</v>
      </c>
      <c r="L22" s="61">
        <f t="shared" si="1"/>
        <v>0.55555555555555558</v>
      </c>
      <c r="M22" s="69">
        <v>23</v>
      </c>
      <c r="N22" s="69">
        <v>9</v>
      </c>
      <c r="O22" s="69">
        <v>9</v>
      </c>
      <c r="P22" s="69">
        <v>20</v>
      </c>
      <c r="Q22" s="65">
        <f>IFERROR(M22/N22-1,"n/a")</f>
        <v>1.5555555555555554</v>
      </c>
      <c r="R22" s="65">
        <f>IFERROR(M22/O22-1,"n/a")</f>
        <v>1.5555555555555554</v>
      </c>
      <c r="S22" s="61">
        <f>IFERROR(M22/P22-1,"n/a")</f>
        <v>0.14999999999999991</v>
      </c>
      <c r="T22" s="69">
        <v>107</v>
      </c>
      <c r="U22" s="71">
        <v>32</v>
      </c>
      <c r="V22" s="71">
        <v>372</v>
      </c>
    </row>
    <row r="23" spans="1:38">
      <c r="A23" s="10"/>
      <c r="B23" s="13"/>
      <c r="C23" s="34"/>
      <c r="D23" s="27" t="s">
        <v>20</v>
      </c>
      <c r="E23" s="33"/>
      <c r="F23" s="69">
        <v>19157</v>
      </c>
      <c r="G23" s="69">
        <v>3290</v>
      </c>
      <c r="H23" s="69">
        <v>565</v>
      </c>
      <c r="I23" s="69">
        <v>31670</v>
      </c>
      <c r="J23" s="65">
        <f t="shared" si="0"/>
        <v>4.8227963525835866</v>
      </c>
      <c r="K23" s="65">
        <f>IFERROR(F23/H23-1,"n/a")</f>
        <v>32.906194690265487</v>
      </c>
      <c r="L23" s="61">
        <f t="shared" si="1"/>
        <v>-0.39510577833912219</v>
      </c>
      <c r="M23" s="69">
        <v>26521</v>
      </c>
      <c r="N23" s="69">
        <v>7964</v>
      </c>
      <c r="O23" s="69">
        <v>40221</v>
      </c>
      <c r="P23" s="69">
        <v>76275</v>
      </c>
      <c r="Q23" s="65">
        <f>IFERROR(M23/N23-1,"n/a")</f>
        <v>2.3301104972375692</v>
      </c>
      <c r="R23" s="65">
        <f>IFERROR(M23/O23-1,"n/a")</f>
        <v>-0.34061808507993341</v>
      </c>
      <c r="S23" s="61">
        <f>IFERROR(M23/P23-1,"n/a")</f>
        <v>-0.65229760734185516</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14</v>
      </c>
      <c r="G25" s="69">
        <v>1</v>
      </c>
      <c r="H25" s="69">
        <v>0</v>
      </c>
      <c r="I25" s="69">
        <v>1</v>
      </c>
      <c r="J25" s="65">
        <f t="shared" si="0"/>
        <v>13</v>
      </c>
      <c r="K25" s="65" t="str">
        <f>IFERROR(F25/H25-1,"n/a")</f>
        <v>n/a</v>
      </c>
      <c r="L25" s="61">
        <f t="shared" si="1"/>
        <v>13</v>
      </c>
      <c r="M25" s="69">
        <v>16</v>
      </c>
      <c r="N25" s="69">
        <v>3</v>
      </c>
      <c r="O25" s="69">
        <v>1</v>
      </c>
      <c r="P25" s="69">
        <v>4</v>
      </c>
      <c r="Q25" s="65">
        <f>IFERROR(M25/N25-1,"n/a")</f>
        <v>4.333333333333333</v>
      </c>
      <c r="R25" s="65">
        <f>IFERROR(M25/O25-1,"n/a")</f>
        <v>15</v>
      </c>
      <c r="S25" s="61">
        <f>IFERROR(M25/P25-1,"n/a")</f>
        <v>3</v>
      </c>
      <c r="T25" s="69">
        <v>124</v>
      </c>
      <c r="U25" s="71">
        <v>37</v>
      </c>
      <c r="V25" s="71">
        <f>282+81</f>
        <v>363</v>
      </c>
    </row>
    <row r="26" spans="1:38">
      <c r="A26" s="10"/>
      <c r="B26" s="13"/>
      <c r="C26" s="34"/>
      <c r="D26" s="27" t="s">
        <v>20</v>
      </c>
      <c r="E26" s="33"/>
      <c r="F26" s="69">
        <v>8889</v>
      </c>
      <c r="G26" s="69">
        <v>856</v>
      </c>
      <c r="H26" s="69">
        <v>0</v>
      </c>
      <c r="I26" s="69">
        <v>1452</v>
      </c>
      <c r="J26" s="65">
        <f t="shared" si="0"/>
        <v>9.384345794392523</v>
      </c>
      <c r="K26" s="65" t="str">
        <f>IFERROR(F26/H26-1,"n/a")</f>
        <v>n/a</v>
      </c>
      <c r="L26" s="61">
        <f t="shared" si="1"/>
        <v>5.1219008264462813</v>
      </c>
      <c r="M26" s="69">
        <v>10872</v>
      </c>
      <c r="N26" s="69">
        <v>2139</v>
      </c>
      <c r="O26" s="69">
        <v>892</v>
      </c>
      <c r="P26" s="69">
        <v>6109</v>
      </c>
      <c r="Q26" s="65">
        <f>IFERROR(M26/N26-1,"n/a")</f>
        <v>4.0827489481065919</v>
      </c>
      <c r="R26" s="65">
        <f>IFERROR(M26/O26-1,"n/a")</f>
        <v>11.188340807174887</v>
      </c>
      <c r="S26" s="61">
        <f>IFERROR(M26/P26-1,"n/a")</f>
        <v>0.7796693403175643</v>
      </c>
      <c r="T26" s="69">
        <v>165083</v>
      </c>
      <c r="U26" s="71">
        <f>20768+8294</f>
        <v>29062</v>
      </c>
      <c r="V26" s="71">
        <f>659951+168729+38484</f>
        <v>867164</v>
      </c>
    </row>
    <row r="27" spans="1:38" ht="15.75" thickBot="1">
      <c r="A27" s="10"/>
      <c r="B27" s="13"/>
      <c r="C27" s="36" t="s">
        <v>16</v>
      </c>
      <c r="D27" s="37"/>
      <c r="E27" s="38"/>
      <c r="F27" s="47">
        <f t="shared" ref="F27:I28" si="2">F10+F13+F16+F19+F22+F25</f>
        <v>261</v>
      </c>
      <c r="G27" s="47">
        <f t="shared" si="2"/>
        <v>5</v>
      </c>
      <c r="H27" s="47">
        <f t="shared" si="2"/>
        <v>160</v>
      </c>
      <c r="I27" s="47">
        <f t="shared" si="2"/>
        <v>229</v>
      </c>
      <c r="J27" s="67">
        <f t="shared" si="0"/>
        <v>51.2</v>
      </c>
      <c r="K27" s="67">
        <f>IFERROR(F27/H27-1,"n/a")</f>
        <v>0.63125000000000009</v>
      </c>
      <c r="L27" s="63">
        <f t="shared" si="1"/>
        <v>0.13973799126637565</v>
      </c>
      <c r="M27" s="47">
        <f t="shared" ref="M27:P28" si="3">M10+M13+M16+M19+M22+M25</f>
        <v>632</v>
      </c>
      <c r="N27" s="47">
        <f t="shared" si="3"/>
        <v>12</v>
      </c>
      <c r="O27" s="47">
        <f t="shared" si="3"/>
        <v>565</v>
      </c>
      <c r="P27" s="47">
        <f t="shared" si="3"/>
        <v>635</v>
      </c>
      <c r="Q27" s="67">
        <f>IFERROR(M27/N27-1,"n/a")</f>
        <v>51.666666666666664</v>
      </c>
      <c r="R27" s="67">
        <f>IFERROR(M27/O27-1,"n/a")</f>
        <v>0.11858407079646027</v>
      </c>
      <c r="S27" s="63">
        <f>IFERROR(M27/P27-1,"n/a")</f>
        <v>-4.7244094488189115E-3</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405505</v>
      </c>
      <c r="G28" s="48">
        <f t="shared" si="2"/>
        <v>4146</v>
      </c>
      <c r="H28" s="48">
        <f t="shared" si="2"/>
        <v>226205</v>
      </c>
      <c r="I28" s="48">
        <f t="shared" si="2"/>
        <v>655947</v>
      </c>
      <c r="J28" s="68">
        <f t="shared" si="0"/>
        <v>96.806319343945972</v>
      </c>
      <c r="K28" s="68">
        <f>IFERROR(F28/H28-1,"n/a")</f>
        <v>0.79264384076390892</v>
      </c>
      <c r="L28" s="64">
        <f t="shared" si="1"/>
        <v>-0.38180218828655366</v>
      </c>
      <c r="M28" s="48">
        <f t="shared" si="3"/>
        <v>866977</v>
      </c>
      <c r="N28" s="48">
        <f t="shared" si="3"/>
        <v>10103</v>
      </c>
      <c r="O28" s="48">
        <f t="shared" si="3"/>
        <v>1282196</v>
      </c>
      <c r="P28" s="48">
        <f t="shared" si="3"/>
        <v>1790526</v>
      </c>
      <c r="Q28" s="68">
        <f>IFERROR(M28/N28-1,"n/a")</f>
        <v>84.813817677917456</v>
      </c>
      <c r="R28" s="68">
        <f>IFERROR(M28/O28-1,"n/a")</f>
        <v>-0.32383426558810047</v>
      </c>
      <c r="S28" s="64">
        <f>IFERROR(M28/P28-1,"n/a")</f>
        <v>-0.51579759243931678</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43</v>
      </c>
      <c r="G6" s="225"/>
      <c r="H6" s="225"/>
      <c r="I6" s="225"/>
      <c r="J6" s="225"/>
      <c r="K6" s="225"/>
      <c r="L6" s="216"/>
      <c r="M6" s="214" t="s">
        <v>44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59</v>
      </c>
      <c r="G10" s="69">
        <v>0</v>
      </c>
      <c r="H10" s="69">
        <v>55</v>
      </c>
      <c r="I10" s="69">
        <v>62</v>
      </c>
      <c r="J10" s="65" t="str">
        <f t="shared" ref="J10:J28" si="0">IFERROR(F10/G10-1,"n/a")</f>
        <v>n/a</v>
      </c>
      <c r="K10" s="65">
        <f>IFERROR(F10/H10-1,"n/a")</f>
        <v>7.2727272727272751E-2</v>
      </c>
      <c r="L10" s="61">
        <f>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20</v>
      </c>
      <c r="E11" s="33"/>
      <c r="F11" s="69">
        <v>44710</v>
      </c>
      <c r="G11" s="69">
        <v>0</v>
      </c>
      <c r="H11" s="69">
        <v>101463</v>
      </c>
      <c r="I11" s="69">
        <v>119668</v>
      </c>
      <c r="J11" s="65" t="str">
        <f t="shared" si="0"/>
        <v>n/a</v>
      </c>
      <c r="K11" s="65">
        <f>IFERROR(F11/H11-1,"n/a")</f>
        <v>-0.55934675694588176</v>
      </c>
      <c r="L11" s="61">
        <f>IFERROR(F11/I11-1,"n/a")</f>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13</v>
      </c>
      <c r="G13" s="69">
        <v>0</v>
      </c>
      <c r="H13" s="69">
        <v>14</v>
      </c>
      <c r="I13" s="69">
        <v>21</v>
      </c>
      <c r="J13" s="65" t="str">
        <f t="shared" si="0"/>
        <v>n/a</v>
      </c>
      <c r="K13" s="65">
        <f>IFERROR(F13/H13-1,"n/a")</f>
        <v>-7.1428571428571397E-2</v>
      </c>
      <c r="L13" s="61">
        <f>IFERROR(F13/I13-1,"n/a")</f>
        <v>-0.38095238095238093</v>
      </c>
      <c r="M13" s="69">
        <v>29</v>
      </c>
      <c r="N13" s="69">
        <v>0</v>
      </c>
      <c r="O13" s="69">
        <v>33</v>
      </c>
      <c r="P13" s="69">
        <v>45</v>
      </c>
      <c r="Q13" s="65" t="str">
        <f>IFERROR(M13/N13-1,"n/a")</f>
        <v>n/a</v>
      </c>
      <c r="R13" s="65">
        <f>IFERROR(M13/O13-1,"n/a")</f>
        <v>-0.12121212121212122</v>
      </c>
      <c r="S13" s="61">
        <f>IFERROR(M13/P13-1,"n/a")</f>
        <v>-0.35555555555555551</v>
      </c>
      <c r="T13" s="69">
        <v>283</v>
      </c>
      <c r="U13" s="71">
        <v>43</v>
      </c>
      <c r="V13" s="71">
        <v>827</v>
      </c>
    </row>
    <row r="14" spans="1:38">
      <c r="A14" s="10"/>
      <c r="B14" s="13"/>
      <c r="C14" s="34"/>
      <c r="D14" s="27" t="s">
        <v>20</v>
      </c>
      <c r="E14" s="33"/>
      <c r="F14" s="69">
        <v>14032</v>
      </c>
      <c r="G14" s="69">
        <v>0</v>
      </c>
      <c r="H14" s="69">
        <v>47023</v>
      </c>
      <c r="I14" s="69">
        <v>59703</v>
      </c>
      <c r="J14" s="65" t="str">
        <f t="shared" si="0"/>
        <v>n/a</v>
      </c>
      <c r="K14" s="65">
        <f>IFERROR(F14/H14-1,"n/a")</f>
        <v>-0.70159283754758306</v>
      </c>
      <c r="L14" s="61">
        <f>IFERROR(F14/I14-1,"n/a")</f>
        <v>-0.76496993450915363</v>
      </c>
      <c r="M14" s="69">
        <v>35860</v>
      </c>
      <c r="N14" s="69">
        <v>0</v>
      </c>
      <c r="O14" s="69">
        <v>118022</v>
      </c>
      <c r="P14" s="69">
        <v>134226</v>
      </c>
      <c r="Q14" s="65" t="str">
        <f>IFERROR(M14/N14-1,"n/a")</f>
        <v>n/a</v>
      </c>
      <c r="R14" s="65">
        <f>IFERROR(M14/O14-1,"n/a")</f>
        <v>-0.69615834335971261</v>
      </c>
      <c r="S14" s="61">
        <f>IFERROR(M14/P14-1,"n/a")</f>
        <v>-0.73283864526991782</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v>
      </c>
      <c r="G16" s="69">
        <v>0</v>
      </c>
      <c r="H16" s="69">
        <v>0</v>
      </c>
      <c r="I16" s="69">
        <v>1</v>
      </c>
      <c r="J16" s="65" t="str">
        <f t="shared" si="0"/>
        <v>n/a</v>
      </c>
      <c r="K16" s="65" t="str">
        <f>IFERROR(F16/H16-1,"n/a")</f>
        <v>n/a</v>
      </c>
      <c r="L16" s="61">
        <f>IFERROR(F16/I16-1,"n/a")</f>
        <v>1</v>
      </c>
      <c r="M16" s="69">
        <v>5</v>
      </c>
      <c r="N16" s="69">
        <v>0</v>
      </c>
      <c r="O16" s="69">
        <v>1</v>
      </c>
      <c r="P16" s="69">
        <v>1</v>
      </c>
      <c r="Q16" s="65" t="str">
        <f>IFERROR(M16/N16-1,"n/a")</f>
        <v>n/a</v>
      </c>
      <c r="R16" s="65">
        <f>IFERROR(M16/O16-1,"n/a")</f>
        <v>4</v>
      </c>
      <c r="S16" s="61">
        <f>IFERROR(M16/P16-1,"n/a")</f>
        <v>4</v>
      </c>
      <c r="T16" s="69">
        <v>23</v>
      </c>
      <c r="U16" s="71">
        <v>4</v>
      </c>
      <c r="V16" s="71">
        <v>191</v>
      </c>
    </row>
    <row r="17" spans="1:38">
      <c r="A17" s="10"/>
      <c r="B17" s="13"/>
      <c r="C17" s="34"/>
      <c r="D17" s="27" t="s">
        <v>20</v>
      </c>
      <c r="E17" s="33"/>
      <c r="F17" s="69">
        <v>294</v>
      </c>
      <c r="G17" s="69">
        <v>0</v>
      </c>
      <c r="H17" s="69">
        <v>0</v>
      </c>
      <c r="I17" s="69">
        <v>583</v>
      </c>
      <c r="J17" s="65" t="str">
        <f t="shared" si="0"/>
        <v>n/a</v>
      </c>
      <c r="K17" s="65" t="str">
        <f>IFERROR(F17/H17-1,"n/a")</f>
        <v>n/a</v>
      </c>
      <c r="L17" s="61">
        <f t="shared" ref="L17:L28" si="1">IFERROR(F17/I17-1,"n/a")</f>
        <v>-0.49571183533447682</v>
      </c>
      <c r="M17" s="69">
        <v>1108</v>
      </c>
      <c r="N17" s="69">
        <v>0</v>
      </c>
      <c r="O17" s="69">
        <v>823</v>
      </c>
      <c r="P17" s="69">
        <v>583</v>
      </c>
      <c r="Q17" s="65" t="str">
        <f>IFERROR(M17/N17-1,"n/a")</f>
        <v>n/a</v>
      </c>
      <c r="R17" s="65">
        <f>IFERROR(M17/O17-1,"n/a")</f>
        <v>0.34629404617253945</v>
      </c>
      <c r="S17" s="61">
        <f>IFERROR(M17/P17-1,"n/a")</f>
        <v>0.90051457975986282</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103</v>
      </c>
      <c r="G19" s="69">
        <v>0</v>
      </c>
      <c r="H19" s="69">
        <v>120</v>
      </c>
      <c r="I19" s="69">
        <v>95</v>
      </c>
      <c r="J19" s="65" t="str">
        <f t="shared" si="0"/>
        <v>n/a</v>
      </c>
      <c r="K19" s="65">
        <f>IFERROR(F19/H19-1,"n/a")</f>
        <v>-0.14166666666666672</v>
      </c>
      <c r="L19" s="61">
        <f t="shared" si="1"/>
        <v>8.4210526315789513E-2</v>
      </c>
      <c r="M19" s="69">
        <v>203</v>
      </c>
      <c r="N19" s="69">
        <v>0</v>
      </c>
      <c r="O19" s="69">
        <v>246</v>
      </c>
      <c r="P19" s="69">
        <v>208</v>
      </c>
      <c r="Q19" s="65" t="str">
        <f>IFERROR(M19/N19-1,"n/a")</f>
        <v>n/a</v>
      </c>
      <c r="R19" s="65">
        <f>IFERROR(M19/O19-1,"n/a")</f>
        <v>-0.17479674796747968</v>
      </c>
      <c r="S19" s="61">
        <f>IFERROR(M19/P19-1,"n/a")</f>
        <v>-2.4038461538461564E-2</v>
      </c>
      <c r="T19" s="69">
        <v>411</v>
      </c>
      <c r="U19" s="71">
        <v>406</v>
      </c>
      <c r="V19" s="71">
        <v>1205</v>
      </c>
    </row>
    <row r="20" spans="1:38">
      <c r="A20" s="10"/>
      <c r="B20" s="13"/>
      <c r="C20" s="34"/>
      <c r="D20" s="27" t="s">
        <v>20</v>
      </c>
      <c r="E20" s="33"/>
      <c r="F20" s="69">
        <v>174835</v>
      </c>
      <c r="G20" s="69">
        <v>0</v>
      </c>
      <c r="H20" s="69">
        <v>329055</v>
      </c>
      <c r="I20" s="69">
        <v>305578</v>
      </c>
      <c r="J20" s="65" t="str">
        <f t="shared" si="0"/>
        <v>n/a</v>
      </c>
      <c r="K20" s="65">
        <f>IFERROR(F20/H20-1,"n/a")</f>
        <v>-0.46867544939295858</v>
      </c>
      <c r="L20" s="61">
        <f t="shared" si="1"/>
        <v>-0.42785475394171046</v>
      </c>
      <c r="M20" s="69">
        <v>319653</v>
      </c>
      <c r="N20" s="69">
        <v>0</v>
      </c>
      <c r="O20" s="69">
        <v>686339</v>
      </c>
      <c r="P20" s="69">
        <v>673974</v>
      </c>
      <c r="Q20" s="65" t="str">
        <f>IFERROR(M20/N20-1,"n/a")</f>
        <v>n/a</v>
      </c>
      <c r="R20" s="65">
        <f>IFERROR(M20/O20-1,"n/a")</f>
        <v>-0.53426368019302417</v>
      </c>
      <c r="S20" s="61">
        <f>IFERROR(M20/P20-1,"n/a")</f>
        <v>-0.52571909302139253</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6</v>
      </c>
      <c r="G22" s="69">
        <v>4</v>
      </c>
      <c r="H22" s="69">
        <v>3</v>
      </c>
      <c r="I22" s="69">
        <v>7</v>
      </c>
      <c r="J22" s="65">
        <f t="shared" si="0"/>
        <v>0.5</v>
      </c>
      <c r="K22" s="65">
        <f>IFERROR(F22/H22-1,"n/a")</f>
        <v>1</v>
      </c>
      <c r="L22" s="61">
        <f t="shared" si="1"/>
        <v>-0.1428571428571429</v>
      </c>
      <c r="M22" s="69">
        <v>9</v>
      </c>
      <c r="N22" s="69">
        <v>5</v>
      </c>
      <c r="O22" s="69">
        <v>8</v>
      </c>
      <c r="P22" s="69">
        <v>11</v>
      </c>
      <c r="Q22" s="65">
        <f>IFERROR(M22/N22-1,"n/a")</f>
        <v>0.8</v>
      </c>
      <c r="R22" s="65">
        <f>IFERROR(M22/O22-1,"n/a")</f>
        <v>0.125</v>
      </c>
      <c r="S22" s="61">
        <f>IFERROR(M22/P22-1,"n/a")</f>
        <v>-0.18181818181818177</v>
      </c>
      <c r="T22" s="69">
        <v>107</v>
      </c>
      <c r="U22" s="71">
        <v>32</v>
      </c>
      <c r="V22" s="71">
        <v>372</v>
      </c>
    </row>
    <row r="23" spans="1:38">
      <c r="A23" s="10"/>
      <c r="B23" s="13"/>
      <c r="C23" s="34"/>
      <c r="D23" s="27" t="s">
        <v>20</v>
      </c>
      <c r="E23" s="33"/>
      <c r="F23" s="69">
        <v>5662</v>
      </c>
      <c r="G23" s="69">
        <v>4030</v>
      </c>
      <c r="H23" s="69">
        <v>16515</v>
      </c>
      <c r="I23" s="69">
        <v>24890</v>
      </c>
      <c r="J23" s="65">
        <f t="shared" si="0"/>
        <v>0.4049627791563275</v>
      </c>
      <c r="K23" s="65">
        <f>IFERROR(F23/H23-1,"n/a")</f>
        <v>-0.657160157432637</v>
      </c>
      <c r="L23" s="61">
        <f t="shared" si="1"/>
        <v>-0.77251908396946567</v>
      </c>
      <c r="M23" s="69">
        <v>7364</v>
      </c>
      <c r="N23" s="69">
        <v>4674</v>
      </c>
      <c r="O23" s="69">
        <v>39656</v>
      </c>
      <c r="P23" s="69">
        <v>44605</v>
      </c>
      <c r="Q23" s="65">
        <f>IFERROR(M23/N23-1,"n/a")</f>
        <v>0.57552417629439456</v>
      </c>
      <c r="R23" s="65">
        <f>IFERROR(M23/O23-1,"n/a")</f>
        <v>-0.81430300585031268</v>
      </c>
      <c r="S23" s="61">
        <f>IFERROR(M23/P23-1,"n/a")</f>
        <v>-0.83490640062773225</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v>
      </c>
      <c r="G25" s="69">
        <v>1</v>
      </c>
      <c r="H25" s="69">
        <v>1</v>
      </c>
      <c r="I25" s="69">
        <v>2</v>
      </c>
      <c r="J25" s="65">
        <f t="shared" si="0"/>
        <v>0</v>
      </c>
      <c r="K25" s="65">
        <f>IFERROR(F25/H25-1,"n/a")</f>
        <v>0</v>
      </c>
      <c r="L25" s="61">
        <f t="shared" si="1"/>
        <v>-0.5</v>
      </c>
      <c r="M25" s="69">
        <v>2</v>
      </c>
      <c r="N25" s="69">
        <v>2</v>
      </c>
      <c r="O25" s="69">
        <v>1</v>
      </c>
      <c r="P25" s="69">
        <v>3</v>
      </c>
      <c r="Q25" s="65">
        <f>IFERROR(M25/N25-1,"n/a")</f>
        <v>0</v>
      </c>
      <c r="R25" s="65">
        <f>IFERROR(M25/O25-1,"n/a")</f>
        <v>1</v>
      </c>
      <c r="S25" s="61">
        <f>IFERROR(M25/P25-1,"n/a")</f>
        <v>-0.33333333333333337</v>
      </c>
      <c r="T25" s="69">
        <v>124</v>
      </c>
      <c r="U25" s="71">
        <v>37</v>
      </c>
      <c r="V25" s="71">
        <f>282+81</f>
        <v>363</v>
      </c>
    </row>
    <row r="26" spans="1:38">
      <c r="A26" s="10"/>
      <c r="B26" s="13"/>
      <c r="C26" s="34"/>
      <c r="D26" s="27" t="s">
        <v>20</v>
      </c>
      <c r="E26" s="33"/>
      <c r="F26" s="69">
        <v>1983</v>
      </c>
      <c r="G26" s="69">
        <v>639</v>
      </c>
      <c r="H26" s="69">
        <v>892</v>
      </c>
      <c r="I26" s="69">
        <v>3305</v>
      </c>
      <c r="J26" s="65">
        <f t="shared" si="0"/>
        <v>2.103286384976526</v>
      </c>
      <c r="K26" s="65">
        <f>IFERROR(F26/H26-1,"n/a")</f>
        <v>1.2230941704035874</v>
      </c>
      <c r="L26" s="61">
        <f t="shared" si="1"/>
        <v>-0.4</v>
      </c>
      <c r="M26" s="69">
        <v>1983</v>
      </c>
      <c r="N26" s="69">
        <v>1283</v>
      </c>
      <c r="O26" s="69">
        <v>892</v>
      </c>
      <c r="P26" s="69">
        <v>4657</v>
      </c>
      <c r="Q26" s="65">
        <f>IFERROR(M26/N26-1,"n/a")</f>
        <v>0.54559625876851126</v>
      </c>
      <c r="R26" s="65">
        <f>IFERROR(M26/O26-1,"n/a")</f>
        <v>1.2230941704035874</v>
      </c>
      <c r="S26" s="61">
        <f>IFERROR(M26/P26-1,"n/a")</f>
        <v>-0.57418939231264765</v>
      </c>
      <c r="T26" s="69">
        <v>165083</v>
      </c>
      <c r="U26" s="71">
        <f>20768+8294</f>
        <v>29062</v>
      </c>
      <c r="V26" s="71">
        <f>659951+168729+38484</f>
        <v>867164</v>
      </c>
    </row>
    <row r="27" spans="1:38" ht="15.75" thickBot="1">
      <c r="A27" s="10"/>
      <c r="B27" s="13"/>
      <c r="C27" s="36" t="s">
        <v>16</v>
      </c>
      <c r="D27" s="37"/>
      <c r="E27" s="38"/>
      <c r="F27" s="47">
        <f t="shared" ref="F27:I28" si="2">F10+F13+F16+F19+F22+F25</f>
        <v>184</v>
      </c>
      <c r="G27" s="47">
        <f t="shared" si="2"/>
        <v>5</v>
      </c>
      <c r="H27" s="47">
        <f t="shared" si="2"/>
        <v>193</v>
      </c>
      <c r="I27" s="47">
        <f t="shared" si="2"/>
        <v>188</v>
      </c>
      <c r="J27" s="67">
        <f t="shared" si="0"/>
        <v>35.799999999999997</v>
      </c>
      <c r="K27" s="67">
        <f>IFERROR(F27/H27-1,"n/a")</f>
        <v>-4.6632124352331661E-2</v>
      </c>
      <c r="L27" s="63">
        <f t="shared" si="1"/>
        <v>-2.1276595744680882E-2</v>
      </c>
      <c r="M27" s="47">
        <f t="shared" ref="M27:P28" si="3">M10+M13+M16+M19+M22+M25</f>
        <v>371</v>
      </c>
      <c r="N27" s="47">
        <f t="shared" si="3"/>
        <v>7</v>
      </c>
      <c r="O27" s="47">
        <f t="shared" si="3"/>
        <v>405</v>
      </c>
      <c r="P27" s="47">
        <f t="shared" si="3"/>
        <v>406</v>
      </c>
      <c r="Q27" s="67">
        <f>IFERROR(M27/N27-1,"n/a")</f>
        <v>52</v>
      </c>
      <c r="R27" s="67">
        <f>IFERROR(M27/O27-1,"n/a")</f>
        <v>-8.395061728395059E-2</v>
      </c>
      <c r="S27" s="63">
        <f>IFERROR(M27/P27-1,"n/a")</f>
        <v>-8.6206896551724088E-2</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241516</v>
      </c>
      <c r="G28" s="48">
        <f t="shared" si="2"/>
        <v>4669</v>
      </c>
      <c r="H28" s="48">
        <f t="shared" si="2"/>
        <v>494948</v>
      </c>
      <c r="I28" s="48">
        <f t="shared" si="2"/>
        <v>513727</v>
      </c>
      <c r="J28" s="68">
        <f t="shared" si="0"/>
        <v>50.727564789034055</v>
      </c>
      <c r="K28" s="68">
        <f>IFERROR(F28/H28-1,"n/a")</f>
        <v>-0.5120376281952852</v>
      </c>
      <c r="L28" s="64">
        <f t="shared" si="1"/>
        <v>-0.52987481678011861</v>
      </c>
      <c r="M28" s="48">
        <f t="shared" si="3"/>
        <v>461472</v>
      </c>
      <c r="N28" s="48">
        <f t="shared" si="3"/>
        <v>5957</v>
      </c>
      <c r="O28" s="48">
        <f t="shared" si="3"/>
        <v>1055991</v>
      </c>
      <c r="P28" s="48">
        <f t="shared" si="3"/>
        <v>1134579</v>
      </c>
      <c r="Q28" s="68">
        <f>IFERROR(M28/N28-1,"n/a")</f>
        <v>76.467181467181462</v>
      </c>
      <c r="R28" s="68">
        <f>IFERROR(M28/O28-1,"n/a")</f>
        <v>-0.56299627553643927</v>
      </c>
      <c r="S28" s="64">
        <f>IFERROR(M28/P28-1,"n/a")</f>
        <v>-0.59326587218695215</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41</v>
      </c>
      <c r="G6" s="225"/>
      <c r="H6" s="225"/>
      <c r="I6" s="225"/>
      <c r="J6" s="225"/>
      <c r="K6" s="225"/>
      <c r="L6" s="216"/>
      <c r="M6" s="214" t="s">
        <v>41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64</v>
      </c>
      <c r="G10" s="69">
        <v>0</v>
      </c>
      <c r="H10" s="69">
        <v>61</v>
      </c>
      <c r="I10" s="69">
        <v>76</v>
      </c>
      <c r="J10" s="65" t="str">
        <f t="shared" ref="J10:J28" si="0">IFERROR(F10/G10-1,"n/a")</f>
        <v>n/a</v>
      </c>
      <c r="K10" s="65">
        <f>IFERROR(F10/H10-1,"n/a")</f>
        <v>4.9180327868852514E-2</v>
      </c>
      <c r="L10" s="61">
        <f>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20</v>
      </c>
      <c r="E11" s="33"/>
      <c r="F11" s="69">
        <v>50794</v>
      </c>
      <c r="G11" s="69">
        <v>0</v>
      </c>
      <c r="H11" s="69">
        <v>108796</v>
      </c>
      <c r="I11" s="69">
        <v>156866</v>
      </c>
      <c r="J11" s="65" t="str">
        <f t="shared" si="0"/>
        <v>n/a</v>
      </c>
      <c r="K11" s="65">
        <f>IFERROR(F11/H11-1,"n/a")</f>
        <v>-0.53312621787565717</v>
      </c>
      <c r="L11" s="61">
        <f>IFERROR(F11/I11-1,"n/a")</f>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16</v>
      </c>
      <c r="G13" s="69">
        <v>0</v>
      </c>
      <c r="H13" s="69">
        <v>19</v>
      </c>
      <c r="I13" s="69">
        <v>24</v>
      </c>
      <c r="J13" s="65" t="str">
        <f t="shared" si="0"/>
        <v>n/a</v>
      </c>
      <c r="K13" s="65">
        <f>IFERROR(F13/H13-1,"n/a")</f>
        <v>-0.15789473684210531</v>
      </c>
      <c r="L13" s="61">
        <f>IFERROR(F13/I13-1,"n/a")</f>
        <v>-0.33333333333333337</v>
      </c>
      <c r="M13" s="69">
        <v>16</v>
      </c>
      <c r="N13" s="69">
        <v>0</v>
      </c>
      <c r="O13" s="69">
        <v>19</v>
      </c>
      <c r="P13" s="69">
        <v>24</v>
      </c>
      <c r="Q13" s="65" t="str">
        <f>IFERROR(M13/N13-1,"n/a")</f>
        <v>n/a</v>
      </c>
      <c r="R13" s="65">
        <f>IFERROR(M13/O13-1,"n/a")</f>
        <v>-0.15789473684210531</v>
      </c>
      <c r="S13" s="61">
        <f>IFERROR(M13/P13-1,"n/a")</f>
        <v>-0.33333333333333337</v>
      </c>
      <c r="T13" s="69">
        <v>283</v>
      </c>
      <c r="U13" s="71">
        <v>43</v>
      </c>
      <c r="V13" s="71">
        <v>827</v>
      </c>
    </row>
    <row r="14" spans="1:38">
      <c r="A14" s="10"/>
      <c r="B14" s="13"/>
      <c r="C14" s="34"/>
      <c r="D14" s="27" t="s">
        <v>20</v>
      </c>
      <c r="E14" s="33"/>
      <c r="F14" s="69">
        <v>21828</v>
      </c>
      <c r="G14" s="69">
        <v>0</v>
      </c>
      <c r="H14" s="69">
        <v>70999</v>
      </c>
      <c r="I14" s="69">
        <v>74523</v>
      </c>
      <c r="J14" s="65" t="str">
        <f t="shared" si="0"/>
        <v>n/a</v>
      </c>
      <c r="K14" s="65">
        <f>IFERROR(F14/H14-1,"n/a")</f>
        <v>-0.69255905012746655</v>
      </c>
      <c r="L14" s="61">
        <f>IFERROR(F14/I14-1,"n/a")</f>
        <v>-0.70709713779638506</v>
      </c>
      <c r="M14" s="69">
        <v>21828</v>
      </c>
      <c r="N14" s="69">
        <v>0</v>
      </c>
      <c r="O14" s="69">
        <v>70999</v>
      </c>
      <c r="P14" s="69">
        <v>74523</v>
      </c>
      <c r="Q14" s="65" t="str">
        <f>IFERROR(M14/N14-1,"n/a")</f>
        <v>n/a</v>
      </c>
      <c r="R14" s="65">
        <f>IFERROR(M14/O14-1,"n/a")</f>
        <v>-0.69255905012746655</v>
      </c>
      <c r="S14" s="61">
        <f>IFERROR(M14/P14-1,"n/a")</f>
        <v>-0.70709713779638506</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3</v>
      </c>
      <c r="G16" s="69">
        <v>0</v>
      </c>
      <c r="H16" s="69">
        <v>1</v>
      </c>
      <c r="I16" s="69">
        <v>0</v>
      </c>
      <c r="J16" s="65" t="str">
        <f t="shared" si="0"/>
        <v>n/a</v>
      </c>
      <c r="K16" s="65">
        <f>IFERROR(F16/H16-1,"n/a")</f>
        <v>2</v>
      </c>
      <c r="L16" s="61" t="str">
        <f>IFERROR(F16/I16-1,"n/a")</f>
        <v>n/a</v>
      </c>
      <c r="M16" s="69">
        <v>3</v>
      </c>
      <c r="N16" s="69">
        <v>0</v>
      </c>
      <c r="O16" s="69">
        <v>1</v>
      </c>
      <c r="P16" s="69">
        <v>0</v>
      </c>
      <c r="Q16" s="65" t="str">
        <f>IFERROR(M16/N16-1,"n/a")</f>
        <v>n/a</v>
      </c>
      <c r="R16" s="65">
        <f>IFERROR(M16/O16-1,"n/a")</f>
        <v>2</v>
      </c>
      <c r="S16" s="61" t="str">
        <f>IFERROR(M16/P16-1,"n/a")</f>
        <v>n/a</v>
      </c>
      <c r="T16" s="69">
        <v>23</v>
      </c>
      <c r="U16" s="71">
        <v>4</v>
      </c>
      <c r="V16" s="71">
        <v>191</v>
      </c>
    </row>
    <row r="17" spans="1:38">
      <c r="A17" s="10"/>
      <c r="B17" s="13"/>
      <c r="C17" s="34"/>
      <c r="D17" s="27" t="s">
        <v>20</v>
      </c>
      <c r="E17" s="33"/>
      <c r="F17" s="69">
        <v>814</v>
      </c>
      <c r="G17" s="69">
        <v>0</v>
      </c>
      <c r="H17" s="69">
        <v>823</v>
      </c>
      <c r="I17" s="69">
        <v>0</v>
      </c>
      <c r="J17" s="65" t="str">
        <f t="shared" si="0"/>
        <v>n/a</v>
      </c>
      <c r="K17" s="65">
        <f>IFERROR(F17/H17-1,"n/a")</f>
        <v>-1.0935601458080146E-2</v>
      </c>
      <c r="L17" s="61" t="str">
        <f t="shared" ref="L17:L28" si="1">IFERROR(F17/I17-1,"n/a")</f>
        <v>n/a</v>
      </c>
      <c r="M17" s="69">
        <v>814</v>
      </c>
      <c r="N17" s="69">
        <v>0</v>
      </c>
      <c r="O17" s="69">
        <v>823</v>
      </c>
      <c r="P17" s="69">
        <v>0</v>
      </c>
      <c r="Q17" s="65" t="str">
        <f>IFERROR(M17/N17-1,"n/a")</f>
        <v>n/a</v>
      </c>
      <c r="R17" s="65">
        <f>IFERROR(M17/O17-1,"n/a")</f>
        <v>-1.0935601458080146E-2</v>
      </c>
      <c r="S17" s="61" t="str">
        <f>IFERROR(M17/P17-1,"n/a")</f>
        <v>n/a</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100</v>
      </c>
      <c r="G19" s="69">
        <v>0</v>
      </c>
      <c r="H19" s="69">
        <v>126</v>
      </c>
      <c r="I19" s="69">
        <v>113</v>
      </c>
      <c r="J19" s="65" t="str">
        <f t="shared" si="0"/>
        <v>n/a</v>
      </c>
      <c r="K19" s="65">
        <f>IFERROR(F19/H19-1,"n/a")</f>
        <v>-0.20634920634920639</v>
      </c>
      <c r="L19" s="61">
        <f t="shared" si="1"/>
        <v>-0.11504424778761058</v>
      </c>
      <c r="M19" s="69">
        <v>100</v>
      </c>
      <c r="N19" s="69">
        <v>0</v>
      </c>
      <c r="O19" s="69">
        <v>126</v>
      </c>
      <c r="P19" s="69">
        <v>113</v>
      </c>
      <c r="Q19" s="65" t="str">
        <f>IFERROR(M19/N19-1,"n/a")</f>
        <v>n/a</v>
      </c>
      <c r="R19" s="65">
        <f>IFERROR(M19/O19-1,"n/a")</f>
        <v>-0.20634920634920639</v>
      </c>
      <c r="S19" s="61">
        <f>IFERROR(M19/P19-1,"n/a")</f>
        <v>-0.11504424778761058</v>
      </c>
      <c r="T19" s="69">
        <v>411</v>
      </c>
      <c r="U19" s="71">
        <v>406</v>
      </c>
      <c r="V19" s="71">
        <v>1205</v>
      </c>
    </row>
    <row r="20" spans="1:38">
      <c r="A20" s="10"/>
      <c r="B20" s="13"/>
      <c r="C20" s="34"/>
      <c r="D20" s="27" t="s">
        <v>20</v>
      </c>
      <c r="E20" s="33"/>
      <c r="F20" s="69">
        <v>144818</v>
      </c>
      <c r="G20" s="69">
        <v>0</v>
      </c>
      <c r="H20" s="69">
        <v>357284</v>
      </c>
      <c r="I20" s="69">
        <v>368396</v>
      </c>
      <c r="J20" s="65" t="str">
        <f t="shared" si="0"/>
        <v>n/a</v>
      </c>
      <c r="K20" s="65">
        <f>IFERROR(F20/H20-1,"n/a")</f>
        <v>-0.59466978650037505</v>
      </c>
      <c r="L20" s="61">
        <f t="shared" si="1"/>
        <v>-0.60689584034571498</v>
      </c>
      <c r="M20" s="69">
        <v>144818</v>
      </c>
      <c r="N20" s="69">
        <v>0</v>
      </c>
      <c r="O20" s="69">
        <v>357284</v>
      </c>
      <c r="P20" s="69">
        <v>368396</v>
      </c>
      <c r="Q20" s="65" t="str">
        <f>IFERROR(M20/N20-1,"n/a")</f>
        <v>n/a</v>
      </c>
      <c r="R20" s="65">
        <f>IFERROR(M20/O20-1,"n/a")</f>
        <v>-0.59466978650037505</v>
      </c>
      <c r="S20" s="61">
        <f>IFERROR(M20/P20-1,"n/a")</f>
        <v>-0.60689584034571498</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3</v>
      </c>
      <c r="G22" s="69">
        <v>1</v>
      </c>
      <c r="H22" s="69">
        <v>5</v>
      </c>
      <c r="I22" s="69">
        <v>4</v>
      </c>
      <c r="J22" s="65">
        <f t="shared" si="0"/>
        <v>2</v>
      </c>
      <c r="K22" s="65">
        <f>IFERROR(F22/H22-1,"n/a")</f>
        <v>-0.4</v>
      </c>
      <c r="L22" s="61">
        <f t="shared" si="1"/>
        <v>-0.25</v>
      </c>
      <c r="M22" s="69">
        <v>3</v>
      </c>
      <c r="N22" s="69">
        <v>1</v>
      </c>
      <c r="O22" s="69">
        <v>5</v>
      </c>
      <c r="P22" s="69">
        <v>4</v>
      </c>
      <c r="Q22" s="65">
        <f>IFERROR(M22/N22-1,"n/a")</f>
        <v>2</v>
      </c>
      <c r="R22" s="65">
        <f>IFERROR(M22/O22-1,"n/a")</f>
        <v>-0.4</v>
      </c>
      <c r="S22" s="61">
        <f>IFERROR(M22/P22-1,"n/a")</f>
        <v>-0.25</v>
      </c>
      <c r="T22" s="69">
        <v>107</v>
      </c>
      <c r="U22" s="71">
        <v>32</v>
      </c>
      <c r="V22" s="71">
        <v>372</v>
      </c>
    </row>
    <row r="23" spans="1:38">
      <c r="A23" s="10"/>
      <c r="B23" s="13"/>
      <c r="C23" s="34"/>
      <c r="D23" s="27" t="s">
        <v>20</v>
      </c>
      <c r="E23" s="33"/>
      <c r="F23" s="69">
        <v>1702</v>
      </c>
      <c r="G23" s="69">
        <v>644</v>
      </c>
      <c r="H23" s="69">
        <v>23141</v>
      </c>
      <c r="I23" s="69">
        <v>19715</v>
      </c>
      <c r="J23" s="65">
        <f t="shared" si="0"/>
        <v>1.6428571428571428</v>
      </c>
      <c r="K23" s="65">
        <f>IFERROR(F23/H23-1,"n/a")</f>
        <v>-0.92645088803422493</v>
      </c>
      <c r="L23" s="61">
        <f t="shared" si="1"/>
        <v>-0.9136697945726604</v>
      </c>
      <c r="M23" s="69">
        <v>1702</v>
      </c>
      <c r="N23" s="69">
        <v>644</v>
      </c>
      <c r="O23" s="69">
        <v>23141</v>
      </c>
      <c r="P23" s="69">
        <v>19715</v>
      </c>
      <c r="Q23" s="65">
        <f>IFERROR(M23/N23-1,"n/a")</f>
        <v>1.6428571428571428</v>
      </c>
      <c r="R23" s="65">
        <f>IFERROR(M23/O23-1,"n/a")</f>
        <v>-0.92645088803422493</v>
      </c>
      <c r="S23" s="61">
        <f>IFERROR(M23/P23-1,"n/a")</f>
        <v>-0.9136697945726604</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0</v>
      </c>
      <c r="G25" s="69">
        <v>1</v>
      </c>
      <c r="H25" s="69">
        <v>0</v>
      </c>
      <c r="I25" s="69">
        <v>1</v>
      </c>
      <c r="J25" s="65">
        <f t="shared" si="0"/>
        <v>-1</v>
      </c>
      <c r="K25" s="65" t="str">
        <f>IFERROR(F25/H25-1,"n/a")</f>
        <v>n/a</v>
      </c>
      <c r="L25" s="61">
        <f t="shared" si="1"/>
        <v>-1</v>
      </c>
      <c r="M25" s="69">
        <v>0</v>
      </c>
      <c r="N25" s="69">
        <v>1</v>
      </c>
      <c r="O25" s="69">
        <v>0</v>
      </c>
      <c r="P25" s="69">
        <v>1</v>
      </c>
      <c r="Q25" s="65">
        <f>IFERROR(M25/N25-1,"n/a")</f>
        <v>-1</v>
      </c>
      <c r="R25" s="65" t="str">
        <f>IFERROR(M25/O25-1,"n/a")</f>
        <v>n/a</v>
      </c>
      <c r="S25" s="61">
        <f>IFERROR(M25/P25-1,"n/a")</f>
        <v>-1</v>
      </c>
      <c r="T25" s="69">
        <v>124</v>
      </c>
      <c r="U25" s="71">
        <v>37</v>
      </c>
      <c r="V25" s="71">
        <f>282+81</f>
        <v>363</v>
      </c>
    </row>
    <row r="26" spans="1:38">
      <c r="A26" s="10"/>
      <c r="B26" s="13"/>
      <c r="C26" s="34"/>
      <c r="D26" s="27" t="s">
        <v>20</v>
      </c>
      <c r="E26" s="33"/>
      <c r="F26" s="69">
        <v>0</v>
      </c>
      <c r="G26" s="69">
        <v>644</v>
      </c>
      <c r="H26" s="69">
        <v>0</v>
      </c>
      <c r="I26" s="69">
        <v>1352</v>
      </c>
      <c r="J26" s="65">
        <f t="shared" si="0"/>
        <v>-1</v>
      </c>
      <c r="K26" s="65" t="str">
        <f>IFERROR(F26/H26-1,"n/a")</f>
        <v>n/a</v>
      </c>
      <c r="L26" s="61">
        <f t="shared" si="1"/>
        <v>-1</v>
      </c>
      <c r="M26" s="69">
        <v>0</v>
      </c>
      <c r="N26" s="69">
        <v>644</v>
      </c>
      <c r="O26" s="69">
        <v>0</v>
      </c>
      <c r="P26" s="69">
        <v>1352</v>
      </c>
      <c r="Q26" s="65">
        <f>IFERROR(M26/N26-1,"n/a")</f>
        <v>-1</v>
      </c>
      <c r="R26" s="65" t="str">
        <f>IFERROR(M26/O26-1,"n/a")</f>
        <v>n/a</v>
      </c>
      <c r="S26" s="61">
        <f>IFERROR(M26/P26-1,"n/a")</f>
        <v>-1</v>
      </c>
      <c r="T26" s="69">
        <v>165083</v>
      </c>
      <c r="U26" s="71">
        <f>20768+8294</f>
        <v>29062</v>
      </c>
      <c r="V26" s="71">
        <f>659951+168729+38484</f>
        <v>867164</v>
      </c>
    </row>
    <row r="27" spans="1:38" ht="15.75" thickBot="1">
      <c r="A27" s="10"/>
      <c r="B27" s="13"/>
      <c r="C27" s="36" t="s">
        <v>16</v>
      </c>
      <c r="D27" s="37"/>
      <c r="E27" s="38"/>
      <c r="F27" s="47">
        <f>F10+F13+F16+F19+F22+F25</f>
        <v>186</v>
      </c>
      <c r="G27" s="47">
        <f t="shared" ref="G27:I28" si="2">G10+G13+G16+G19+G22+G25</f>
        <v>2</v>
      </c>
      <c r="H27" s="47">
        <f t="shared" si="2"/>
        <v>212</v>
      </c>
      <c r="I27" s="47">
        <f t="shared" si="2"/>
        <v>218</v>
      </c>
      <c r="J27" s="67">
        <f t="shared" si="0"/>
        <v>92</v>
      </c>
      <c r="K27" s="67">
        <f>IFERROR(F27/H27-1,"n/a")</f>
        <v>-0.12264150943396224</v>
      </c>
      <c r="L27" s="63">
        <f t="shared" si="1"/>
        <v>-0.14678899082568808</v>
      </c>
      <c r="M27" s="47">
        <f t="shared" ref="M27:P28" si="3">M10+M13+M16+M19+M22+M25</f>
        <v>186</v>
      </c>
      <c r="N27" s="47">
        <f t="shared" si="3"/>
        <v>2</v>
      </c>
      <c r="O27" s="47">
        <f t="shared" si="3"/>
        <v>212</v>
      </c>
      <c r="P27" s="47">
        <f t="shared" si="3"/>
        <v>218</v>
      </c>
      <c r="Q27" s="67">
        <f>IFERROR(M27/N27-1,"n/a")</f>
        <v>92</v>
      </c>
      <c r="R27" s="67">
        <f>IFERROR(M27/O27-1,"n/a")</f>
        <v>-0.12264150943396224</v>
      </c>
      <c r="S27" s="63">
        <f>IFERROR(M27/P27-1,"n/a")</f>
        <v>-0.14678899082568808</v>
      </c>
      <c r="T27" s="47">
        <f t="shared" ref="T27:V28" si="4">T10+T13+T16+T19+T22+T25</f>
        <v>1059</v>
      </c>
      <c r="U27" s="47">
        <f t="shared" si="4"/>
        <v>667</v>
      </c>
      <c r="V27" s="47">
        <f t="shared" si="4"/>
        <v>3344</v>
      </c>
    </row>
    <row r="28" spans="1:38" s="23" customFormat="1" ht="16.5" thickTop="1" thickBot="1">
      <c r="A28" s="10"/>
      <c r="B28" s="13"/>
      <c r="C28" s="39" t="s">
        <v>17</v>
      </c>
      <c r="D28" s="40"/>
      <c r="E28" s="41"/>
      <c r="F28" s="48">
        <f>F11+F14+F17+F20+F23+F26</f>
        <v>219956</v>
      </c>
      <c r="G28" s="48">
        <f t="shared" si="2"/>
        <v>1288</v>
      </c>
      <c r="H28" s="48">
        <f t="shared" si="2"/>
        <v>561043</v>
      </c>
      <c r="I28" s="48">
        <f t="shared" si="2"/>
        <v>620852</v>
      </c>
      <c r="J28" s="68">
        <f t="shared" si="0"/>
        <v>169.77329192546583</v>
      </c>
      <c r="K28" s="68">
        <f>IFERROR(F28/H28-1,"n/a")</f>
        <v>-0.60795161868163405</v>
      </c>
      <c r="L28" s="64">
        <f t="shared" si="1"/>
        <v>-0.64571910857982262</v>
      </c>
      <c r="M28" s="48">
        <f t="shared" si="3"/>
        <v>219956</v>
      </c>
      <c r="N28" s="48">
        <f t="shared" si="3"/>
        <v>1288</v>
      </c>
      <c r="O28" s="48">
        <f t="shared" si="3"/>
        <v>561043</v>
      </c>
      <c r="P28" s="48">
        <f t="shared" si="3"/>
        <v>620852</v>
      </c>
      <c r="Q28" s="68">
        <f>IFERROR(M28/N28-1,"n/a")</f>
        <v>169.77329192546583</v>
      </c>
      <c r="R28" s="68">
        <f>IFERROR(M28/O28-1,"n/a")</f>
        <v>-0.60795161868163405</v>
      </c>
      <c r="S28" s="64">
        <f>IFERROR(M28/P28-1,"n/a")</f>
        <v>-0.64571910857982262</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37</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39</v>
      </c>
      <c r="G6" s="226"/>
      <c r="H6" s="226"/>
      <c r="I6" s="227"/>
      <c r="J6" s="228"/>
      <c r="K6" s="214" t="s">
        <v>38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K10+K13+K16+K19+K22+K25</f>
        <v>1059</v>
      </c>
      <c r="L27" s="47">
        <v>667</v>
      </c>
      <c r="M27" s="47">
        <v>3263</v>
      </c>
      <c r="N27" s="67">
        <f>K27/L27-1</f>
        <v>0.58770614692653678</v>
      </c>
      <c r="O27" s="63">
        <f>K27/M27-1</f>
        <v>-0.67545203800183873</v>
      </c>
      <c r="P27" s="47">
        <f>P10+P13+P16+P19+P22+P25</f>
        <v>667</v>
      </c>
      <c r="Q27" s="47">
        <f>Q10+Q13+Q16+Q19+Q22+Q25</f>
        <v>3344</v>
      </c>
    </row>
    <row r="28" spans="1:33" s="23" customFormat="1" ht="16.5"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K11+K14+K17+K20+K23+K26</f>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34</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35</v>
      </c>
      <c r="G6" s="226"/>
      <c r="H6" s="226"/>
      <c r="I6" s="227"/>
      <c r="J6" s="228"/>
      <c r="K6" s="214" t="s">
        <v>36</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32</v>
      </c>
      <c r="G6" s="226"/>
      <c r="H6" s="226"/>
      <c r="I6" s="227"/>
      <c r="J6" s="228"/>
      <c r="K6" s="214" t="s">
        <v>33</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27</v>
      </c>
      <c r="G6" s="226"/>
      <c r="H6" s="226"/>
      <c r="I6" s="227"/>
      <c r="J6" s="228"/>
      <c r="K6" s="214" t="s">
        <v>28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52</vt:i4>
      </vt:variant>
      <vt:variant>
        <vt:lpstr>Adlandırılmış Aralıklar</vt:lpstr>
      </vt:variant>
      <vt:variant>
        <vt:i4>2</vt:i4>
      </vt:variant>
    </vt:vector>
  </HeadingPairs>
  <TitlesOfParts>
    <vt:vector size="54" baseType="lpstr">
      <vt:lpstr> </vt:lpstr>
      <vt:lpstr>Notlar</vt:lpstr>
      <vt:lpstr>Yasal Uyarı</vt:lpstr>
      <vt:lpstr>Gemi Doluluk Oranları</vt:lpstr>
      <vt:lpstr>Temmuz-2025</vt:lpstr>
      <vt:lpstr>Haziran-2025</vt:lpstr>
      <vt:lpstr>Mayıs-2025</vt:lpstr>
      <vt:lpstr>Nisan-2025</vt:lpstr>
      <vt:lpstr>Mart-2025</vt:lpstr>
      <vt:lpstr>Şubat-2025</vt:lpstr>
      <vt:lpstr>Ocak-2025</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2025-08-13T16:13:46Z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