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G:\Holding\Investor Relations\GPH Yolcu Istatistikleri\August_2025\"/>
    </mc:Choice>
  </mc:AlternateContent>
  <xr:revisionPtr revIDLastSave="0" documentId="13_ncr:1_{9F673171-0A65-421E-A408-04396746BC9D}" xr6:coauthVersionLast="47" xr6:coauthVersionMax="47" xr10:uidLastSave="{00000000-0000-0000-0000-000000000000}"/>
  <bookViews>
    <workbookView xWindow="-120" yWindow="-120" windowWidth="29040" windowHeight="15840" tabRatio="893" activeTab="5" xr2:uid="{00000000-000D-0000-FFFF-FFFF00000000}"/>
  </bookViews>
  <sheets>
    <sheet name=" " sheetId="3" r:id="rId1"/>
    <sheet name="Disclaimer" sheetId="13" r:id="rId2"/>
    <sheet name="Notes" sheetId="11" r:id="rId3"/>
    <sheet name="Occupancy_2025" sheetId="24" r:id="rId4"/>
    <sheet name="Traffic&gt;" sheetId="25" r:id="rId5"/>
    <sheet name="Aug-25" sheetId="65" r:id="rId6"/>
    <sheet name="Jul-25" sheetId="64" r:id="rId7"/>
    <sheet name="Jun-25" sheetId="63" r:id="rId8"/>
    <sheet name="May-25" sheetId="62" r:id="rId9"/>
    <sheet name="Apr-25" sheetId="61" r:id="rId10"/>
    <sheet name="Mar-25" sheetId="60" r:id="rId11"/>
    <sheet name="Feb-25" sheetId="59" r:id="rId12"/>
    <sheet name="Jan-25" sheetId="58" r:id="rId13"/>
    <sheet name="Dec-24" sheetId="56" r:id="rId14"/>
    <sheet name="Nov-24" sheetId="55" r:id="rId15"/>
    <sheet name="Oct-24" sheetId="54" r:id="rId16"/>
    <sheet name="Sep-24" sheetId="53" r:id="rId17"/>
    <sheet name="Aug-24" sheetId="52" r:id="rId18"/>
    <sheet name="July-24" sheetId="51" r:id="rId19"/>
    <sheet name="June-24" sheetId="50" r:id="rId20"/>
    <sheet name="May-24" sheetId="49" r:id="rId21"/>
    <sheet name="Apr-24" sheetId="48" r:id="rId22"/>
    <sheet name="Mar-24" sheetId="47" r:id="rId23"/>
    <sheet name="Feb-24" sheetId="46" r:id="rId24"/>
    <sheet name="Jan-24" sheetId="45" r:id="rId25"/>
    <sheet name="Dec-23" sheetId="44" r:id="rId26"/>
    <sheet name="Nov-23" sheetId="43" r:id="rId27"/>
    <sheet name="Oct-23" sheetId="41" r:id="rId28"/>
    <sheet name="Sep-23" sheetId="40" r:id="rId29"/>
    <sheet name="Aug-23" sheetId="38" r:id="rId30"/>
    <sheet name="July-23" sheetId="37" r:id="rId31"/>
    <sheet name="June-23" sheetId="36" r:id="rId32"/>
    <sheet name="May-23" sheetId="35" r:id="rId33"/>
    <sheet name="Apr-23" sheetId="34" r:id="rId34"/>
    <sheet name="Mar-23" sheetId="33" r:id="rId35"/>
    <sheet name="Mar-23_old structure" sheetId="32" r:id="rId36"/>
    <sheet name="Feb-23" sheetId="31" r:id="rId37"/>
    <sheet name="Jan-23" sheetId="30" r:id="rId38"/>
    <sheet name="Dec-22" sheetId="29" r:id="rId39"/>
    <sheet name="Nov-22" sheetId="28" r:id="rId40"/>
    <sheet name="Oct-22" sheetId="27" r:id="rId41"/>
    <sheet name="Sep-22" sheetId="26" r:id="rId42"/>
    <sheet name="Aug-22" sheetId="22" r:id="rId43"/>
    <sheet name="Jul-22" sheetId="21" r:id="rId44"/>
    <sheet name="Jun-22" sheetId="20" r:id="rId45"/>
    <sheet name="May-22" sheetId="19" r:id="rId46"/>
    <sheet name="Apr-22" sheetId="18" r:id="rId47"/>
    <sheet name="Mar-22" sheetId="17" r:id="rId48"/>
    <sheet name="Feb-22" sheetId="16" r:id="rId49"/>
    <sheet name="Jan-22" sheetId="15" r:id="rId50"/>
    <sheet name="Dec-21" sheetId="14" r:id="rId51"/>
    <sheet name="Nov-21" sheetId="10" r:id="rId52"/>
    <sheet name="Oct-21" sheetId="9" r:id="rId53"/>
    <sheet name="Sept-21" sheetId="1" r:id="rId54"/>
  </sheets>
  <definedNames>
    <definedName name="_Order1" hidden="1">255</definedName>
    <definedName name="_Order2" hidden="1">255</definedName>
    <definedName name="AcqOppSwitc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#REF!</definedName>
    <definedName name="LasPalmasSwitch" localSheetId="1">#REF!</definedName>
    <definedName name="LasPalmasSwitch" localSheetId="2">#REF!</definedName>
    <definedName name="LasPalmasSwitch" localSheetId="4">#REF!</definedName>
    <definedName name="LasPalmasSwitch">#REF!</definedName>
    <definedName name="ProjectionsSwitch">#REF!</definedName>
    <definedName name="SanJuanSwitch">#REF!</definedName>
    <definedName name="ScenarioSwitch">#REF!</definedName>
    <definedName name="TortolaSwitch">#REF!</definedName>
    <definedName name="ValenciaSwitch">#REF!</definedName>
    <definedName name="_xlnm.Print_Area" localSheetId="1">Disclaimer!$A$1:$CA$35</definedName>
    <definedName name="_xlnm.Print_Area" localSheetId="2">Notes!$A$1:$CA$40</definedName>
    <definedName name="_xlnm.Print_Area" localSheetId="4">'Traffic&gt;'!$A$1:$CA$35</definedName>
    <definedName name="z" localSheetId="1">#REF!</definedName>
    <definedName name="z" localSheetId="2">#REF!</definedName>
    <definedName name="z" localSheetId="4">#REF!</definedName>
    <definedName name="z">#REF!</definedName>
    <definedName name="Z_5F6D01E3_9E6F_4D7F_980F_63899AF95899_.wvu.Cols" localSheetId="0" hidden="1">' '!$M:$XFD</definedName>
    <definedName name="Z_5F6D01E3_9E6F_4D7F_980F_63899AF95899_.wvu.Cols" localSheetId="46" hidden="1">'Apr-22'!$X:$XFD</definedName>
    <definedName name="Z_5F6D01E3_9E6F_4D7F_980F_63899AF95899_.wvu.Cols" localSheetId="42" hidden="1">'Aug-22'!$X:$XFD</definedName>
    <definedName name="Z_5F6D01E3_9E6F_4D7F_980F_63899AF95899_.wvu.Cols" localSheetId="50" hidden="1">'Dec-21'!$S:$XFD</definedName>
    <definedName name="Z_5F6D01E3_9E6F_4D7F_980F_63899AF95899_.wvu.Cols" localSheetId="38" hidden="1">'Dec-22'!$X:$XFD</definedName>
    <definedName name="Z_5F6D01E3_9E6F_4D7F_980F_63899AF95899_.wvu.Cols" localSheetId="1" hidden="1">Disclaimer!$X:$XFD</definedName>
    <definedName name="Z_5F6D01E3_9E6F_4D7F_980F_63899AF95899_.wvu.Cols" localSheetId="48" hidden="1">'Feb-22'!$X:$XFD</definedName>
    <definedName name="Z_5F6D01E3_9E6F_4D7F_980F_63899AF95899_.wvu.Cols" localSheetId="49" hidden="1">'Jan-22'!$X:$XFD</definedName>
    <definedName name="Z_5F6D01E3_9E6F_4D7F_980F_63899AF95899_.wvu.Cols" localSheetId="37" hidden="1">'Jan-23'!$AC:$XFD</definedName>
    <definedName name="Z_5F6D01E3_9E6F_4D7F_980F_63899AF95899_.wvu.Cols" localSheetId="43" hidden="1">'Jul-22'!$X:$XFD</definedName>
    <definedName name="Z_5F6D01E3_9E6F_4D7F_980F_63899AF95899_.wvu.Cols" localSheetId="44" hidden="1">'Jun-22'!$X:$XFD</definedName>
    <definedName name="Z_5F6D01E3_9E6F_4D7F_980F_63899AF95899_.wvu.Cols" localSheetId="47" hidden="1">'Mar-22'!$X:$XFD</definedName>
    <definedName name="Z_5F6D01E3_9E6F_4D7F_980F_63899AF95899_.wvu.Cols" localSheetId="45" hidden="1">'May-22'!$X:$XFD</definedName>
    <definedName name="Z_5F6D01E3_9E6F_4D7F_980F_63899AF95899_.wvu.Cols" localSheetId="2" hidden="1">Notes!$S:$XFD</definedName>
    <definedName name="Z_5F6D01E3_9E6F_4D7F_980F_63899AF95899_.wvu.Cols" localSheetId="51" hidden="1">'Nov-21'!$S:$XFD</definedName>
    <definedName name="Z_5F6D01E3_9E6F_4D7F_980F_63899AF95899_.wvu.Cols" localSheetId="39" hidden="1">'Nov-22'!$X:$XFD</definedName>
    <definedName name="Z_5F6D01E3_9E6F_4D7F_980F_63899AF95899_.wvu.Cols" localSheetId="3" hidden="1">Occupancy_2025!$AL:$XFD</definedName>
    <definedName name="Z_5F6D01E3_9E6F_4D7F_980F_63899AF95899_.wvu.Cols" localSheetId="52" hidden="1">'Oct-21'!$S:$XFD</definedName>
    <definedName name="Z_5F6D01E3_9E6F_4D7F_980F_63899AF95899_.wvu.Cols" localSheetId="40" hidden="1">'Oct-22'!$X:$XFD</definedName>
    <definedName name="Z_5F6D01E3_9E6F_4D7F_980F_63899AF95899_.wvu.Cols" localSheetId="41" hidden="1">'Sep-22'!$X:$XFD</definedName>
    <definedName name="Z_5F6D01E3_9E6F_4D7F_980F_63899AF95899_.wvu.Cols" localSheetId="53"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46" hidden="1">'Apr-22'!$49:$1048576,'Apr-22'!$30:$48</definedName>
    <definedName name="Z_5F6D01E3_9E6F_4D7F_980F_63899AF95899_.wvu.Rows" localSheetId="50" hidden="1">'Dec-21'!$49:$1048576,'Dec-21'!$30:$48</definedName>
    <definedName name="Z_5F6D01E3_9E6F_4D7F_980F_63899AF95899_.wvu.Rows" localSheetId="1" hidden="1">Disclaimer!$45:$1048576,Disclaimer!$30:$44</definedName>
    <definedName name="Z_5F6D01E3_9E6F_4D7F_980F_63899AF95899_.wvu.Rows" localSheetId="48" hidden="1">'Feb-22'!$49:$1048576,'Feb-22'!$30:$48</definedName>
    <definedName name="Z_5F6D01E3_9E6F_4D7F_980F_63899AF95899_.wvu.Rows" localSheetId="49" hidden="1">'Jan-22'!$49:$1048576,'Jan-22'!$30:$48</definedName>
    <definedName name="Z_5F6D01E3_9E6F_4D7F_980F_63899AF95899_.wvu.Rows" localSheetId="44" hidden="1">'Jun-22'!$49:$1048576,'Jun-22'!$30:$48</definedName>
    <definedName name="Z_5F6D01E3_9E6F_4D7F_980F_63899AF95899_.wvu.Rows" localSheetId="47" hidden="1">'Mar-22'!$49:$1048576,'Mar-22'!$30:$48</definedName>
    <definedName name="Z_5F6D01E3_9E6F_4D7F_980F_63899AF95899_.wvu.Rows" localSheetId="45" hidden="1">'May-22'!$49:$1048576,'May-22'!$30:$48</definedName>
    <definedName name="Z_5F6D01E3_9E6F_4D7F_980F_63899AF95899_.wvu.Rows" localSheetId="2" hidden="1">Notes!$50:$1048576,Notes!$32:$49</definedName>
    <definedName name="Z_5F6D01E3_9E6F_4D7F_980F_63899AF95899_.wvu.Rows" localSheetId="51" hidden="1">'Nov-21'!$49:$1048576,'Nov-21'!$30:$48</definedName>
    <definedName name="Z_5F6D01E3_9E6F_4D7F_980F_63899AF95899_.wvu.Rows" localSheetId="52" hidden="1">'Oct-21'!$49:$1048576,'Oct-21'!$30:$48</definedName>
    <definedName name="Z_5F6D01E3_9E6F_4D7F_980F_63899AF95899_.wvu.Rows" localSheetId="53"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65" l="1"/>
  <c r="S13" i="65"/>
  <c r="S20" i="65"/>
  <c r="S17" i="65"/>
  <c r="S16" i="65"/>
  <c r="S23" i="65"/>
  <c r="S22" i="65"/>
  <c r="S47" i="65" l="1"/>
  <c r="S44" i="65"/>
  <c r="S38" i="65"/>
  <c r="S37" i="65"/>
  <c r="S46" i="65"/>
  <c r="Y50" i="65" l="1"/>
  <c r="X50" i="65"/>
  <c r="W50" i="65"/>
  <c r="V50" i="65"/>
  <c r="U50" i="65"/>
  <c r="T50" i="65"/>
  <c r="Y49" i="65"/>
  <c r="X49" i="65"/>
  <c r="W49" i="65"/>
  <c r="V49" i="65"/>
  <c r="U49" i="65"/>
  <c r="T49" i="65"/>
  <c r="Y47" i="65"/>
  <c r="X47" i="65"/>
  <c r="W47" i="65"/>
  <c r="V47" i="65"/>
  <c r="U47" i="65"/>
  <c r="T47" i="65"/>
  <c r="Y46" i="65"/>
  <c r="X46" i="65"/>
  <c r="W46" i="65"/>
  <c r="V46" i="65"/>
  <c r="U46" i="65"/>
  <c r="T46" i="65"/>
  <c r="Y44" i="65"/>
  <c r="X44" i="65"/>
  <c r="W44" i="65"/>
  <c r="V44" i="65"/>
  <c r="U44" i="65"/>
  <c r="T44" i="65"/>
  <c r="Y43" i="65"/>
  <c r="X43" i="65"/>
  <c r="W43" i="65"/>
  <c r="V43" i="65"/>
  <c r="U43" i="65"/>
  <c r="T43" i="65"/>
  <c r="Y41" i="65"/>
  <c r="X41" i="65"/>
  <c r="W41" i="65"/>
  <c r="V41" i="65"/>
  <c r="U41" i="65"/>
  <c r="T41" i="65"/>
  <c r="Y40" i="65"/>
  <c r="X40" i="65"/>
  <c r="W40" i="65"/>
  <c r="V40" i="65"/>
  <c r="U40" i="65"/>
  <c r="T40" i="65"/>
  <c r="Y38" i="65"/>
  <c r="X38" i="65"/>
  <c r="W38" i="65"/>
  <c r="V38" i="65"/>
  <c r="U38" i="65"/>
  <c r="T38" i="65"/>
  <c r="Y37" i="65"/>
  <c r="X37" i="65"/>
  <c r="W37" i="65"/>
  <c r="V37" i="65"/>
  <c r="U37" i="65"/>
  <c r="T37" i="65"/>
  <c r="Y26" i="65"/>
  <c r="X26" i="65"/>
  <c r="W26" i="65"/>
  <c r="V26" i="65"/>
  <c r="U26" i="65"/>
  <c r="T26" i="65"/>
  <c r="S26" i="65"/>
  <c r="Y25" i="65"/>
  <c r="X25" i="65"/>
  <c r="W25" i="65"/>
  <c r="V25" i="65"/>
  <c r="U25" i="65"/>
  <c r="T25" i="65"/>
  <c r="S25" i="65"/>
  <c r="Y23" i="65"/>
  <c r="X23" i="65"/>
  <c r="W23" i="65"/>
  <c r="V23" i="65"/>
  <c r="U23" i="65"/>
  <c r="T23" i="65"/>
  <c r="Y22" i="65"/>
  <c r="X22" i="65"/>
  <c r="W22" i="65"/>
  <c r="V22" i="65"/>
  <c r="U22" i="65"/>
  <c r="T22" i="65"/>
  <c r="Y20" i="65"/>
  <c r="X20" i="65"/>
  <c r="W20" i="65"/>
  <c r="V20" i="65"/>
  <c r="U20" i="65"/>
  <c r="T20" i="65"/>
  <c r="Y19" i="65"/>
  <c r="X19" i="65"/>
  <c r="W19" i="65"/>
  <c r="V19" i="65"/>
  <c r="U19" i="65"/>
  <c r="T19" i="65"/>
  <c r="S19" i="65"/>
  <c r="Y17" i="65"/>
  <c r="X17" i="65"/>
  <c r="W17" i="65"/>
  <c r="V17" i="65"/>
  <c r="U17" i="65"/>
  <c r="T17" i="65"/>
  <c r="Y16" i="65"/>
  <c r="X16" i="65"/>
  <c r="W16" i="65"/>
  <c r="V16" i="65"/>
  <c r="U16" i="65"/>
  <c r="T16" i="65"/>
  <c r="Y14" i="65"/>
  <c r="X14" i="65"/>
  <c r="W14" i="65"/>
  <c r="V14" i="65"/>
  <c r="U14" i="65"/>
  <c r="T14" i="65"/>
  <c r="Y13" i="65"/>
  <c r="X13" i="65"/>
  <c r="W13" i="65"/>
  <c r="V13" i="65"/>
  <c r="U13" i="65"/>
  <c r="T13" i="65"/>
  <c r="AK52" i="65" l="1"/>
  <c r="AJ52" i="65"/>
  <c r="AI52" i="65"/>
  <c r="AH52" i="65"/>
  <c r="AG52" i="65"/>
  <c r="AF52" i="65"/>
  <c r="AK51" i="65"/>
  <c r="AJ51" i="65"/>
  <c r="AI51" i="65"/>
  <c r="AH51" i="65"/>
  <c r="AG51" i="65"/>
  <c r="AF51" i="65"/>
  <c r="L50" i="65"/>
  <c r="K50" i="65"/>
  <c r="J50" i="65"/>
  <c r="I50" i="65"/>
  <c r="H50" i="65"/>
  <c r="G50" i="65"/>
  <c r="F50" i="65"/>
  <c r="S50" i="65" s="1"/>
  <c r="L49" i="65"/>
  <c r="K49" i="65"/>
  <c r="J49" i="65"/>
  <c r="I49" i="65"/>
  <c r="H49" i="65"/>
  <c r="G49" i="65"/>
  <c r="F49" i="65"/>
  <c r="S49" i="65" s="1"/>
  <c r="L47" i="65"/>
  <c r="K47" i="65"/>
  <c r="J47" i="65"/>
  <c r="I47" i="65"/>
  <c r="H47" i="65"/>
  <c r="G47" i="65"/>
  <c r="F47" i="65"/>
  <c r="L46" i="65"/>
  <c r="K46" i="65"/>
  <c r="J46" i="65"/>
  <c r="I46" i="65"/>
  <c r="H46" i="65"/>
  <c r="G46" i="65"/>
  <c r="F46" i="65"/>
  <c r="L44" i="65"/>
  <c r="K44" i="65"/>
  <c r="J44" i="65"/>
  <c r="I44" i="65"/>
  <c r="H44" i="65"/>
  <c r="G44" i="65"/>
  <c r="F44" i="65"/>
  <c r="L43" i="65"/>
  <c r="K43" i="65"/>
  <c r="J43" i="65"/>
  <c r="I43" i="65"/>
  <c r="H43" i="65"/>
  <c r="G43" i="65"/>
  <c r="F43" i="65"/>
  <c r="S43" i="65" s="1"/>
  <c r="L41" i="65"/>
  <c r="K41" i="65"/>
  <c r="J41" i="65"/>
  <c r="I41" i="65"/>
  <c r="H41" i="65"/>
  <c r="G41" i="65"/>
  <c r="F41" i="65"/>
  <c r="S41" i="65" s="1"/>
  <c r="L40" i="65"/>
  <c r="K40" i="65"/>
  <c r="Q40" i="65" s="1"/>
  <c r="J40" i="65"/>
  <c r="I40" i="65"/>
  <c r="H40" i="65"/>
  <c r="G40" i="65"/>
  <c r="F40" i="65"/>
  <c r="S40" i="65" s="1"/>
  <c r="L38" i="65"/>
  <c r="K38" i="65"/>
  <c r="J38" i="65"/>
  <c r="I38" i="65"/>
  <c r="H38" i="65"/>
  <c r="G38" i="65"/>
  <c r="F38" i="65"/>
  <c r="L37" i="65"/>
  <c r="K37" i="65"/>
  <c r="J37" i="65"/>
  <c r="I37" i="65"/>
  <c r="H37" i="65"/>
  <c r="G37" i="65"/>
  <c r="F37" i="65"/>
  <c r="S33" i="65"/>
  <c r="AK28" i="65"/>
  <c r="AJ28" i="65"/>
  <c r="AI28" i="65"/>
  <c r="AH28" i="65"/>
  <c r="AG28" i="65"/>
  <c r="AF28" i="65"/>
  <c r="L28" i="65"/>
  <c r="K28" i="65"/>
  <c r="J28" i="65"/>
  <c r="I28" i="65"/>
  <c r="H28" i="65"/>
  <c r="G28" i="65"/>
  <c r="F28" i="65"/>
  <c r="Q28" i="65" s="1"/>
  <c r="AK27" i="65"/>
  <c r="AJ27" i="65"/>
  <c r="AI27" i="65"/>
  <c r="AH27" i="65"/>
  <c r="AG27" i="65"/>
  <c r="AF27" i="65"/>
  <c r="L27" i="65"/>
  <c r="K27" i="65"/>
  <c r="J27" i="65"/>
  <c r="I27" i="65"/>
  <c r="H27" i="65"/>
  <c r="G27" i="65"/>
  <c r="F27" i="65"/>
  <c r="R26" i="65"/>
  <c r="Q26" i="65"/>
  <c r="P26" i="65"/>
  <c r="O26" i="65"/>
  <c r="N26" i="65"/>
  <c r="M26" i="65"/>
  <c r="AE25" i="65"/>
  <c r="AD25" i="65"/>
  <c r="R25" i="65"/>
  <c r="Q25" i="65"/>
  <c r="P25" i="65"/>
  <c r="O25" i="65"/>
  <c r="N25" i="65"/>
  <c r="M25" i="65"/>
  <c r="AE23" i="65"/>
  <c r="AB23" i="65"/>
  <c r="Z23" i="65"/>
  <c r="AC23" i="65"/>
  <c r="R23" i="65"/>
  <c r="Q23" i="65"/>
  <c r="P23" i="65"/>
  <c r="O23" i="65"/>
  <c r="N23" i="65"/>
  <c r="M23" i="65"/>
  <c r="AB22" i="65"/>
  <c r="AE22" i="65"/>
  <c r="AA22" i="65"/>
  <c r="R22" i="65"/>
  <c r="Q22" i="65"/>
  <c r="P22" i="65"/>
  <c r="O22" i="65"/>
  <c r="N22" i="65"/>
  <c r="M22" i="65"/>
  <c r="AB20" i="65"/>
  <c r="AC20" i="65"/>
  <c r="Z20" i="65"/>
  <c r="R20" i="65"/>
  <c r="Q20" i="65"/>
  <c r="P20" i="65"/>
  <c r="O20" i="65"/>
  <c r="N20" i="65"/>
  <c r="M20" i="65"/>
  <c r="R19" i="65"/>
  <c r="Q19" i="65"/>
  <c r="P19" i="65"/>
  <c r="O19" i="65"/>
  <c r="N19" i="65"/>
  <c r="M19" i="65"/>
  <c r="AC17" i="65"/>
  <c r="R17" i="65"/>
  <c r="Q17" i="65"/>
  <c r="P17" i="65"/>
  <c r="O17" i="65"/>
  <c r="N17" i="65"/>
  <c r="M17" i="65"/>
  <c r="AC16" i="65"/>
  <c r="R16" i="65"/>
  <c r="Q16" i="65"/>
  <c r="P16" i="65"/>
  <c r="O16" i="65"/>
  <c r="N16" i="65"/>
  <c r="M16" i="65"/>
  <c r="U28" i="65"/>
  <c r="R14" i="65"/>
  <c r="Q14" i="65"/>
  <c r="P14" i="65"/>
  <c r="O14" i="65"/>
  <c r="N14" i="65"/>
  <c r="M14" i="65"/>
  <c r="R13" i="65"/>
  <c r="Q13" i="65"/>
  <c r="P13" i="65"/>
  <c r="O13" i="65"/>
  <c r="N13" i="65"/>
  <c r="M13" i="65"/>
  <c r="F9" i="65"/>
  <c r="S9" i="65" s="1"/>
  <c r="Q20" i="64"/>
  <c r="R17" i="64"/>
  <c r="Q14" i="64"/>
  <c r="Y54" i="64"/>
  <c r="X54" i="64"/>
  <c r="W54" i="64"/>
  <c r="V54" i="64"/>
  <c r="U54" i="64"/>
  <c r="T54" i="64"/>
  <c r="Y50" i="64"/>
  <c r="X50" i="64"/>
  <c r="W50" i="64"/>
  <c r="V50" i="64"/>
  <c r="U50" i="64"/>
  <c r="T50" i="64"/>
  <c r="Y49" i="64"/>
  <c r="X49" i="64"/>
  <c r="W49" i="64"/>
  <c r="V49" i="64"/>
  <c r="U49" i="64"/>
  <c r="T49" i="64"/>
  <c r="Y47" i="64"/>
  <c r="X47" i="64"/>
  <c r="W47" i="64"/>
  <c r="V47" i="64"/>
  <c r="U47" i="64"/>
  <c r="T47" i="64"/>
  <c r="Y46" i="64"/>
  <c r="X46" i="64"/>
  <c r="W46" i="64"/>
  <c r="V46" i="64"/>
  <c r="U46" i="64"/>
  <c r="T46" i="64"/>
  <c r="Y44" i="64"/>
  <c r="X44" i="64"/>
  <c r="W44" i="64"/>
  <c r="V44" i="64"/>
  <c r="U44" i="64"/>
  <c r="T44" i="64"/>
  <c r="Y43" i="64"/>
  <c r="X43" i="64"/>
  <c r="W43" i="64"/>
  <c r="V43" i="64"/>
  <c r="U43" i="64"/>
  <c r="T43" i="64"/>
  <c r="Y41" i="64"/>
  <c r="X41" i="64"/>
  <c r="W41" i="64"/>
  <c r="V41" i="64"/>
  <c r="U41" i="64"/>
  <c r="T41" i="64"/>
  <c r="Y40" i="64"/>
  <c r="X40" i="64"/>
  <c r="W40" i="64"/>
  <c r="V40" i="64"/>
  <c r="U40" i="64"/>
  <c r="T40" i="64"/>
  <c r="Y38" i="64"/>
  <c r="X38" i="64"/>
  <c r="W38" i="64"/>
  <c r="V38" i="64"/>
  <c r="U38" i="64"/>
  <c r="T38" i="64"/>
  <c r="Y37" i="64"/>
  <c r="X37" i="64"/>
  <c r="W37" i="64"/>
  <c r="V37" i="64"/>
  <c r="U37" i="64"/>
  <c r="T37" i="64"/>
  <c r="S37" i="64"/>
  <c r="Y30" i="64"/>
  <c r="X30" i="64"/>
  <c r="W30" i="64"/>
  <c r="V30" i="64"/>
  <c r="U30" i="64"/>
  <c r="T30" i="64"/>
  <c r="Y26" i="64"/>
  <c r="X26" i="64"/>
  <c r="W26" i="64"/>
  <c r="V26" i="64"/>
  <c r="U26" i="64"/>
  <c r="T26" i="64"/>
  <c r="S26" i="64"/>
  <c r="Y25" i="64"/>
  <c r="X25" i="64"/>
  <c r="W25" i="64"/>
  <c r="V25" i="64"/>
  <c r="U25" i="64"/>
  <c r="T25" i="64"/>
  <c r="S25" i="64"/>
  <c r="Y23" i="64"/>
  <c r="X23" i="64"/>
  <c r="W23" i="64"/>
  <c r="V23" i="64"/>
  <c r="U23" i="64"/>
  <c r="T23" i="64"/>
  <c r="Y22" i="64"/>
  <c r="X22" i="64"/>
  <c r="W22" i="64"/>
  <c r="V22" i="64"/>
  <c r="U22" i="64"/>
  <c r="T22" i="64"/>
  <c r="S22" i="64"/>
  <c r="Z22" i="64" s="1"/>
  <c r="Y20" i="64"/>
  <c r="X20" i="64"/>
  <c r="W20" i="64"/>
  <c r="V20" i="64"/>
  <c r="U20" i="64"/>
  <c r="T20" i="64"/>
  <c r="S20" i="64"/>
  <c r="Y19" i="64"/>
  <c r="X19" i="64"/>
  <c r="W19" i="64"/>
  <c r="V19" i="64"/>
  <c r="U19" i="64"/>
  <c r="T19" i="64"/>
  <c r="S19" i="64"/>
  <c r="Y17" i="64"/>
  <c r="X17" i="64"/>
  <c r="W17" i="64"/>
  <c r="V17" i="64"/>
  <c r="U17" i="64"/>
  <c r="T17" i="64"/>
  <c r="Y16" i="64"/>
  <c r="X16" i="64"/>
  <c r="W16" i="64"/>
  <c r="V16" i="64"/>
  <c r="U16" i="64"/>
  <c r="T16" i="64"/>
  <c r="S16" i="64"/>
  <c r="AC16" i="64" s="1"/>
  <c r="Y14" i="64"/>
  <c r="X14" i="64"/>
  <c r="W14" i="64"/>
  <c r="V14" i="64"/>
  <c r="U14" i="64"/>
  <c r="T14" i="64"/>
  <c r="S14" i="64"/>
  <c r="Y13" i="64"/>
  <c r="X13" i="64"/>
  <c r="W13" i="64"/>
  <c r="V13" i="64"/>
  <c r="U13" i="64"/>
  <c r="T13" i="64"/>
  <c r="S13" i="64"/>
  <c r="AK52" i="64"/>
  <c r="AJ52" i="64"/>
  <c r="AI52" i="64"/>
  <c r="AH52" i="64"/>
  <c r="AG52" i="64"/>
  <c r="AF52" i="64"/>
  <c r="AK51" i="64"/>
  <c r="AJ51" i="64"/>
  <c r="AI51" i="64"/>
  <c r="AH51" i="64"/>
  <c r="AG51" i="64"/>
  <c r="AF51" i="64"/>
  <c r="L50" i="64"/>
  <c r="K50" i="64"/>
  <c r="J50" i="64"/>
  <c r="I50" i="64"/>
  <c r="H50" i="64"/>
  <c r="G50" i="64"/>
  <c r="F50" i="64"/>
  <c r="S50" i="64" s="1"/>
  <c r="L49" i="64"/>
  <c r="K49" i="64"/>
  <c r="J49" i="64"/>
  <c r="I49" i="64"/>
  <c r="H49" i="64"/>
  <c r="G49" i="64"/>
  <c r="F49" i="64"/>
  <c r="S49" i="64" s="1"/>
  <c r="L47" i="64"/>
  <c r="K47" i="64"/>
  <c r="J47" i="64"/>
  <c r="I47" i="64"/>
  <c r="H47" i="64"/>
  <c r="G47" i="64"/>
  <c r="L46" i="64"/>
  <c r="K46" i="64"/>
  <c r="J46" i="64"/>
  <c r="I46" i="64"/>
  <c r="H46" i="64"/>
  <c r="G46" i="64"/>
  <c r="F46" i="64"/>
  <c r="S46" i="64" s="1"/>
  <c r="K44" i="64"/>
  <c r="J44" i="64"/>
  <c r="I44" i="64"/>
  <c r="G44" i="64"/>
  <c r="F44" i="64"/>
  <c r="S44" i="64" s="1"/>
  <c r="L43" i="64"/>
  <c r="K43" i="64"/>
  <c r="J43" i="64"/>
  <c r="I43" i="64"/>
  <c r="H43" i="64"/>
  <c r="G43" i="64"/>
  <c r="F43" i="64"/>
  <c r="O43" i="64" s="1"/>
  <c r="L41" i="64"/>
  <c r="K41" i="64"/>
  <c r="J41" i="64"/>
  <c r="I41" i="64"/>
  <c r="H41" i="64"/>
  <c r="G41" i="64"/>
  <c r="F41" i="64"/>
  <c r="S41" i="64" s="1"/>
  <c r="L40" i="64"/>
  <c r="K40" i="64"/>
  <c r="J40" i="64"/>
  <c r="I40" i="64"/>
  <c r="H40" i="64"/>
  <c r="G40" i="64"/>
  <c r="F40" i="64"/>
  <c r="S40" i="64" s="1"/>
  <c r="L38" i="64"/>
  <c r="K38" i="64"/>
  <c r="J38" i="64"/>
  <c r="I38" i="64"/>
  <c r="H38" i="64"/>
  <c r="G38" i="64"/>
  <c r="L37" i="64"/>
  <c r="K37" i="64"/>
  <c r="J37" i="64"/>
  <c r="I37" i="64"/>
  <c r="H37" i="64"/>
  <c r="G37" i="64"/>
  <c r="F37" i="64"/>
  <c r="S33" i="64"/>
  <c r="AK28" i="64"/>
  <c r="AJ28" i="64"/>
  <c r="AI28" i="64"/>
  <c r="AH28" i="64"/>
  <c r="AG28" i="64"/>
  <c r="AF28" i="64"/>
  <c r="K28" i="64"/>
  <c r="J28" i="64"/>
  <c r="I28" i="64"/>
  <c r="G28" i="64"/>
  <c r="AK27" i="64"/>
  <c r="AJ27" i="64"/>
  <c r="AI27" i="64"/>
  <c r="AH27" i="64"/>
  <c r="AG27" i="64"/>
  <c r="AF27" i="64"/>
  <c r="L27" i="64"/>
  <c r="K27" i="64"/>
  <c r="J27" i="64"/>
  <c r="I27" i="64"/>
  <c r="H27" i="64"/>
  <c r="G27" i="64"/>
  <c r="F27" i="64"/>
  <c r="R26" i="64"/>
  <c r="Q26" i="64"/>
  <c r="P26" i="64"/>
  <c r="O26" i="64"/>
  <c r="N26" i="64"/>
  <c r="M26" i="64"/>
  <c r="AD25" i="64"/>
  <c r="R25" i="64"/>
  <c r="Q25" i="64"/>
  <c r="P25" i="64"/>
  <c r="O25" i="64"/>
  <c r="N25" i="64"/>
  <c r="M25" i="64"/>
  <c r="R22" i="64"/>
  <c r="Q22" i="64"/>
  <c r="P22" i="64"/>
  <c r="O22" i="64"/>
  <c r="N22" i="64"/>
  <c r="M22" i="64"/>
  <c r="P20" i="64"/>
  <c r="O20" i="64"/>
  <c r="L44" i="64"/>
  <c r="H28" i="64"/>
  <c r="R19" i="64"/>
  <c r="Q19" i="64"/>
  <c r="P19" i="64"/>
  <c r="O19" i="64"/>
  <c r="N19" i="64"/>
  <c r="M19" i="64"/>
  <c r="N17" i="64"/>
  <c r="AD16" i="64"/>
  <c r="R16" i="64"/>
  <c r="Q16" i="64"/>
  <c r="P16" i="64"/>
  <c r="O16" i="64"/>
  <c r="N16" i="64"/>
  <c r="M16" i="64"/>
  <c r="R14" i="64"/>
  <c r="O14" i="64"/>
  <c r="N14" i="64"/>
  <c r="M14" i="64"/>
  <c r="R13" i="64"/>
  <c r="Q13" i="64"/>
  <c r="P13" i="64"/>
  <c r="O13" i="64"/>
  <c r="N13" i="64"/>
  <c r="M13" i="64"/>
  <c r="S9" i="64"/>
  <c r="F9" i="64"/>
  <c r="F33" i="64" s="1"/>
  <c r="P47" i="65" l="1"/>
  <c r="Z47" i="65"/>
  <c r="Q46" i="65"/>
  <c r="R28" i="65"/>
  <c r="W52" i="65"/>
  <c r="AD13" i="65"/>
  <c r="R46" i="65"/>
  <c r="V28" i="65"/>
  <c r="N38" i="65"/>
  <c r="M40" i="65"/>
  <c r="N43" i="65"/>
  <c r="N49" i="65"/>
  <c r="U51" i="65"/>
  <c r="U27" i="65"/>
  <c r="W28" i="65"/>
  <c r="V27" i="65"/>
  <c r="X28" i="65"/>
  <c r="Q27" i="65"/>
  <c r="J51" i="65"/>
  <c r="R40" i="65"/>
  <c r="W27" i="65"/>
  <c r="Y28" i="65"/>
  <c r="AE16" i="65"/>
  <c r="AD20" i="65"/>
  <c r="AA26" i="65"/>
  <c r="K51" i="65"/>
  <c r="I52" i="65"/>
  <c r="N50" i="65"/>
  <c r="X27" i="65"/>
  <c r="AB14" i="65"/>
  <c r="L51" i="65"/>
  <c r="J52" i="65"/>
  <c r="P41" i="65"/>
  <c r="Y27" i="65"/>
  <c r="AA14" i="65"/>
  <c r="K52" i="65"/>
  <c r="AE13" i="65"/>
  <c r="T28" i="65"/>
  <c r="Z19" i="65"/>
  <c r="N37" i="65"/>
  <c r="L52" i="65"/>
  <c r="U52" i="65"/>
  <c r="N44" i="65"/>
  <c r="Y51" i="65"/>
  <c r="T27" i="65"/>
  <c r="H52" i="65"/>
  <c r="AD17" i="65"/>
  <c r="O37" i="65"/>
  <c r="O38" i="65"/>
  <c r="AC40" i="65"/>
  <c r="P43" i="65"/>
  <c r="AA46" i="65"/>
  <c r="Q47" i="65"/>
  <c r="O49" i="65"/>
  <c r="O50" i="65"/>
  <c r="O41" i="65"/>
  <c r="M43" i="65"/>
  <c r="R47" i="65"/>
  <c r="AC22" i="65"/>
  <c r="AD23" i="65"/>
  <c r="AB46" i="65"/>
  <c r="AE20" i="65"/>
  <c r="Z22" i="65"/>
  <c r="AD22" i="65"/>
  <c r="P37" i="65"/>
  <c r="AA40" i="65"/>
  <c r="Q41" i="65"/>
  <c r="O43" i="65"/>
  <c r="O44" i="65"/>
  <c r="AC46" i="65"/>
  <c r="P49" i="65"/>
  <c r="Q37" i="65"/>
  <c r="Q49" i="65"/>
  <c r="M37" i="65"/>
  <c r="R41" i="65"/>
  <c r="Q43" i="65"/>
  <c r="Z17" i="65"/>
  <c r="AB26" i="65"/>
  <c r="R27" i="65"/>
  <c r="AA41" i="65"/>
  <c r="M46" i="65"/>
  <c r="T52" i="65"/>
  <c r="W51" i="65"/>
  <c r="AA19" i="65"/>
  <c r="AC14" i="65"/>
  <c r="Z16" i="65"/>
  <c r="AE17" i="65"/>
  <c r="AB19" i="65"/>
  <c r="AA23" i="65"/>
  <c r="AC26" i="65"/>
  <c r="S27" i="65"/>
  <c r="S28" i="65"/>
  <c r="R37" i="65"/>
  <c r="P38" i="65"/>
  <c r="N40" i="65"/>
  <c r="R43" i="65"/>
  <c r="P44" i="65"/>
  <c r="N46" i="65"/>
  <c r="R49" i="65"/>
  <c r="P50" i="65"/>
  <c r="F51" i="65"/>
  <c r="F52" i="65"/>
  <c r="AD14" i="65"/>
  <c r="AA16" i="65"/>
  <c r="AC19" i="65"/>
  <c r="AD26" i="65"/>
  <c r="Q38" i="65"/>
  <c r="Y52" i="65"/>
  <c r="O40" i="65"/>
  <c r="AE40" i="65"/>
  <c r="M41" i="65"/>
  <c r="Q44" i="65"/>
  <c r="O46" i="65"/>
  <c r="AE46" i="65"/>
  <c r="M47" i="65"/>
  <c r="Q50" i="65"/>
  <c r="G51" i="65"/>
  <c r="G52" i="65"/>
  <c r="Z13" i="65"/>
  <c r="AE14" i="65"/>
  <c r="AB16" i="65"/>
  <c r="AD19" i="65"/>
  <c r="AA20" i="65"/>
  <c r="Z25" i="65"/>
  <c r="AE26" i="65"/>
  <c r="M27" i="65"/>
  <c r="M28" i="65"/>
  <c r="F33" i="65"/>
  <c r="T51" i="65"/>
  <c r="R38" i="65"/>
  <c r="P40" i="65"/>
  <c r="N41" i="65"/>
  <c r="V52" i="65"/>
  <c r="R44" i="65"/>
  <c r="P46" i="65"/>
  <c r="AD46" i="65"/>
  <c r="N47" i="65"/>
  <c r="R50" i="65"/>
  <c r="H51" i="65"/>
  <c r="AE19" i="65"/>
  <c r="AA25" i="65"/>
  <c r="N27" i="65"/>
  <c r="N28" i="65"/>
  <c r="AE41" i="65"/>
  <c r="O47" i="65"/>
  <c r="M49" i="65"/>
  <c r="I51" i="65"/>
  <c r="AB13" i="65"/>
  <c r="AD16" i="65"/>
  <c r="AA17" i="65"/>
  <c r="AB25" i="65"/>
  <c r="O27" i="65"/>
  <c r="O28" i="65"/>
  <c r="Z40" i="65"/>
  <c r="Z46" i="65"/>
  <c r="AA13" i="65"/>
  <c r="AC13" i="65"/>
  <c r="Z14" i="65"/>
  <c r="AB17" i="65"/>
  <c r="AC25" i="65"/>
  <c r="Z26" i="65"/>
  <c r="P27" i="65"/>
  <c r="P28" i="65"/>
  <c r="M38" i="65"/>
  <c r="M44" i="65"/>
  <c r="M50" i="65"/>
  <c r="R46" i="64"/>
  <c r="P43" i="64"/>
  <c r="S43" i="64"/>
  <c r="M20" i="64"/>
  <c r="AB20" i="64"/>
  <c r="M17" i="64"/>
  <c r="S17" i="64"/>
  <c r="P17" i="64"/>
  <c r="Q17" i="64"/>
  <c r="O17" i="64"/>
  <c r="AB17" i="64"/>
  <c r="F38" i="64"/>
  <c r="M38" i="64" s="1"/>
  <c r="P14" i="64"/>
  <c r="AA16" i="64"/>
  <c r="Z16" i="64"/>
  <c r="AB16" i="64"/>
  <c r="T27" i="64"/>
  <c r="V27" i="64"/>
  <c r="N50" i="64"/>
  <c r="X27" i="64"/>
  <c r="T28" i="64"/>
  <c r="AD20" i="64"/>
  <c r="N46" i="64"/>
  <c r="U27" i="64"/>
  <c r="X28" i="64"/>
  <c r="I52" i="64"/>
  <c r="J51" i="64"/>
  <c r="AB14" i="64"/>
  <c r="O37" i="64"/>
  <c r="G51" i="64"/>
  <c r="K51" i="64"/>
  <c r="W27" i="64"/>
  <c r="W28" i="64"/>
  <c r="Y27" i="64"/>
  <c r="L51" i="64"/>
  <c r="AA19" i="64"/>
  <c r="N40" i="64"/>
  <c r="X51" i="64"/>
  <c r="O41" i="64"/>
  <c r="U28" i="64"/>
  <c r="Q27" i="64"/>
  <c r="Q41" i="64"/>
  <c r="V52" i="64"/>
  <c r="AA13" i="64"/>
  <c r="AD17" i="64"/>
  <c r="AA22" i="64"/>
  <c r="V28" i="64"/>
  <c r="AA26" i="64"/>
  <c r="T51" i="64"/>
  <c r="J52" i="64"/>
  <c r="G52" i="64"/>
  <c r="K52" i="64"/>
  <c r="I51" i="64"/>
  <c r="N49" i="64"/>
  <c r="AE17" i="64"/>
  <c r="Z19" i="64"/>
  <c r="O46" i="64"/>
  <c r="Z14" i="64"/>
  <c r="AE16" i="64"/>
  <c r="AC20" i="64"/>
  <c r="AB22" i="64"/>
  <c r="P46" i="64"/>
  <c r="AC13" i="64"/>
  <c r="AC14" i="64"/>
  <c r="Q40" i="64"/>
  <c r="P41" i="64"/>
  <c r="M49" i="64"/>
  <c r="AE13" i="64"/>
  <c r="O49" i="64"/>
  <c r="P37" i="64"/>
  <c r="Q46" i="64"/>
  <c r="P49" i="64"/>
  <c r="AA25" i="64"/>
  <c r="AA46" i="64"/>
  <c r="AB13" i="64"/>
  <c r="AB19" i="64"/>
  <c r="R41" i="64"/>
  <c r="L52" i="64"/>
  <c r="Y52" i="64"/>
  <c r="U51" i="64"/>
  <c r="AA40" i="64"/>
  <c r="AD14" i="64"/>
  <c r="AC19" i="64"/>
  <c r="AC22" i="64"/>
  <c r="AE25" i="64"/>
  <c r="AB26" i="64"/>
  <c r="R27" i="64"/>
  <c r="Q37" i="64"/>
  <c r="M40" i="64"/>
  <c r="Q43" i="64"/>
  <c r="O44" i="64"/>
  <c r="M46" i="64"/>
  <c r="Q49" i="64"/>
  <c r="O50" i="64"/>
  <c r="Z13" i="64"/>
  <c r="AE14" i="64"/>
  <c r="AD19" i="64"/>
  <c r="AD22" i="64"/>
  <c r="AC26" i="64"/>
  <c r="S27" i="64"/>
  <c r="R37" i="64"/>
  <c r="X52" i="64"/>
  <c r="AB40" i="64"/>
  <c r="T52" i="64"/>
  <c r="R43" i="64"/>
  <c r="H44" i="64"/>
  <c r="P44" i="64"/>
  <c r="AB46" i="64"/>
  <c r="AD46" i="64"/>
  <c r="R49" i="64"/>
  <c r="P50" i="64"/>
  <c r="F51" i="64"/>
  <c r="Z17" i="64"/>
  <c r="AE19" i="64"/>
  <c r="R20" i="64"/>
  <c r="Z20" i="64"/>
  <c r="AE22" i="64"/>
  <c r="AD26" i="64"/>
  <c r="L28" i="64"/>
  <c r="O40" i="64"/>
  <c r="W51" i="64"/>
  <c r="M41" i="64"/>
  <c r="U52" i="64"/>
  <c r="Q44" i="64"/>
  <c r="AC46" i="64"/>
  <c r="Q50" i="64"/>
  <c r="AA17" i="64"/>
  <c r="AA20" i="64"/>
  <c r="Z25" i="64"/>
  <c r="AE26" i="64"/>
  <c r="M27" i="64"/>
  <c r="P40" i="64"/>
  <c r="N41" i="64"/>
  <c r="R44" i="64"/>
  <c r="R50" i="64"/>
  <c r="H51" i="64"/>
  <c r="M37" i="64"/>
  <c r="M43" i="64"/>
  <c r="AE46" i="64"/>
  <c r="N27" i="64"/>
  <c r="AD13" i="64"/>
  <c r="AA14" i="64"/>
  <c r="AC17" i="64"/>
  <c r="AB25" i="64"/>
  <c r="O27" i="64"/>
  <c r="N37" i="64"/>
  <c r="R40" i="64"/>
  <c r="Z40" i="64"/>
  <c r="N43" i="64"/>
  <c r="Z46" i="64"/>
  <c r="N20" i="64"/>
  <c r="AC25" i="64"/>
  <c r="Z26" i="64"/>
  <c r="P27" i="64"/>
  <c r="M44" i="64"/>
  <c r="M50" i="64"/>
  <c r="AD47" i="65" l="1"/>
  <c r="AA47" i="65"/>
  <c r="AB47" i="65"/>
  <c r="X51" i="65"/>
  <c r="AD41" i="65"/>
  <c r="AC47" i="65"/>
  <c r="Z41" i="65"/>
  <c r="AE47" i="65"/>
  <c r="AB40" i="65"/>
  <c r="AC41" i="65"/>
  <c r="R51" i="65"/>
  <c r="Q51" i="65"/>
  <c r="P51" i="65"/>
  <c r="O51" i="65"/>
  <c r="M51" i="65"/>
  <c r="N51" i="65"/>
  <c r="AB41" i="65"/>
  <c r="R52" i="65"/>
  <c r="Q52" i="65"/>
  <c r="P52" i="65"/>
  <c r="O52" i="65"/>
  <c r="M52" i="65"/>
  <c r="N52" i="65"/>
  <c r="AD44" i="65"/>
  <c r="AC44" i="65"/>
  <c r="AB44" i="65"/>
  <c r="AA44" i="65"/>
  <c r="Z44" i="65"/>
  <c r="AE44" i="65"/>
  <c r="AD40" i="65"/>
  <c r="S51" i="65"/>
  <c r="AE37" i="65"/>
  <c r="AD37" i="65"/>
  <c r="AC37" i="65"/>
  <c r="AB37" i="65"/>
  <c r="AA37" i="65"/>
  <c r="Z37" i="65"/>
  <c r="AD38" i="65"/>
  <c r="S52" i="65"/>
  <c r="AC38" i="65"/>
  <c r="AB38" i="65"/>
  <c r="AA38" i="65"/>
  <c r="Z38" i="65"/>
  <c r="AE38" i="65"/>
  <c r="AE43" i="65"/>
  <c r="AD43" i="65"/>
  <c r="AC43" i="65"/>
  <c r="AB43" i="65"/>
  <c r="AA43" i="65"/>
  <c r="Z43" i="65"/>
  <c r="X52" i="65"/>
  <c r="AE27" i="65"/>
  <c r="AD27" i="65"/>
  <c r="AC27" i="65"/>
  <c r="AB27" i="65"/>
  <c r="AA27" i="65"/>
  <c r="Z27" i="65"/>
  <c r="V51" i="65"/>
  <c r="AE49" i="65"/>
  <c r="AD49" i="65"/>
  <c r="AC49" i="65"/>
  <c r="AB49" i="65"/>
  <c r="AA49" i="65"/>
  <c r="Z49" i="65"/>
  <c r="AD50" i="65"/>
  <c r="AC50" i="65"/>
  <c r="AB50" i="65"/>
  <c r="AA50" i="65"/>
  <c r="Z50" i="65"/>
  <c r="AE50" i="65"/>
  <c r="AE28" i="65"/>
  <c r="AD28" i="65"/>
  <c r="AC28" i="65"/>
  <c r="Z28" i="65"/>
  <c r="AB28" i="65"/>
  <c r="AA28" i="65"/>
  <c r="P38" i="64"/>
  <c r="R38" i="64"/>
  <c r="N38" i="64"/>
  <c r="S38" i="64"/>
  <c r="AE38" i="64" s="1"/>
  <c r="O38" i="64"/>
  <c r="Q38" i="64"/>
  <c r="AD40" i="64"/>
  <c r="AC40" i="64"/>
  <c r="Y51" i="64"/>
  <c r="W52" i="64"/>
  <c r="AE40" i="64"/>
  <c r="AD50" i="64"/>
  <c r="AC50" i="64"/>
  <c r="AB50" i="64"/>
  <c r="AA50" i="64"/>
  <c r="Z50" i="64"/>
  <c r="AE50" i="64"/>
  <c r="Y28" i="64"/>
  <c r="AE20" i="64"/>
  <c r="N44" i="64"/>
  <c r="AD44" i="64"/>
  <c r="AC44" i="64"/>
  <c r="AB44" i="64"/>
  <c r="AA44" i="64"/>
  <c r="Z44" i="64"/>
  <c r="AE44" i="64"/>
  <c r="S51" i="64"/>
  <c r="AE37" i="64"/>
  <c r="AD37" i="64"/>
  <c r="AC37" i="64"/>
  <c r="AB37" i="64"/>
  <c r="AA37" i="64"/>
  <c r="Z37" i="64"/>
  <c r="H52" i="64"/>
  <c r="AE43" i="64"/>
  <c r="AD43" i="64"/>
  <c r="AC43" i="64"/>
  <c r="AB43" i="64"/>
  <c r="AA43" i="64"/>
  <c r="Z43" i="64"/>
  <c r="AE27" i="64"/>
  <c r="AC27" i="64"/>
  <c r="AB27" i="64"/>
  <c r="AA27" i="64"/>
  <c r="Z27" i="64"/>
  <c r="AD27" i="64"/>
  <c r="Z41" i="64"/>
  <c r="AE41" i="64"/>
  <c r="AD41" i="64"/>
  <c r="AC41" i="64"/>
  <c r="AB41" i="64"/>
  <c r="AA41" i="64"/>
  <c r="V51" i="64"/>
  <c r="AE49" i="64"/>
  <c r="AD49" i="64"/>
  <c r="AC49" i="64"/>
  <c r="AB49" i="64"/>
  <c r="AA49" i="64"/>
  <c r="Z49" i="64"/>
  <c r="R51" i="64"/>
  <c r="Q51" i="64"/>
  <c r="P51" i="64"/>
  <c r="O51" i="64"/>
  <c r="N51" i="64"/>
  <c r="M51" i="64"/>
  <c r="AB52" i="65" l="1"/>
  <c r="AA52" i="65"/>
  <c r="Z52" i="65"/>
  <c r="AE52" i="65"/>
  <c r="AD52" i="65"/>
  <c r="AC52" i="65"/>
  <c r="AB51" i="65"/>
  <c r="AA51" i="65"/>
  <c r="Z51" i="65"/>
  <c r="AE51" i="65"/>
  <c r="AC51" i="65"/>
  <c r="AD51" i="65"/>
  <c r="AB38" i="64"/>
  <c r="Z38" i="64"/>
  <c r="AA38" i="64"/>
  <c r="AC38" i="64"/>
  <c r="AD38" i="64"/>
  <c r="AB51" i="64"/>
  <c r="AA51" i="64"/>
  <c r="Z51" i="64"/>
  <c r="AE51" i="64"/>
  <c r="AD51" i="64"/>
  <c r="AC51" i="64"/>
  <c r="AE52" i="63" l="1"/>
  <c r="AE51" i="63"/>
  <c r="AE50" i="63"/>
  <c r="AE49" i="63"/>
  <c r="AE47" i="63"/>
  <c r="AE46" i="63"/>
  <c r="AE44" i="63"/>
  <c r="AE43" i="63"/>
  <c r="AE41" i="63"/>
  <c r="AE40" i="63"/>
  <c r="AE38" i="63"/>
  <c r="AE37" i="63"/>
  <c r="AD52" i="63"/>
  <c r="AD51" i="63"/>
  <c r="AD50" i="63"/>
  <c r="AD49" i="63"/>
  <c r="AD47" i="63"/>
  <c r="AD46" i="63"/>
  <c r="AD44" i="63"/>
  <c r="AD43" i="63"/>
  <c r="AD41" i="63"/>
  <c r="AD40" i="63"/>
  <c r="AD38" i="63"/>
  <c r="AD37" i="63"/>
  <c r="AC52" i="63"/>
  <c r="AC51" i="63"/>
  <c r="AC50" i="63"/>
  <c r="AC49" i="63"/>
  <c r="AC47" i="63"/>
  <c r="AC46" i="63"/>
  <c r="AC44" i="63"/>
  <c r="AC43" i="63"/>
  <c r="AC41" i="63"/>
  <c r="AC40" i="63"/>
  <c r="AC38" i="63"/>
  <c r="AC37" i="63"/>
  <c r="AB52" i="63"/>
  <c r="AB51" i="63"/>
  <c r="AB50" i="63"/>
  <c r="AB49" i="63"/>
  <c r="AB47" i="63"/>
  <c r="AB46" i="63"/>
  <c r="AB44" i="63"/>
  <c r="AB43" i="63"/>
  <c r="AB41" i="63"/>
  <c r="AB40" i="63"/>
  <c r="AB38" i="63"/>
  <c r="AB37" i="63"/>
  <c r="AA52" i="63"/>
  <c r="AA51" i="63"/>
  <c r="AA50" i="63"/>
  <c r="AA49" i="63"/>
  <c r="AA47" i="63"/>
  <c r="AA46" i="63"/>
  <c r="AA44" i="63"/>
  <c r="AA43" i="63"/>
  <c r="AA41" i="63"/>
  <c r="AA40" i="63"/>
  <c r="AA38" i="63"/>
  <c r="AA37" i="63"/>
  <c r="Z52" i="63"/>
  <c r="Z51" i="63"/>
  <c r="Z50" i="63"/>
  <c r="Z49" i="63"/>
  <c r="Z47" i="63"/>
  <c r="Z46" i="63"/>
  <c r="Z44" i="63"/>
  <c r="Z43" i="63"/>
  <c r="Z41" i="63"/>
  <c r="Z40" i="63"/>
  <c r="Z38" i="63"/>
  <c r="Z37" i="63"/>
  <c r="Y54" i="63"/>
  <c r="X54" i="63"/>
  <c r="W54" i="63"/>
  <c r="V54" i="63"/>
  <c r="U54" i="63"/>
  <c r="T54" i="63"/>
  <c r="Y30" i="63"/>
  <c r="X30" i="63"/>
  <c r="W30" i="63"/>
  <c r="V30" i="63"/>
  <c r="U30" i="63"/>
  <c r="T30" i="63"/>
  <c r="Y50" i="63"/>
  <c r="X50" i="63"/>
  <c r="W50" i="63"/>
  <c r="V50" i="63"/>
  <c r="U50" i="63"/>
  <c r="T50" i="63"/>
  <c r="Y49" i="63"/>
  <c r="X49" i="63"/>
  <c r="W49" i="63"/>
  <c r="V49" i="63"/>
  <c r="U49" i="63"/>
  <c r="T49" i="63"/>
  <c r="Y47" i="63"/>
  <c r="X47" i="63"/>
  <c r="W47" i="63"/>
  <c r="V47" i="63"/>
  <c r="U47" i="63"/>
  <c r="T47" i="63"/>
  <c r="Y46" i="63"/>
  <c r="X46" i="63"/>
  <c r="W46" i="63"/>
  <c r="V46" i="63"/>
  <c r="U46" i="63"/>
  <c r="T46" i="63"/>
  <c r="Y44" i="63"/>
  <c r="X44" i="63"/>
  <c r="W44" i="63"/>
  <c r="V44" i="63"/>
  <c r="U44" i="63"/>
  <c r="T44" i="63"/>
  <c r="Y43" i="63"/>
  <c r="X43" i="63"/>
  <c r="W43" i="63"/>
  <c r="V43" i="63"/>
  <c r="U43" i="63"/>
  <c r="T43" i="63"/>
  <c r="Y41" i="63"/>
  <c r="X41" i="63"/>
  <c r="W41" i="63"/>
  <c r="V41" i="63"/>
  <c r="U41" i="63"/>
  <c r="T41" i="63"/>
  <c r="Y40" i="63"/>
  <c r="X40" i="63"/>
  <c r="W40" i="63"/>
  <c r="V40" i="63"/>
  <c r="U40" i="63"/>
  <c r="T40" i="63"/>
  <c r="Y38" i="63"/>
  <c r="X38" i="63"/>
  <c r="W38" i="63"/>
  <c r="V38" i="63"/>
  <c r="U38" i="63"/>
  <c r="T38" i="63"/>
  <c r="Y37" i="63"/>
  <c r="X37" i="63"/>
  <c r="W37" i="63"/>
  <c r="V37" i="63"/>
  <c r="U37" i="63"/>
  <c r="T37" i="63"/>
  <c r="Y26" i="63"/>
  <c r="X26" i="63"/>
  <c r="W26" i="63"/>
  <c r="V26" i="63"/>
  <c r="U26" i="63"/>
  <c r="T26" i="63"/>
  <c r="S26" i="63"/>
  <c r="Y25" i="63"/>
  <c r="X25" i="63"/>
  <c r="W25" i="63"/>
  <c r="V25" i="63"/>
  <c r="U25" i="63"/>
  <c r="T25" i="63"/>
  <c r="S25" i="63"/>
  <c r="Y23" i="63"/>
  <c r="X23" i="63"/>
  <c r="W23" i="63"/>
  <c r="V23" i="63"/>
  <c r="U23" i="63"/>
  <c r="T23" i="63"/>
  <c r="Y22" i="63"/>
  <c r="X22" i="63"/>
  <c r="W22" i="63"/>
  <c r="V22" i="63"/>
  <c r="U22" i="63"/>
  <c r="T22" i="63"/>
  <c r="S22" i="63"/>
  <c r="Y20" i="63"/>
  <c r="X20" i="63"/>
  <c r="W20" i="63"/>
  <c r="V20" i="63"/>
  <c r="U20" i="63"/>
  <c r="T20" i="63"/>
  <c r="S20" i="63"/>
  <c r="Y19" i="63"/>
  <c r="X19" i="63"/>
  <c r="W19" i="63"/>
  <c r="V19" i="63"/>
  <c r="U19" i="63"/>
  <c r="T19" i="63"/>
  <c r="S19" i="63"/>
  <c r="Y17" i="63"/>
  <c r="X17" i="63"/>
  <c r="W17" i="63"/>
  <c r="V17" i="63"/>
  <c r="U17" i="63"/>
  <c r="T17" i="63"/>
  <c r="S17" i="63"/>
  <c r="Y16" i="63"/>
  <c r="X16" i="63"/>
  <c r="W16" i="63"/>
  <c r="V16" i="63"/>
  <c r="U16" i="63"/>
  <c r="T16" i="63"/>
  <c r="S16" i="63"/>
  <c r="Y14" i="63"/>
  <c r="X14" i="63"/>
  <c r="W14" i="63"/>
  <c r="V14" i="63"/>
  <c r="U14" i="63"/>
  <c r="T14" i="63"/>
  <c r="S14" i="63"/>
  <c r="Y13" i="63"/>
  <c r="X13" i="63"/>
  <c r="W13" i="63"/>
  <c r="V13" i="63"/>
  <c r="U13" i="63"/>
  <c r="T13" i="63"/>
  <c r="S13" i="63"/>
  <c r="L20" i="63" l="1"/>
  <c r="H20" i="63"/>
  <c r="AK52" i="63" l="1"/>
  <c r="AJ52" i="63"/>
  <c r="AI52" i="63"/>
  <c r="AH52" i="63"/>
  <c r="AG52" i="63"/>
  <c r="AF52" i="63"/>
  <c r="AK51" i="63"/>
  <c r="AJ51" i="63"/>
  <c r="AI51" i="63"/>
  <c r="AH51" i="63"/>
  <c r="AG51" i="63"/>
  <c r="AF51" i="63"/>
  <c r="L50" i="63"/>
  <c r="K50" i="63"/>
  <c r="J50" i="63"/>
  <c r="I50" i="63"/>
  <c r="H50" i="63"/>
  <c r="G50" i="63"/>
  <c r="F50" i="63"/>
  <c r="S50" i="63" s="1"/>
  <c r="L49" i="63"/>
  <c r="K49" i="63"/>
  <c r="J49" i="63"/>
  <c r="I49" i="63"/>
  <c r="H49" i="63"/>
  <c r="G49" i="63"/>
  <c r="F49" i="63"/>
  <c r="S49" i="63" s="1"/>
  <c r="L47" i="63"/>
  <c r="K47" i="63"/>
  <c r="J47" i="63"/>
  <c r="I47" i="63"/>
  <c r="H47" i="63"/>
  <c r="G47" i="63"/>
  <c r="L46" i="63"/>
  <c r="K46" i="63"/>
  <c r="J46" i="63"/>
  <c r="I46" i="63"/>
  <c r="H46" i="63"/>
  <c r="G46" i="63"/>
  <c r="F46" i="63"/>
  <c r="S46" i="63" s="1"/>
  <c r="L44" i="63"/>
  <c r="K44" i="63"/>
  <c r="J44" i="63"/>
  <c r="I44" i="63"/>
  <c r="H44" i="63"/>
  <c r="G44" i="63"/>
  <c r="F44" i="63"/>
  <c r="S44" i="63" s="1"/>
  <c r="O43" i="63"/>
  <c r="L43" i="63"/>
  <c r="K43" i="63"/>
  <c r="J43" i="63"/>
  <c r="I43" i="63"/>
  <c r="H43" i="63"/>
  <c r="G43" i="63"/>
  <c r="F43" i="63"/>
  <c r="L41" i="63"/>
  <c r="K41" i="63"/>
  <c r="J41" i="63"/>
  <c r="I41" i="63"/>
  <c r="H41" i="63"/>
  <c r="G41" i="63"/>
  <c r="F41" i="63"/>
  <c r="S41" i="63" s="1"/>
  <c r="M40" i="63"/>
  <c r="L40" i="63"/>
  <c r="K40" i="63"/>
  <c r="J40" i="63"/>
  <c r="I40" i="63"/>
  <c r="O40" i="63" s="1"/>
  <c r="H40" i="63"/>
  <c r="G40" i="63"/>
  <c r="F40" i="63"/>
  <c r="L38" i="63"/>
  <c r="L52" i="63" s="1"/>
  <c r="K38" i="63"/>
  <c r="J38" i="63"/>
  <c r="J52" i="63" s="1"/>
  <c r="I38" i="63"/>
  <c r="I52" i="63" s="1"/>
  <c r="H38" i="63"/>
  <c r="G38" i="63"/>
  <c r="F38" i="63"/>
  <c r="S38" i="63" s="1"/>
  <c r="L37" i="63"/>
  <c r="K37" i="63"/>
  <c r="J37" i="63"/>
  <c r="I37" i="63"/>
  <c r="H37" i="63"/>
  <c r="G37" i="63"/>
  <c r="F37" i="63"/>
  <c r="S33" i="63"/>
  <c r="AK28" i="63"/>
  <c r="AJ28" i="63"/>
  <c r="AI28" i="63"/>
  <c r="AH28" i="63"/>
  <c r="AG28" i="63"/>
  <c r="AF28" i="63"/>
  <c r="L28" i="63"/>
  <c r="K28" i="63"/>
  <c r="J28" i="63"/>
  <c r="I28" i="63"/>
  <c r="H28" i="63"/>
  <c r="G28" i="63"/>
  <c r="AK27" i="63"/>
  <c r="AJ27" i="63"/>
  <c r="AI27" i="63"/>
  <c r="AH27" i="63"/>
  <c r="AG27" i="63"/>
  <c r="AF27" i="63"/>
  <c r="L27" i="63"/>
  <c r="K27" i="63"/>
  <c r="J27" i="63"/>
  <c r="I27" i="63"/>
  <c r="H27" i="63"/>
  <c r="G27" i="63"/>
  <c r="F27" i="63"/>
  <c r="Z26" i="63"/>
  <c r="AD26" i="63"/>
  <c r="R26" i="63"/>
  <c r="Q26" i="63"/>
  <c r="P26" i="63"/>
  <c r="O26" i="63"/>
  <c r="N26" i="63"/>
  <c r="M26" i="63"/>
  <c r="R25" i="63"/>
  <c r="Q25" i="63"/>
  <c r="P25" i="63"/>
  <c r="O25" i="63"/>
  <c r="N25" i="63"/>
  <c r="M25" i="63"/>
  <c r="Z22" i="63"/>
  <c r="AA22" i="63"/>
  <c r="R22" i="63"/>
  <c r="Q22" i="63"/>
  <c r="P22" i="63"/>
  <c r="O22" i="63"/>
  <c r="N22" i="63"/>
  <c r="M22" i="63"/>
  <c r="Z20" i="63"/>
  <c r="R20" i="63"/>
  <c r="Q20" i="63"/>
  <c r="P20" i="63"/>
  <c r="O20" i="63"/>
  <c r="N20" i="63"/>
  <c r="M20" i="63"/>
  <c r="AE19" i="63"/>
  <c r="AB19" i="63"/>
  <c r="R19" i="63"/>
  <c r="Q19" i="63"/>
  <c r="P19" i="63"/>
  <c r="O19" i="63"/>
  <c r="N19" i="63"/>
  <c r="M19" i="63"/>
  <c r="AB17" i="63"/>
  <c r="R17" i="63"/>
  <c r="Q17" i="63"/>
  <c r="P17" i="63"/>
  <c r="O17" i="63"/>
  <c r="N17" i="63"/>
  <c r="M17" i="63"/>
  <c r="R16" i="63"/>
  <c r="Q16" i="63"/>
  <c r="P16" i="63"/>
  <c r="O16" i="63"/>
  <c r="N16" i="63"/>
  <c r="M16" i="63"/>
  <c r="U28" i="63"/>
  <c r="T28" i="63"/>
  <c r="AE14" i="63"/>
  <c r="R14" i="63"/>
  <c r="Q14" i="63"/>
  <c r="P14" i="63"/>
  <c r="O14" i="63"/>
  <c r="N14" i="63"/>
  <c r="M14" i="63"/>
  <c r="AB13" i="63"/>
  <c r="Y27" i="63"/>
  <c r="W27" i="63"/>
  <c r="U27" i="63"/>
  <c r="R13" i="63"/>
  <c r="Q13" i="63"/>
  <c r="P13" i="63"/>
  <c r="O13" i="63"/>
  <c r="N13" i="63"/>
  <c r="M13" i="63"/>
  <c r="F9" i="63"/>
  <c r="F33" i="63" s="1"/>
  <c r="N49" i="63" l="1"/>
  <c r="R46" i="63"/>
  <c r="P43" i="63"/>
  <c r="S43" i="63"/>
  <c r="O41" i="63"/>
  <c r="R40" i="63"/>
  <c r="S40" i="63"/>
  <c r="Q40" i="63"/>
  <c r="M38" i="63"/>
  <c r="M27" i="63"/>
  <c r="O37" i="63"/>
  <c r="S37" i="63"/>
  <c r="O27" i="63"/>
  <c r="AD19" i="63"/>
  <c r="Z25" i="63"/>
  <c r="J51" i="63"/>
  <c r="H52" i="63"/>
  <c r="L51" i="63"/>
  <c r="N46" i="63"/>
  <c r="Z13" i="63"/>
  <c r="K52" i="63"/>
  <c r="T27" i="63"/>
  <c r="V28" i="63"/>
  <c r="W51" i="63"/>
  <c r="X27" i="63"/>
  <c r="AE26" i="63"/>
  <c r="Q44" i="63"/>
  <c r="V27" i="63"/>
  <c r="AB16" i="63"/>
  <c r="AA20" i="63"/>
  <c r="W28" i="63"/>
  <c r="H51" i="63"/>
  <c r="U52" i="63"/>
  <c r="O44" i="63"/>
  <c r="Y28" i="63"/>
  <c r="X28" i="63"/>
  <c r="I51" i="63"/>
  <c r="G52" i="63"/>
  <c r="Q41" i="63"/>
  <c r="M50" i="63"/>
  <c r="AD20" i="63"/>
  <c r="AC13" i="63"/>
  <c r="AD14" i="63"/>
  <c r="P27" i="63"/>
  <c r="R43" i="63"/>
  <c r="M46" i="63"/>
  <c r="P46" i="63"/>
  <c r="P41" i="63"/>
  <c r="Q46" i="63"/>
  <c r="AB20" i="63"/>
  <c r="Z14" i="63"/>
  <c r="AD16" i="63"/>
  <c r="AB25" i="63"/>
  <c r="AC26" i="63"/>
  <c r="P40" i="63"/>
  <c r="R44" i="63"/>
  <c r="AC20" i="63"/>
  <c r="AC19" i="63"/>
  <c r="AC14" i="63"/>
  <c r="AE16" i="63"/>
  <c r="AC25" i="63"/>
  <c r="S9" i="63"/>
  <c r="X52" i="63"/>
  <c r="X51" i="63"/>
  <c r="V52" i="63"/>
  <c r="T51" i="63"/>
  <c r="AA17" i="63"/>
  <c r="N38" i="63"/>
  <c r="AA16" i="63"/>
  <c r="AA13" i="63"/>
  <c r="AC16" i="63"/>
  <c r="Z17" i="63"/>
  <c r="AA25" i="63"/>
  <c r="N27" i="63"/>
  <c r="M37" i="63"/>
  <c r="U51" i="63"/>
  <c r="R41" i="63"/>
  <c r="Q43" i="63"/>
  <c r="P44" i="63"/>
  <c r="O46" i="63"/>
  <c r="M49" i="63"/>
  <c r="K51" i="63"/>
  <c r="O49" i="63"/>
  <c r="AD13" i="63"/>
  <c r="AA14" i="63"/>
  <c r="AC17" i="63"/>
  <c r="Z19" i="63"/>
  <c r="AE20" i="63"/>
  <c r="AB22" i="63"/>
  <c r="AD25" i="63"/>
  <c r="AA26" i="63"/>
  <c r="Q27" i="63"/>
  <c r="P37" i="63"/>
  <c r="O38" i="63"/>
  <c r="W52" i="63"/>
  <c r="N40" i="63"/>
  <c r="V51" i="63"/>
  <c r="M41" i="63"/>
  <c r="Y52" i="63"/>
  <c r="P49" i="63"/>
  <c r="O50" i="63"/>
  <c r="F51" i="63"/>
  <c r="N50" i="63"/>
  <c r="AE13" i="63"/>
  <c r="AB14" i="63"/>
  <c r="AD17" i="63"/>
  <c r="AA19" i="63"/>
  <c r="AC22" i="63"/>
  <c r="AE25" i="63"/>
  <c r="AB26" i="63"/>
  <c r="R27" i="63"/>
  <c r="Q37" i="63"/>
  <c r="P38" i="63"/>
  <c r="N41" i="63"/>
  <c r="M43" i="63"/>
  <c r="Q49" i="63"/>
  <c r="P50" i="63"/>
  <c r="G51" i="63"/>
  <c r="Z16" i="63"/>
  <c r="AE17" i="63"/>
  <c r="AD22" i="63"/>
  <c r="S27" i="63"/>
  <c r="R37" i="63"/>
  <c r="Q38" i="63"/>
  <c r="N43" i="63"/>
  <c r="M44" i="63"/>
  <c r="R49" i="63"/>
  <c r="Q50" i="63"/>
  <c r="AE22" i="63"/>
  <c r="R38" i="63"/>
  <c r="N44" i="63"/>
  <c r="R50" i="63"/>
  <c r="N37" i="63"/>
  <c r="S51" i="63" l="1"/>
  <c r="Y51" i="63"/>
  <c r="T52" i="63"/>
  <c r="AC27" i="63"/>
  <c r="AB27" i="63"/>
  <c r="AE27" i="63"/>
  <c r="AA27" i="63"/>
  <c r="Z27" i="63"/>
  <c r="AD27" i="63"/>
  <c r="R51" i="63"/>
  <c r="Q51" i="63"/>
  <c r="P51" i="63"/>
  <c r="O51" i="63"/>
  <c r="N51" i="63"/>
  <c r="M51" i="63"/>
  <c r="Y30" i="62" l="1"/>
  <c r="X30" i="62"/>
  <c r="W30" i="62"/>
  <c r="V30" i="62"/>
  <c r="U30" i="62"/>
  <c r="T30" i="62"/>
  <c r="Y54" i="62"/>
  <c r="X54" i="62"/>
  <c r="W54" i="62"/>
  <c r="V54" i="62"/>
  <c r="U54" i="62"/>
  <c r="T54" i="62"/>
  <c r="Y50" i="62"/>
  <c r="X50" i="62"/>
  <c r="W50" i="62"/>
  <c r="V50" i="62"/>
  <c r="U50" i="62"/>
  <c r="T50" i="62"/>
  <c r="Y49" i="62"/>
  <c r="X49" i="62"/>
  <c r="W49" i="62"/>
  <c r="V49" i="62"/>
  <c r="U49" i="62"/>
  <c r="T49" i="62"/>
  <c r="Y47" i="62"/>
  <c r="X47" i="62"/>
  <c r="W47" i="62"/>
  <c r="V47" i="62"/>
  <c r="U47" i="62"/>
  <c r="T47" i="62"/>
  <c r="Y46" i="62"/>
  <c r="X46" i="62"/>
  <c r="W46" i="62"/>
  <c r="V46" i="62"/>
  <c r="U46" i="62"/>
  <c r="T46" i="62"/>
  <c r="Y44" i="62"/>
  <c r="X44" i="62"/>
  <c r="W44" i="62"/>
  <c r="V44" i="62"/>
  <c r="U44" i="62"/>
  <c r="T44" i="62"/>
  <c r="Y43" i="62"/>
  <c r="X43" i="62"/>
  <c r="W43" i="62"/>
  <c r="V43" i="62"/>
  <c r="U43" i="62"/>
  <c r="T43" i="62"/>
  <c r="Y41" i="62"/>
  <c r="X41" i="62"/>
  <c r="W41" i="62"/>
  <c r="V41" i="62"/>
  <c r="U41" i="62"/>
  <c r="T41" i="62"/>
  <c r="Y40" i="62"/>
  <c r="X40" i="62"/>
  <c r="W40" i="62"/>
  <c r="V40" i="62"/>
  <c r="U40" i="62"/>
  <c r="T40" i="62"/>
  <c r="Y38" i="62"/>
  <c r="X38" i="62"/>
  <c r="W38" i="62"/>
  <c r="V38" i="62"/>
  <c r="U38" i="62"/>
  <c r="T38" i="62"/>
  <c r="Y37" i="62"/>
  <c r="X37" i="62"/>
  <c r="W37" i="62"/>
  <c r="V37" i="62"/>
  <c r="U37" i="62"/>
  <c r="T37" i="62"/>
  <c r="Y26" i="62"/>
  <c r="X26" i="62"/>
  <c r="W26" i="62"/>
  <c r="V26" i="62"/>
  <c r="U26" i="62"/>
  <c r="T26" i="62"/>
  <c r="S26" i="62"/>
  <c r="Y25" i="62"/>
  <c r="X25" i="62"/>
  <c r="W25" i="62"/>
  <c r="V25" i="62"/>
  <c r="U25" i="62"/>
  <c r="T25" i="62"/>
  <c r="S25" i="62"/>
  <c r="Y23" i="62"/>
  <c r="X23" i="62"/>
  <c r="W23" i="62"/>
  <c r="V23" i="62"/>
  <c r="U23" i="62"/>
  <c r="T23" i="62"/>
  <c r="Y22" i="62"/>
  <c r="X22" i="62"/>
  <c r="W22" i="62"/>
  <c r="V22" i="62"/>
  <c r="U22" i="62"/>
  <c r="T22" i="62"/>
  <c r="S22" i="62"/>
  <c r="Y20" i="62"/>
  <c r="X20" i="62"/>
  <c r="W20" i="62"/>
  <c r="V20" i="62"/>
  <c r="U20" i="62"/>
  <c r="T20" i="62"/>
  <c r="S20" i="62"/>
  <c r="Y19" i="62"/>
  <c r="X19" i="62"/>
  <c r="W19" i="62"/>
  <c r="V19" i="62"/>
  <c r="U19" i="62"/>
  <c r="T19" i="62"/>
  <c r="S19" i="62"/>
  <c r="Y17" i="62"/>
  <c r="X17" i="62"/>
  <c r="W17" i="62"/>
  <c r="V17" i="62"/>
  <c r="U17" i="62"/>
  <c r="T17" i="62"/>
  <c r="S17" i="62"/>
  <c r="Y16" i="62"/>
  <c r="X16" i="62"/>
  <c r="W16" i="62"/>
  <c r="V16" i="62"/>
  <c r="U16" i="62"/>
  <c r="T16" i="62"/>
  <c r="S16" i="62"/>
  <c r="Y14" i="62"/>
  <c r="X14" i="62"/>
  <c r="W14" i="62"/>
  <c r="V14" i="62"/>
  <c r="U14" i="62"/>
  <c r="T14" i="62"/>
  <c r="S14" i="62"/>
  <c r="Y13" i="62"/>
  <c r="X13" i="62"/>
  <c r="W13" i="62"/>
  <c r="V13" i="62"/>
  <c r="U13" i="62"/>
  <c r="T13" i="62"/>
  <c r="S13" i="62"/>
  <c r="AK52" i="62" l="1"/>
  <c r="AJ52" i="62"/>
  <c r="AI52" i="62"/>
  <c r="AH52" i="62"/>
  <c r="AG52" i="62"/>
  <c r="AF52" i="62"/>
  <c r="AK51" i="62"/>
  <c r="AJ51" i="62"/>
  <c r="AI51" i="62"/>
  <c r="AH51" i="62"/>
  <c r="AG51" i="62"/>
  <c r="AF51" i="62"/>
  <c r="L50" i="62"/>
  <c r="K50" i="62"/>
  <c r="J50" i="62"/>
  <c r="I50" i="62"/>
  <c r="H50" i="62"/>
  <c r="G50" i="62"/>
  <c r="F50" i="62"/>
  <c r="S50" i="62" s="1"/>
  <c r="L49" i="62"/>
  <c r="K49" i="62"/>
  <c r="J49" i="62"/>
  <c r="I49" i="62"/>
  <c r="H49" i="62"/>
  <c r="G49" i="62"/>
  <c r="F49" i="62"/>
  <c r="S49" i="62" s="1"/>
  <c r="L47" i="62"/>
  <c r="K47" i="62"/>
  <c r="J47" i="62"/>
  <c r="I47" i="62"/>
  <c r="H47" i="62"/>
  <c r="G47" i="62"/>
  <c r="L46" i="62"/>
  <c r="K46" i="62"/>
  <c r="J46" i="62"/>
  <c r="I46" i="62"/>
  <c r="H46" i="62"/>
  <c r="G46" i="62"/>
  <c r="F46" i="62"/>
  <c r="S46" i="62" s="1"/>
  <c r="L44" i="62"/>
  <c r="K44" i="62"/>
  <c r="J44" i="62"/>
  <c r="I44" i="62"/>
  <c r="H44" i="62"/>
  <c r="G44" i="62"/>
  <c r="F44" i="62"/>
  <c r="L43" i="62"/>
  <c r="K43" i="62"/>
  <c r="J43" i="62"/>
  <c r="I43" i="62"/>
  <c r="H43" i="62"/>
  <c r="G43" i="62"/>
  <c r="F43" i="62"/>
  <c r="L41" i="62"/>
  <c r="K41" i="62"/>
  <c r="J41" i="62"/>
  <c r="I41" i="62"/>
  <c r="H41" i="62"/>
  <c r="G41" i="62"/>
  <c r="F41" i="62"/>
  <c r="L40" i="62"/>
  <c r="K40" i="62"/>
  <c r="J40" i="62"/>
  <c r="I40" i="62"/>
  <c r="H40" i="62"/>
  <c r="G40" i="62"/>
  <c r="F40" i="62"/>
  <c r="S40" i="62" s="1"/>
  <c r="L38" i="62"/>
  <c r="K38" i="62"/>
  <c r="J38" i="62"/>
  <c r="I38" i="62"/>
  <c r="H38" i="62"/>
  <c r="G38" i="62"/>
  <c r="F38" i="62"/>
  <c r="S38" i="62" s="1"/>
  <c r="L37" i="62"/>
  <c r="K37" i="62"/>
  <c r="J37" i="62"/>
  <c r="I37" i="62"/>
  <c r="H37" i="62"/>
  <c r="G37" i="62"/>
  <c r="F37" i="62"/>
  <c r="S37" i="62" s="1"/>
  <c r="S33" i="62"/>
  <c r="AK28" i="62"/>
  <c r="AJ28" i="62"/>
  <c r="AI28" i="62"/>
  <c r="AH28" i="62"/>
  <c r="AG28" i="62"/>
  <c r="AF28" i="62"/>
  <c r="L28" i="62"/>
  <c r="K28" i="62"/>
  <c r="J28" i="62"/>
  <c r="I28" i="62"/>
  <c r="H28" i="62"/>
  <c r="G28" i="62"/>
  <c r="AK27" i="62"/>
  <c r="AJ27" i="62"/>
  <c r="AI27" i="62"/>
  <c r="AH27" i="62"/>
  <c r="AG27" i="62"/>
  <c r="AF27" i="62"/>
  <c r="L27" i="62"/>
  <c r="K27" i="62"/>
  <c r="J27" i="62"/>
  <c r="I27" i="62"/>
  <c r="H27" i="62"/>
  <c r="G27" i="62"/>
  <c r="F27" i="62"/>
  <c r="R26" i="62"/>
  <c r="Q26" i="62"/>
  <c r="P26" i="62"/>
  <c r="O26" i="62"/>
  <c r="N26" i="62"/>
  <c r="M26" i="62"/>
  <c r="R25" i="62"/>
  <c r="Q25" i="62"/>
  <c r="P25" i="62"/>
  <c r="O25" i="62"/>
  <c r="N25" i="62"/>
  <c r="M25" i="62"/>
  <c r="AE22" i="62"/>
  <c r="R22" i="62"/>
  <c r="Q22" i="62"/>
  <c r="P22" i="62"/>
  <c r="O22" i="62"/>
  <c r="N22" i="62"/>
  <c r="M22" i="62"/>
  <c r="AD20" i="62"/>
  <c r="R20" i="62"/>
  <c r="Q20" i="62"/>
  <c r="P20" i="62"/>
  <c r="O20" i="62"/>
  <c r="N20" i="62"/>
  <c r="M20" i="62"/>
  <c r="AE19" i="62"/>
  <c r="AD19" i="62"/>
  <c r="AC19" i="62"/>
  <c r="Z19" i="62"/>
  <c r="R19" i="62"/>
  <c r="Q19" i="62"/>
  <c r="P19" i="62"/>
  <c r="O19" i="62"/>
  <c r="N19" i="62"/>
  <c r="M19" i="62"/>
  <c r="AE17" i="62"/>
  <c r="AB17" i="62"/>
  <c r="Z17" i="62"/>
  <c r="R17" i="62"/>
  <c r="Q17" i="62"/>
  <c r="P17" i="62"/>
  <c r="O17" i="62"/>
  <c r="N17" i="62"/>
  <c r="M17" i="62"/>
  <c r="AC16" i="62"/>
  <c r="Z16" i="62"/>
  <c r="R16" i="62"/>
  <c r="Q16" i="62"/>
  <c r="P16" i="62"/>
  <c r="O16" i="62"/>
  <c r="N16" i="62"/>
  <c r="M16" i="62"/>
  <c r="Z14" i="62"/>
  <c r="R14" i="62"/>
  <c r="Q14" i="62"/>
  <c r="P14" i="62"/>
  <c r="O14" i="62"/>
  <c r="N14" i="62"/>
  <c r="M14" i="62"/>
  <c r="R13" i="62"/>
  <c r="Q13" i="62"/>
  <c r="P13" i="62"/>
  <c r="O13" i="62"/>
  <c r="N13" i="62"/>
  <c r="M13" i="62"/>
  <c r="F9" i="62"/>
  <c r="F33" i="62" s="1"/>
  <c r="S9" i="60"/>
  <c r="S9" i="59"/>
  <c r="S9" i="58"/>
  <c r="S9" i="61"/>
  <c r="S49" i="61"/>
  <c r="S46" i="61"/>
  <c r="S43" i="61"/>
  <c r="S37" i="61"/>
  <c r="AF52" i="61"/>
  <c r="AF51" i="61"/>
  <c r="Y26" i="61"/>
  <c r="X26" i="61"/>
  <c r="W26" i="61"/>
  <c r="V26" i="61"/>
  <c r="U26" i="61"/>
  <c r="T26" i="61"/>
  <c r="Z26" i="61" s="1"/>
  <c r="S26" i="61"/>
  <c r="Y25" i="61"/>
  <c r="X25" i="61"/>
  <c r="W25" i="61"/>
  <c r="V25" i="61"/>
  <c r="U25" i="61"/>
  <c r="T25" i="61"/>
  <c r="S25" i="61"/>
  <c r="AD25" i="61" s="1"/>
  <c r="Y23" i="61"/>
  <c r="X23" i="61"/>
  <c r="W23" i="61"/>
  <c r="V23" i="61"/>
  <c r="U23" i="61"/>
  <c r="T23" i="61"/>
  <c r="S23" i="61"/>
  <c r="AE23" i="61" s="1"/>
  <c r="Y22" i="61"/>
  <c r="X22" i="61"/>
  <c r="W22" i="61"/>
  <c r="V22" i="61"/>
  <c r="U22" i="61"/>
  <c r="T22" i="61"/>
  <c r="S22" i="61"/>
  <c r="Y20" i="61"/>
  <c r="X20" i="61"/>
  <c r="AD20" i="61" s="1"/>
  <c r="W20" i="61"/>
  <c r="V20" i="61"/>
  <c r="U20" i="61"/>
  <c r="T20" i="61"/>
  <c r="S20" i="61"/>
  <c r="Y19" i="61"/>
  <c r="X19" i="61"/>
  <c r="W19" i="61"/>
  <c r="V19" i="61"/>
  <c r="U19" i="61"/>
  <c r="T19" i="61"/>
  <c r="S19" i="61"/>
  <c r="Y17" i="61"/>
  <c r="X17" i="61"/>
  <c r="W17" i="61"/>
  <c r="V17" i="61"/>
  <c r="U17" i="61"/>
  <c r="T17" i="61"/>
  <c r="S17" i="61"/>
  <c r="Y16" i="61"/>
  <c r="X16" i="61"/>
  <c r="W16" i="61"/>
  <c r="V16" i="61"/>
  <c r="U16" i="61"/>
  <c r="T16" i="61"/>
  <c r="S16" i="61"/>
  <c r="Y14" i="61"/>
  <c r="X14" i="61"/>
  <c r="W14" i="61"/>
  <c r="V14" i="61"/>
  <c r="U14" i="61"/>
  <c r="T14" i="61"/>
  <c r="S14" i="61"/>
  <c r="Y13" i="61"/>
  <c r="X13" i="61"/>
  <c r="W13" i="61"/>
  <c r="V13" i="61"/>
  <c r="U13" i="61"/>
  <c r="T13" i="61"/>
  <c r="S13" i="61"/>
  <c r="AB13" i="61" s="1"/>
  <c r="AK52" i="61"/>
  <c r="AJ52" i="61"/>
  <c r="AI52" i="61"/>
  <c r="AH52" i="61"/>
  <c r="AG52" i="61"/>
  <c r="AK51" i="61"/>
  <c r="AJ51" i="61"/>
  <c r="AI51" i="61"/>
  <c r="AH51" i="61"/>
  <c r="AG51" i="61"/>
  <c r="L50" i="61"/>
  <c r="Y50" i="61" s="1"/>
  <c r="K50" i="61"/>
  <c r="X50" i="61" s="1"/>
  <c r="J50" i="61"/>
  <c r="W50" i="61" s="1"/>
  <c r="I50" i="61"/>
  <c r="V50" i="61" s="1"/>
  <c r="H50" i="61"/>
  <c r="U50" i="61" s="1"/>
  <c r="G50" i="61"/>
  <c r="T50" i="61" s="1"/>
  <c r="F50" i="61"/>
  <c r="L49" i="61"/>
  <c r="Y49" i="61" s="1"/>
  <c r="K49" i="61"/>
  <c r="X49" i="61" s="1"/>
  <c r="J49" i="61"/>
  <c r="W49" i="61" s="1"/>
  <c r="I49" i="61"/>
  <c r="V49" i="61" s="1"/>
  <c r="H49" i="61"/>
  <c r="U49" i="61" s="1"/>
  <c r="G49" i="61"/>
  <c r="T49" i="61" s="1"/>
  <c r="F49" i="61"/>
  <c r="M49" i="61" s="1"/>
  <c r="L47" i="61"/>
  <c r="Y47" i="61" s="1"/>
  <c r="K47" i="61"/>
  <c r="X47" i="61" s="1"/>
  <c r="J47" i="61"/>
  <c r="W47" i="61" s="1"/>
  <c r="I47" i="61"/>
  <c r="V47" i="61" s="1"/>
  <c r="H47" i="61"/>
  <c r="U47" i="61" s="1"/>
  <c r="G47" i="61"/>
  <c r="T47" i="61" s="1"/>
  <c r="F47" i="61"/>
  <c r="L46" i="61"/>
  <c r="Y46" i="61" s="1"/>
  <c r="K46" i="61"/>
  <c r="X46" i="61" s="1"/>
  <c r="J46" i="61"/>
  <c r="W46" i="61" s="1"/>
  <c r="I46" i="61"/>
  <c r="V46" i="61" s="1"/>
  <c r="H46" i="61"/>
  <c r="U46" i="61" s="1"/>
  <c r="G46" i="61"/>
  <c r="T46" i="61" s="1"/>
  <c r="F46" i="61"/>
  <c r="L44" i="61"/>
  <c r="Y44" i="61" s="1"/>
  <c r="K44" i="61"/>
  <c r="X44" i="61" s="1"/>
  <c r="J44" i="61"/>
  <c r="W44" i="61" s="1"/>
  <c r="I44" i="61"/>
  <c r="V44" i="61" s="1"/>
  <c r="H44" i="61"/>
  <c r="U44" i="61" s="1"/>
  <c r="G44" i="61"/>
  <c r="T44" i="61" s="1"/>
  <c r="F44" i="61"/>
  <c r="L43" i="61"/>
  <c r="Y43" i="61" s="1"/>
  <c r="K43" i="61"/>
  <c r="X43" i="61" s="1"/>
  <c r="J43" i="61"/>
  <c r="W43" i="61" s="1"/>
  <c r="I43" i="61"/>
  <c r="V43" i="61" s="1"/>
  <c r="H43" i="61"/>
  <c r="U43" i="61" s="1"/>
  <c r="G43" i="61"/>
  <c r="T43" i="61" s="1"/>
  <c r="F43" i="61"/>
  <c r="L41" i="61"/>
  <c r="Y41" i="61" s="1"/>
  <c r="K41" i="61"/>
  <c r="X41" i="61" s="1"/>
  <c r="J41" i="61"/>
  <c r="W41" i="61" s="1"/>
  <c r="I41" i="61"/>
  <c r="V41" i="61" s="1"/>
  <c r="H41" i="61"/>
  <c r="U41" i="61" s="1"/>
  <c r="G41" i="61"/>
  <c r="T41" i="61" s="1"/>
  <c r="F41" i="61"/>
  <c r="M41" i="61" s="1"/>
  <c r="L40" i="61"/>
  <c r="Y40" i="61" s="1"/>
  <c r="K40" i="61"/>
  <c r="X40" i="61" s="1"/>
  <c r="J40" i="61"/>
  <c r="W40" i="61" s="1"/>
  <c r="I40" i="61"/>
  <c r="V40" i="61" s="1"/>
  <c r="H40" i="61"/>
  <c r="U40" i="61" s="1"/>
  <c r="G40" i="61"/>
  <c r="T40" i="61" s="1"/>
  <c r="F40" i="61"/>
  <c r="M40" i="61" s="1"/>
  <c r="L38" i="61"/>
  <c r="K38" i="61"/>
  <c r="J38" i="61"/>
  <c r="W38" i="61" s="1"/>
  <c r="I38" i="61"/>
  <c r="V38" i="61" s="1"/>
  <c r="H38" i="61"/>
  <c r="H52" i="61" s="1"/>
  <c r="G38" i="61"/>
  <c r="T38" i="61" s="1"/>
  <c r="F38" i="61"/>
  <c r="M38" i="61" s="1"/>
  <c r="L37" i="61"/>
  <c r="K37" i="61"/>
  <c r="X37" i="61" s="1"/>
  <c r="J37" i="61"/>
  <c r="I37" i="61"/>
  <c r="H37" i="61"/>
  <c r="G37" i="61"/>
  <c r="T37" i="61" s="1"/>
  <c r="F37" i="61"/>
  <c r="S33" i="61"/>
  <c r="AK28" i="61"/>
  <c r="AJ28" i="61"/>
  <c r="AI28" i="61"/>
  <c r="AH28" i="61"/>
  <c r="AG28" i="61"/>
  <c r="AF28" i="61"/>
  <c r="L28" i="61"/>
  <c r="K28" i="61"/>
  <c r="J28" i="61"/>
  <c r="I28" i="61"/>
  <c r="H28" i="61"/>
  <c r="G28" i="61"/>
  <c r="F28" i="61"/>
  <c r="AK27" i="61"/>
  <c r="AJ27" i="61"/>
  <c r="AI27" i="61"/>
  <c r="AH27" i="61"/>
  <c r="AG27" i="61"/>
  <c r="AF27" i="61"/>
  <c r="L27" i="61"/>
  <c r="K27" i="61"/>
  <c r="J27" i="61"/>
  <c r="I27" i="61"/>
  <c r="H27" i="61"/>
  <c r="G27" i="61"/>
  <c r="F27" i="61"/>
  <c r="N27" i="61" s="1"/>
  <c r="AE26" i="61"/>
  <c r="R26" i="61"/>
  <c r="Q26" i="61"/>
  <c r="P26" i="61"/>
  <c r="O26" i="61"/>
  <c r="N26" i="61"/>
  <c r="M26" i="61"/>
  <c r="Z25" i="61"/>
  <c r="R25" i="61"/>
  <c r="Q25" i="61"/>
  <c r="P25" i="61"/>
  <c r="O25" i="61"/>
  <c r="N25" i="61"/>
  <c r="M25" i="61"/>
  <c r="Y28" i="61"/>
  <c r="R23" i="61"/>
  <c r="Q23" i="61"/>
  <c r="P23" i="61"/>
  <c r="O23" i="61"/>
  <c r="N23" i="61"/>
  <c r="M23" i="61"/>
  <c r="Z22" i="61"/>
  <c r="R22" i="61"/>
  <c r="Q22" i="61"/>
  <c r="P22" i="61"/>
  <c r="O22" i="61"/>
  <c r="N22" i="61"/>
  <c r="M22" i="61"/>
  <c r="AC20" i="61"/>
  <c r="R20" i="61"/>
  <c r="Q20" i="61"/>
  <c r="P20" i="61"/>
  <c r="O20" i="61"/>
  <c r="N20" i="61"/>
  <c r="M20" i="61"/>
  <c r="AE19" i="61"/>
  <c r="R19" i="61"/>
  <c r="Q19" i="61"/>
  <c r="P19" i="61"/>
  <c r="O19" i="61"/>
  <c r="N19" i="61"/>
  <c r="M19" i="61"/>
  <c r="R17" i="61"/>
  <c r="Q17" i="61"/>
  <c r="P17" i="61"/>
  <c r="O17" i="61"/>
  <c r="N17" i="61"/>
  <c r="M17" i="61"/>
  <c r="R16" i="61"/>
  <c r="Q16" i="61"/>
  <c r="P16" i="61"/>
  <c r="O16" i="61"/>
  <c r="N16" i="61"/>
  <c r="M16" i="61"/>
  <c r="W28" i="61"/>
  <c r="U28" i="61"/>
  <c r="AE14" i="61"/>
  <c r="R14" i="61"/>
  <c r="Q14" i="61"/>
  <c r="P14" i="61"/>
  <c r="O14" i="61"/>
  <c r="N14" i="61"/>
  <c r="M14" i="61"/>
  <c r="V27" i="61"/>
  <c r="T27" i="61"/>
  <c r="R13" i="61"/>
  <c r="Q13" i="61"/>
  <c r="P13" i="61"/>
  <c r="O13" i="61"/>
  <c r="N13" i="61"/>
  <c r="M13" i="61"/>
  <c r="F9" i="61"/>
  <c r="S20" i="60"/>
  <c r="S17" i="60"/>
  <c r="S16" i="60"/>
  <c r="S13" i="60"/>
  <c r="Y53" i="60"/>
  <c r="X53" i="60"/>
  <c r="W53" i="60"/>
  <c r="V53" i="60"/>
  <c r="U53" i="60"/>
  <c r="Y50" i="60"/>
  <c r="X50" i="60"/>
  <c r="W50" i="60"/>
  <c r="V50" i="60"/>
  <c r="U50" i="60"/>
  <c r="T50" i="60"/>
  <c r="Y49" i="60"/>
  <c r="X49" i="60"/>
  <c r="W49" i="60"/>
  <c r="V49" i="60"/>
  <c r="U49" i="60"/>
  <c r="T49" i="60"/>
  <c r="Y47" i="60"/>
  <c r="X47" i="60"/>
  <c r="W47" i="60"/>
  <c r="V47" i="60"/>
  <c r="U47" i="60"/>
  <c r="Y46" i="60"/>
  <c r="X46" i="60"/>
  <c r="W46" i="60"/>
  <c r="V46" i="60"/>
  <c r="U46" i="60"/>
  <c r="Y44" i="60"/>
  <c r="X44" i="60"/>
  <c r="W44" i="60"/>
  <c r="V44" i="60"/>
  <c r="U44" i="60"/>
  <c r="Y43" i="60"/>
  <c r="X43" i="60"/>
  <c r="W43" i="60"/>
  <c r="V43" i="60"/>
  <c r="U43" i="60"/>
  <c r="Y41" i="60"/>
  <c r="X41" i="60"/>
  <c r="W41" i="60"/>
  <c r="V41" i="60"/>
  <c r="U41" i="60"/>
  <c r="Y40" i="60"/>
  <c r="X40" i="60"/>
  <c r="W40" i="60"/>
  <c r="V40" i="60"/>
  <c r="U40" i="60"/>
  <c r="Y38" i="60"/>
  <c r="X38" i="60"/>
  <c r="W38" i="60"/>
  <c r="V38" i="60"/>
  <c r="U38" i="60"/>
  <c r="Y37" i="60"/>
  <c r="X37" i="60"/>
  <c r="W37" i="60"/>
  <c r="V37" i="60"/>
  <c r="U37" i="60"/>
  <c r="Y26" i="60"/>
  <c r="X26" i="60"/>
  <c r="W26" i="60"/>
  <c r="V26" i="60"/>
  <c r="U26" i="60"/>
  <c r="T26" i="60"/>
  <c r="Y25" i="60"/>
  <c r="X25" i="60"/>
  <c r="W25" i="60"/>
  <c r="V25" i="60"/>
  <c r="U25" i="60"/>
  <c r="T25" i="60"/>
  <c r="Y23" i="60"/>
  <c r="X23" i="60"/>
  <c r="W23" i="60"/>
  <c r="V23" i="60"/>
  <c r="U23" i="60"/>
  <c r="T23" i="60"/>
  <c r="Y22" i="60"/>
  <c r="X22" i="60"/>
  <c r="W22" i="60"/>
  <c r="V22" i="60"/>
  <c r="U22" i="60"/>
  <c r="T22" i="60"/>
  <c r="Y20" i="60"/>
  <c r="X20" i="60"/>
  <c r="W20" i="60"/>
  <c r="V20" i="60"/>
  <c r="U20" i="60"/>
  <c r="T20" i="60"/>
  <c r="Y19" i="60"/>
  <c r="X19" i="60"/>
  <c r="W19" i="60"/>
  <c r="V19" i="60"/>
  <c r="U19" i="60"/>
  <c r="T19" i="60"/>
  <c r="Y17" i="60"/>
  <c r="X17" i="60"/>
  <c r="W17" i="60"/>
  <c r="V17" i="60"/>
  <c r="U17" i="60"/>
  <c r="T17" i="60"/>
  <c r="Y16" i="60"/>
  <c r="X16" i="60"/>
  <c r="W16" i="60"/>
  <c r="V16" i="60"/>
  <c r="U16" i="60"/>
  <c r="T16" i="60"/>
  <c r="Y14" i="60"/>
  <c r="X14" i="60"/>
  <c r="W14" i="60"/>
  <c r="V14" i="60"/>
  <c r="U14" i="60"/>
  <c r="T14" i="60"/>
  <c r="Y13" i="60"/>
  <c r="X13" i="60"/>
  <c r="W13" i="60"/>
  <c r="V13" i="60"/>
  <c r="U13" i="60"/>
  <c r="T13" i="60"/>
  <c r="S26" i="60"/>
  <c r="S25" i="60"/>
  <c r="S19" i="60"/>
  <c r="S14" i="60"/>
  <c r="O44" i="62" l="1"/>
  <c r="S44" i="62"/>
  <c r="P43" i="62"/>
  <c r="S43" i="62"/>
  <c r="M41" i="62"/>
  <c r="P41" i="62"/>
  <c r="Q41" i="62"/>
  <c r="S41" i="62"/>
  <c r="P27" i="62"/>
  <c r="AA20" i="62"/>
  <c r="Z25" i="62"/>
  <c r="J51" i="62"/>
  <c r="AD41" i="62"/>
  <c r="AE14" i="62"/>
  <c r="H52" i="62"/>
  <c r="I52" i="62"/>
  <c r="W27" i="62"/>
  <c r="X27" i="62"/>
  <c r="T28" i="62"/>
  <c r="J52" i="62"/>
  <c r="AA13" i="62"/>
  <c r="AD17" i="62"/>
  <c r="W51" i="62"/>
  <c r="L52" i="62"/>
  <c r="K51" i="62"/>
  <c r="T27" i="62"/>
  <c r="W28" i="62"/>
  <c r="U27" i="62"/>
  <c r="H51" i="62"/>
  <c r="AC38" i="62"/>
  <c r="M40" i="62"/>
  <c r="AB43" i="62"/>
  <c r="V28" i="62"/>
  <c r="V52" i="62"/>
  <c r="V27" i="62"/>
  <c r="AA16" i="62"/>
  <c r="AE26" i="62"/>
  <c r="I51" i="62"/>
  <c r="R40" i="62"/>
  <c r="X28" i="62"/>
  <c r="U28" i="62"/>
  <c r="AA19" i="62"/>
  <c r="Y28" i="62"/>
  <c r="K52" i="62"/>
  <c r="N46" i="62"/>
  <c r="AE16" i="62"/>
  <c r="Q46" i="62"/>
  <c r="R46" i="62"/>
  <c r="R41" i="62"/>
  <c r="AC13" i="62"/>
  <c r="O37" i="62"/>
  <c r="P37" i="62"/>
  <c r="P44" i="62"/>
  <c r="Z26" i="62"/>
  <c r="M37" i="62"/>
  <c r="O49" i="62"/>
  <c r="P49" i="62"/>
  <c r="AB16" i="62"/>
  <c r="AC17" i="62"/>
  <c r="AB19" i="62"/>
  <c r="AE20" i="62"/>
  <c r="AC25" i="62"/>
  <c r="N38" i="62"/>
  <c r="R44" i="62"/>
  <c r="M49" i="62"/>
  <c r="AE43" i="62"/>
  <c r="T52" i="62"/>
  <c r="AB44" i="62"/>
  <c r="AE44" i="62"/>
  <c r="AD44" i="62"/>
  <c r="AA44" i="62"/>
  <c r="Y51" i="62"/>
  <c r="U51" i="62"/>
  <c r="AE46" i="62"/>
  <c r="AA46" i="62"/>
  <c r="AD46" i="62"/>
  <c r="AC46" i="62"/>
  <c r="AB46" i="62"/>
  <c r="AC50" i="62"/>
  <c r="AB50" i="62"/>
  <c r="AA50" i="62"/>
  <c r="AE50" i="62"/>
  <c r="AD50" i="62"/>
  <c r="AB40" i="62"/>
  <c r="AA40" i="62"/>
  <c r="AE40" i="62"/>
  <c r="AC40" i="62"/>
  <c r="AD47" i="62"/>
  <c r="AC47" i="62"/>
  <c r="AB47" i="62"/>
  <c r="AA47" i="62"/>
  <c r="AE47" i="62"/>
  <c r="AB20" i="62"/>
  <c r="AA25" i="62"/>
  <c r="AA41" i="62"/>
  <c r="Q43" i="62"/>
  <c r="O46" i="62"/>
  <c r="S9" i="62"/>
  <c r="AB13" i="62"/>
  <c r="AD16" i="62"/>
  <c r="AA17" i="62"/>
  <c r="AC20" i="62"/>
  <c r="Z22" i="62"/>
  <c r="AB25" i="62"/>
  <c r="O27" i="62"/>
  <c r="N37" i="62"/>
  <c r="V51" i="62"/>
  <c r="M38" i="62"/>
  <c r="U52" i="62"/>
  <c r="AB41" i="62"/>
  <c r="R43" i="62"/>
  <c r="AA43" i="62"/>
  <c r="Q44" i="62"/>
  <c r="P46" i="62"/>
  <c r="N49" i="62"/>
  <c r="M50" i="62"/>
  <c r="L51" i="62"/>
  <c r="N50" i="62"/>
  <c r="AA14" i="62"/>
  <c r="AD25" i="62"/>
  <c r="AA26" i="62"/>
  <c r="Q27" i="62"/>
  <c r="Y27" i="62"/>
  <c r="AE13" i="62"/>
  <c r="AB14" i="62"/>
  <c r="AC22" i="62"/>
  <c r="AE25" i="62"/>
  <c r="AB26" i="62"/>
  <c r="R27" i="62"/>
  <c r="Q37" i="62"/>
  <c r="P38" i="62"/>
  <c r="X52" i="62"/>
  <c r="O40" i="62"/>
  <c r="N41" i="62"/>
  <c r="M43" i="62"/>
  <c r="AD43" i="62"/>
  <c r="Q49" i="62"/>
  <c r="P50" i="62"/>
  <c r="G51" i="62"/>
  <c r="AA22" i="62"/>
  <c r="AD13" i="62"/>
  <c r="AB22" i="62"/>
  <c r="O38" i="62"/>
  <c r="N40" i="62"/>
  <c r="AC43" i="62"/>
  <c r="F51" i="62"/>
  <c r="AC14" i="62"/>
  <c r="AD22" i="62"/>
  <c r="AC26" i="62"/>
  <c r="S27" i="62"/>
  <c r="R37" i="62"/>
  <c r="Q38" i="62"/>
  <c r="AE38" i="62"/>
  <c r="P40" i="62"/>
  <c r="X51" i="62"/>
  <c r="O41" i="62"/>
  <c r="AC41" i="62"/>
  <c r="N43" i="62"/>
  <c r="M44" i="62"/>
  <c r="R49" i="62"/>
  <c r="Q50" i="62"/>
  <c r="O50" i="62"/>
  <c r="G52" i="62"/>
  <c r="AD14" i="62"/>
  <c r="Z20" i="62"/>
  <c r="AD26" i="62"/>
  <c r="R38" i="62"/>
  <c r="Q40" i="62"/>
  <c r="O43" i="62"/>
  <c r="N44" i="62"/>
  <c r="M46" i="62"/>
  <c r="R50" i="62"/>
  <c r="Z13" i="62"/>
  <c r="M27" i="62"/>
  <c r="AE41" i="62"/>
  <c r="AC44" i="62"/>
  <c r="N27" i="62"/>
  <c r="N43" i="61"/>
  <c r="X27" i="61"/>
  <c r="L51" i="61"/>
  <c r="AA17" i="61"/>
  <c r="V30" i="61"/>
  <c r="W30" i="61"/>
  <c r="M50" i="61"/>
  <c r="T28" i="61"/>
  <c r="T30" i="61" s="1"/>
  <c r="U27" i="61"/>
  <c r="U30" i="61" s="1"/>
  <c r="V28" i="61"/>
  <c r="W27" i="61"/>
  <c r="M46" i="61"/>
  <c r="J51" i="61"/>
  <c r="K52" i="61"/>
  <c r="M43" i="61"/>
  <c r="M44" i="61"/>
  <c r="X51" i="61"/>
  <c r="N28" i="61"/>
  <c r="Y27" i="61"/>
  <c r="Y30" i="61" s="1"/>
  <c r="AB16" i="61"/>
  <c r="I51" i="61"/>
  <c r="M47" i="61"/>
  <c r="Y37" i="61"/>
  <c r="Y51" i="61" s="1"/>
  <c r="K51" i="61"/>
  <c r="L52" i="61"/>
  <c r="I52" i="61"/>
  <c r="U38" i="61"/>
  <c r="U52" i="61" s="1"/>
  <c r="J52" i="61"/>
  <c r="U37" i="61"/>
  <c r="M37" i="61"/>
  <c r="G52" i="61"/>
  <c r="V37" i="61"/>
  <c r="V51" i="61" s="1"/>
  <c r="X38" i="61"/>
  <c r="X52" i="61" s="1"/>
  <c r="W37" i="61"/>
  <c r="W51" i="61" s="1"/>
  <c r="Y38" i="61"/>
  <c r="Y52" i="61" s="1"/>
  <c r="S41" i="61"/>
  <c r="S52" i="61" s="1"/>
  <c r="S50" i="61"/>
  <c r="S47" i="61"/>
  <c r="M28" i="61"/>
  <c r="S44" i="61"/>
  <c r="S40" i="61"/>
  <c r="S51" i="61" s="1"/>
  <c r="S38" i="61"/>
  <c r="O28" i="61"/>
  <c r="N37" i="61"/>
  <c r="W52" i="61"/>
  <c r="AB25" i="61"/>
  <c r="AC25" i="61"/>
  <c r="AD16" i="61"/>
  <c r="Z19" i="61"/>
  <c r="AE20" i="61"/>
  <c r="N41" i="61"/>
  <c r="AB17" i="61"/>
  <c r="AD19" i="61"/>
  <c r="AD23" i="61"/>
  <c r="M27" i="61"/>
  <c r="AE16" i="61"/>
  <c r="AC23" i="61"/>
  <c r="Q27" i="61"/>
  <c r="P28" i="61"/>
  <c r="Z14" i="61"/>
  <c r="Q28" i="61"/>
  <c r="P27" i="61"/>
  <c r="AC13" i="61"/>
  <c r="O27" i="61"/>
  <c r="AC17" i="61"/>
  <c r="AD13" i="61"/>
  <c r="N40" i="61"/>
  <c r="U51" i="61"/>
  <c r="AB22" i="61"/>
  <c r="O41" i="61"/>
  <c r="O43" i="61"/>
  <c r="AE13" i="61"/>
  <c r="AB14" i="61"/>
  <c r="AD17" i="61"/>
  <c r="AA19" i="61"/>
  <c r="AC22" i="61"/>
  <c r="Z23" i="61"/>
  <c r="AE25" i="61"/>
  <c r="AB26" i="61"/>
  <c r="R27" i="61"/>
  <c r="R28" i="61"/>
  <c r="P37" i="61"/>
  <c r="P38" i="61"/>
  <c r="P40" i="61"/>
  <c r="P41" i="61"/>
  <c r="P43" i="61"/>
  <c r="P44" i="61"/>
  <c r="P46" i="61"/>
  <c r="P47" i="61"/>
  <c r="P49" i="61"/>
  <c r="P50" i="61"/>
  <c r="H51" i="61"/>
  <c r="N46" i="61"/>
  <c r="AA14" i="61"/>
  <c r="O44" i="61"/>
  <c r="O46" i="61"/>
  <c r="O49" i="61"/>
  <c r="AC14" i="61"/>
  <c r="Z16" i="61"/>
  <c r="AE17" i="61"/>
  <c r="AB19" i="61"/>
  <c r="AD22" i="61"/>
  <c r="AA23" i="61"/>
  <c r="AC26" i="61"/>
  <c r="S27" i="61"/>
  <c r="S28" i="61"/>
  <c r="Q37" i="61"/>
  <c r="Q38" i="61"/>
  <c r="Q40" i="61"/>
  <c r="Q41" i="61"/>
  <c r="Q43" i="61"/>
  <c r="Q44" i="61"/>
  <c r="Q46" i="61"/>
  <c r="Q47" i="61"/>
  <c r="Q49" i="61"/>
  <c r="Q50" i="61"/>
  <c r="AA22" i="61"/>
  <c r="N38" i="61"/>
  <c r="N44" i="61"/>
  <c r="F51" i="61"/>
  <c r="O47" i="61"/>
  <c r="O50" i="61"/>
  <c r="AD14" i="61"/>
  <c r="AA16" i="61"/>
  <c r="AC19" i="61"/>
  <c r="Z20" i="61"/>
  <c r="AE22" i="61"/>
  <c r="AB23" i="61"/>
  <c r="AD26" i="61"/>
  <c r="R37" i="61"/>
  <c r="R38" i="61"/>
  <c r="R40" i="61"/>
  <c r="R41" i="61"/>
  <c r="R43" i="61"/>
  <c r="R44" i="61"/>
  <c r="R46" i="61"/>
  <c r="R47" i="61"/>
  <c r="R49" i="61"/>
  <c r="R50" i="61"/>
  <c r="N47" i="61"/>
  <c r="AA26" i="61"/>
  <c r="O37" i="61"/>
  <c r="O40" i="61"/>
  <c r="G51" i="61"/>
  <c r="Z13" i="61"/>
  <c r="AA20" i="61"/>
  <c r="F52" i="61"/>
  <c r="X28" i="61"/>
  <c r="X30" i="61" s="1"/>
  <c r="O38" i="61"/>
  <c r="AA13" i="61"/>
  <c r="AC16" i="61"/>
  <c r="Z17" i="61"/>
  <c r="AB20" i="61"/>
  <c r="AA25" i="61"/>
  <c r="F33" i="61"/>
  <c r="N49" i="61"/>
  <c r="N50" i="61"/>
  <c r="V52" i="61"/>
  <c r="AK52" i="60"/>
  <c r="AJ52" i="60"/>
  <c r="AI52" i="60"/>
  <c r="AH52" i="60"/>
  <c r="AG52" i="60"/>
  <c r="AK51" i="60"/>
  <c r="AJ51" i="60"/>
  <c r="AI51" i="60"/>
  <c r="AH51" i="60"/>
  <c r="AG51" i="60"/>
  <c r="L50" i="60"/>
  <c r="K50" i="60"/>
  <c r="J50" i="60"/>
  <c r="I50" i="60"/>
  <c r="H50" i="60"/>
  <c r="G50" i="60"/>
  <c r="F50" i="60"/>
  <c r="L49" i="60"/>
  <c r="K49" i="60"/>
  <c r="J49" i="60"/>
  <c r="I49" i="60"/>
  <c r="H49" i="60"/>
  <c r="G49" i="60"/>
  <c r="F49" i="60"/>
  <c r="L47" i="60"/>
  <c r="K47" i="60"/>
  <c r="J47" i="60"/>
  <c r="I47" i="60"/>
  <c r="H47" i="60"/>
  <c r="G47" i="60"/>
  <c r="L46" i="60"/>
  <c r="K46" i="60"/>
  <c r="J46" i="60"/>
  <c r="I46" i="60"/>
  <c r="H46" i="60"/>
  <c r="G46" i="60"/>
  <c r="L44" i="60"/>
  <c r="K44" i="60"/>
  <c r="J44" i="60"/>
  <c r="I44" i="60"/>
  <c r="H44" i="60"/>
  <c r="G44" i="60"/>
  <c r="F44" i="60"/>
  <c r="T44" i="60" s="1"/>
  <c r="L43" i="60"/>
  <c r="K43" i="60"/>
  <c r="J43" i="60"/>
  <c r="I43" i="60"/>
  <c r="H43" i="60"/>
  <c r="G43" i="60"/>
  <c r="F43" i="60"/>
  <c r="T43" i="60" s="1"/>
  <c r="L41" i="60"/>
  <c r="K41" i="60"/>
  <c r="J41" i="60"/>
  <c r="I41" i="60"/>
  <c r="H41" i="60"/>
  <c r="G41" i="60"/>
  <c r="F41" i="60"/>
  <c r="T41" i="60" s="1"/>
  <c r="L40" i="60"/>
  <c r="K40" i="60"/>
  <c r="J40" i="60"/>
  <c r="I40" i="60"/>
  <c r="H40" i="60"/>
  <c r="G40" i="60"/>
  <c r="F40" i="60"/>
  <c r="T40" i="60" s="1"/>
  <c r="L38" i="60"/>
  <c r="K38" i="60"/>
  <c r="J38" i="60"/>
  <c r="I38" i="60"/>
  <c r="H38" i="60"/>
  <c r="G38" i="60"/>
  <c r="F38" i="60"/>
  <c r="T38" i="60" s="1"/>
  <c r="L37" i="60"/>
  <c r="K37" i="60"/>
  <c r="J37" i="60"/>
  <c r="I37" i="60"/>
  <c r="I51" i="60" s="1"/>
  <c r="H37" i="60"/>
  <c r="G37" i="60"/>
  <c r="F37" i="60"/>
  <c r="T37" i="60" s="1"/>
  <c r="S33" i="60"/>
  <c r="AK28" i="60"/>
  <c r="AJ28" i="60"/>
  <c r="AI28" i="60"/>
  <c r="AH28" i="60"/>
  <c r="AG28" i="60"/>
  <c r="AF28" i="60"/>
  <c r="L28" i="60"/>
  <c r="K28" i="60"/>
  <c r="J28" i="60"/>
  <c r="I28" i="60"/>
  <c r="H28" i="60"/>
  <c r="G28" i="60"/>
  <c r="AK27" i="60"/>
  <c r="AJ27" i="60"/>
  <c r="AI27" i="60"/>
  <c r="AH27" i="60"/>
  <c r="AG27" i="60"/>
  <c r="AF27" i="60"/>
  <c r="L27" i="60"/>
  <c r="K27" i="60"/>
  <c r="J27" i="60"/>
  <c r="I27" i="60"/>
  <c r="H27" i="60"/>
  <c r="G27" i="60"/>
  <c r="AB26" i="60"/>
  <c r="R26" i="60"/>
  <c r="Q26" i="60"/>
  <c r="P26" i="60"/>
  <c r="O26" i="60"/>
  <c r="N26" i="60"/>
  <c r="M26" i="60"/>
  <c r="AE25" i="60"/>
  <c r="AB25" i="60"/>
  <c r="AA25" i="60"/>
  <c r="R25" i="60"/>
  <c r="Q25" i="60"/>
  <c r="P25" i="60"/>
  <c r="O25" i="60"/>
  <c r="N25" i="60"/>
  <c r="M25" i="60"/>
  <c r="AC20" i="60"/>
  <c r="R20" i="60"/>
  <c r="Q20" i="60"/>
  <c r="P20" i="60"/>
  <c r="O20" i="60"/>
  <c r="N20" i="60"/>
  <c r="M20" i="60"/>
  <c r="AE19" i="60"/>
  <c r="R19" i="60"/>
  <c r="Q19" i="60"/>
  <c r="P19" i="60"/>
  <c r="O19" i="60"/>
  <c r="N19" i="60"/>
  <c r="M19" i="60"/>
  <c r="R17" i="60"/>
  <c r="Q17" i="60"/>
  <c r="P17" i="60"/>
  <c r="O17" i="60"/>
  <c r="N17" i="60"/>
  <c r="M17" i="60"/>
  <c r="R16" i="60"/>
  <c r="Q16" i="60"/>
  <c r="P16" i="60"/>
  <c r="O16" i="60"/>
  <c r="N16" i="60"/>
  <c r="M16" i="60"/>
  <c r="R14" i="60"/>
  <c r="Q14" i="60"/>
  <c r="P14" i="60"/>
  <c r="O14" i="60"/>
  <c r="N14" i="60"/>
  <c r="M14" i="60"/>
  <c r="R13" i="60"/>
  <c r="Q13" i="60"/>
  <c r="P13" i="60"/>
  <c r="O13" i="60"/>
  <c r="N13" i="60"/>
  <c r="M13" i="60"/>
  <c r="F9" i="60"/>
  <c r="F33" i="60" s="1"/>
  <c r="S20" i="59"/>
  <c r="S19" i="59"/>
  <c r="S17" i="59"/>
  <c r="S16" i="59"/>
  <c r="S14" i="59"/>
  <c r="S13" i="59"/>
  <c r="Y53" i="59"/>
  <c r="X53" i="59"/>
  <c r="W53" i="59"/>
  <c r="V53" i="59"/>
  <c r="U53" i="59"/>
  <c r="Y50" i="59"/>
  <c r="X50" i="59"/>
  <c r="W50" i="59"/>
  <c r="V50" i="59"/>
  <c r="U50" i="59"/>
  <c r="Y49" i="59"/>
  <c r="X49" i="59"/>
  <c r="W49" i="59"/>
  <c r="V49" i="59"/>
  <c r="U49" i="59"/>
  <c r="Y47" i="59"/>
  <c r="X47" i="59"/>
  <c r="W47" i="59"/>
  <c r="V47" i="59"/>
  <c r="U47" i="59"/>
  <c r="Y46" i="59"/>
  <c r="X46" i="59"/>
  <c r="W46" i="59"/>
  <c r="V46" i="59"/>
  <c r="U46" i="59"/>
  <c r="Y44" i="59"/>
  <c r="X44" i="59"/>
  <c r="W44" i="59"/>
  <c r="V44" i="59"/>
  <c r="U44" i="59"/>
  <c r="Y43" i="59"/>
  <c r="X43" i="59"/>
  <c r="W43" i="59"/>
  <c r="V43" i="59"/>
  <c r="U43" i="59"/>
  <c r="Y41" i="59"/>
  <c r="X41" i="59"/>
  <c r="W41" i="59"/>
  <c r="V41" i="59"/>
  <c r="U41" i="59"/>
  <c r="Y40" i="59"/>
  <c r="X40" i="59"/>
  <c r="W40" i="59"/>
  <c r="V40" i="59"/>
  <c r="U40" i="59"/>
  <c r="Y38" i="59"/>
  <c r="X38" i="59"/>
  <c r="W38" i="59"/>
  <c r="V38" i="59"/>
  <c r="U38" i="59"/>
  <c r="Y37" i="59"/>
  <c r="X37" i="59"/>
  <c r="W37" i="59"/>
  <c r="V37" i="59"/>
  <c r="U37" i="59"/>
  <c r="Y26" i="59"/>
  <c r="X26" i="59"/>
  <c r="W26" i="59"/>
  <c r="V26" i="59"/>
  <c r="U26" i="59"/>
  <c r="T26" i="59"/>
  <c r="S26" i="59"/>
  <c r="Y25" i="59"/>
  <c r="X25" i="59"/>
  <c r="W25" i="59"/>
  <c r="V25" i="59"/>
  <c r="U25" i="59"/>
  <c r="T25" i="59"/>
  <c r="S25" i="59"/>
  <c r="Y23" i="59"/>
  <c r="X23" i="59"/>
  <c r="W23" i="59"/>
  <c r="V23" i="59"/>
  <c r="U23" i="59"/>
  <c r="T23" i="59"/>
  <c r="Y22" i="59"/>
  <c r="X22" i="59"/>
  <c r="W22" i="59"/>
  <c r="V22" i="59"/>
  <c r="U22" i="59"/>
  <c r="T22" i="59"/>
  <c r="Y20" i="59"/>
  <c r="X20" i="59"/>
  <c r="W20" i="59"/>
  <c r="V20" i="59"/>
  <c r="U20" i="59"/>
  <c r="T20" i="59"/>
  <c r="Y19" i="59"/>
  <c r="X19" i="59"/>
  <c r="W19" i="59"/>
  <c r="V19" i="59"/>
  <c r="U19" i="59"/>
  <c r="T19" i="59"/>
  <c r="Y17" i="59"/>
  <c r="X17" i="59"/>
  <c r="W17" i="59"/>
  <c r="V17" i="59"/>
  <c r="U17" i="59"/>
  <c r="T17" i="59"/>
  <c r="Y16" i="59"/>
  <c r="X16" i="59"/>
  <c r="W16" i="59"/>
  <c r="V16" i="59"/>
  <c r="U16" i="59"/>
  <c r="T16" i="59"/>
  <c r="Y14" i="59"/>
  <c r="X14" i="59"/>
  <c r="W14" i="59"/>
  <c r="V14" i="59"/>
  <c r="U14" i="59"/>
  <c r="T14" i="59"/>
  <c r="Y13" i="59"/>
  <c r="X13" i="59"/>
  <c r="W13" i="59"/>
  <c r="V13" i="59"/>
  <c r="U13" i="59"/>
  <c r="T13" i="59"/>
  <c r="AB38" i="62" l="1"/>
  <c r="S51" i="62"/>
  <c r="AB52" i="62"/>
  <c r="AA52" i="62"/>
  <c r="AD52" i="62"/>
  <c r="AD49" i="62"/>
  <c r="AC49" i="62"/>
  <c r="AB49" i="62"/>
  <c r="AA49" i="62"/>
  <c r="AE49" i="62"/>
  <c r="R51" i="62"/>
  <c r="Q51" i="62"/>
  <c r="P51" i="62"/>
  <c r="M51" i="62"/>
  <c r="O51" i="62"/>
  <c r="N51" i="62"/>
  <c r="AD27" i="62"/>
  <c r="AC27" i="62"/>
  <c r="AB27" i="62"/>
  <c r="AA27" i="62"/>
  <c r="Z27" i="62"/>
  <c r="AE27" i="62"/>
  <c r="W52" i="62"/>
  <c r="AC52" i="62" s="1"/>
  <c r="AD40" i="62"/>
  <c r="AC37" i="62"/>
  <c r="AB37" i="62"/>
  <c r="AA37" i="62"/>
  <c r="T51" i="62"/>
  <c r="AE37" i="62"/>
  <c r="AD37" i="62"/>
  <c r="AD38" i="62"/>
  <c r="Y52" i="62"/>
  <c r="AE52" i="62" s="1"/>
  <c r="AA38" i="62"/>
  <c r="S30" i="61"/>
  <c r="P52" i="61"/>
  <c r="Q52" i="61"/>
  <c r="O52" i="61"/>
  <c r="N52" i="61"/>
  <c r="R52" i="61"/>
  <c r="M52" i="61"/>
  <c r="AE40" i="61"/>
  <c r="AD40" i="61"/>
  <c r="AC40" i="61"/>
  <c r="AB40" i="61"/>
  <c r="AA40" i="61"/>
  <c r="AE50" i="61"/>
  <c r="AD50" i="61"/>
  <c r="AC50" i="61"/>
  <c r="AB50" i="61"/>
  <c r="AA50" i="61"/>
  <c r="AE49" i="61"/>
  <c r="AD49" i="61"/>
  <c r="AC49" i="61"/>
  <c r="AB49" i="61"/>
  <c r="AA49" i="61"/>
  <c r="AE37" i="61"/>
  <c r="AD37" i="61"/>
  <c r="T51" i="61"/>
  <c r="AC37" i="61"/>
  <c r="AB37" i="61"/>
  <c r="AA37" i="61"/>
  <c r="AE47" i="61"/>
  <c r="AD47" i="61"/>
  <c r="AC47" i="61"/>
  <c r="AB47" i="61"/>
  <c r="AA47" i="61"/>
  <c r="AE28" i="61"/>
  <c r="AD28" i="61"/>
  <c r="AC28" i="61"/>
  <c r="AB28" i="61"/>
  <c r="AA28" i="61"/>
  <c r="Z28" i="61"/>
  <c r="AE46" i="61"/>
  <c r="AD46" i="61"/>
  <c r="AC46" i="61"/>
  <c r="AB46" i="61"/>
  <c r="AA46" i="61"/>
  <c r="AE27" i="61"/>
  <c r="AD27" i="61"/>
  <c r="AC27" i="61"/>
  <c r="AB27" i="61"/>
  <c r="AA27" i="61"/>
  <c r="Z27" i="61"/>
  <c r="AE41" i="61"/>
  <c r="AD41" i="61"/>
  <c r="AC41" i="61"/>
  <c r="AB41" i="61"/>
  <c r="AA41" i="61"/>
  <c r="AE44" i="61"/>
  <c r="AD44" i="61"/>
  <c r="AC44" i="61"/>
  <c r="AB44" i="61"/>
  <c r="AA44" i="61"/>
  <c r="M51" i="61"/>
  <c r="O51" i="61"/>
  <c r="R51" i="61"/>
  <c r="Q51" i="61"/>
  <c r="N51" i="61"/>
  <c r="P51" i="61"/>
  <c r="AE38" i="61"/>
  <c r="AD38" i="61"/>
  <c r="AC38" i="61"/>
  <c r="AB38" i="61"/>
  <c r="AA38" i="61"/>
  <c r="T52" i="61"/>
  <c r="AE43" i="61"/>
  <c r="AD43" i="61"/>
  <c r="AC43" i="61"/>
  <c r="AB43" i="61"/>
  <c r="AA43" i="61"/>
  <c r="P38" i="60"/>
  <c r="M38" i="60"/>
  <c r="P37" i="60"/>
  <c r="AA13" i="60"/>
  <c r="V28" i="60"/>
  <c r="Y27" i="60"/>
  <c r="M37" i="60"/>
  <c r="H52" i="60"/>
  <c r="K51" i="60"/>
  <c r="V27" i="60"/>
  <c r="Y28" i="60"/>
  <c r="L52" i="60"/>
  <c r="W27" i="60"/>
  <c r="X27" i="60"/>
  <c r="U28" i="60"/>
  <c r="AE26" i="60"/>
  <c r="J52" i="60"/>
  <c r="Y52" i="60"/>
  <c r="V51" i="60"/>
  <c r="X52" i="60"/>
  <c r="T27" i="60"/>
  <c r="AB20" i="60"/>
  <c r="I52" i="60"/>
  <c r="K52" i="60"/>
  <c r="U27" i="60"/>
  <c r="X28" i="60"/>
  <c r="AC16" i="60"/>
  <c r="U51" i="60"/>
  <c r="H51" i="60"/>
  <c r="W51" i="60"/>
  <c r="X51" i="60"/>
  <c r="AE14" i="60"/>
  <c r="J51" i="60"/>
  <c r="Y51" i="60"/>
  <c r="T28" i="60"/>
  <c r="Z17" i="60"/>
  <c r="L51" i="60"/>
  <c r="G52" i="60"/>
  <c r="V52" i="60"/>
  <c r="AA17" i="60"/>
  <c r="M40" i="60"/>
  <c r="P41" i="60"/>
  <c r="O40" i="60"/>
  <c r="O41" i="60"/>
  <c r="AD16" i="60"/>
  <c r="P40" i="60"/>
  <c r="M44" i="60"/>
  <c r="M50" i="60"/>
  <c r="O44" i="60"/>
  <c r="O50" i="60"/>
  <c r="AB13" i="60"/>
  <c r="AB14" i="60"/>
  <c r="AE20" i="60"/>
  <c r="AD25" i="60"/>
  <c r="O38" i="60"/>
  <c r="M43" i="60"/>
  <c r="P44" i="60"/>
  <c r="M49" i="60"/>
  <c r="P50" i="60"/>
  <c r="AD13" i="60"/>
  <c r="O43" i="60"/>
  <c r="O49" i="60"/>
  <c r="AE13" i="60"/>
  <c r="O37" i="60"/>
  <c r="M41" i="60"/>
  <c r="P43" i="60"/>
  <c r="P49" i="60"/>
  <c r="AD43" i="60"/>
  <c r="AC43" i="60"/>
  <c r="AB43" i="60"/>
  <c r="AA43" i="60"/>
  <c r="AE43" i="60"/>
  <c r="AD49" i="60"/>
  <c r="AC49" i="60"/>
  <c r="AB49" i="60"/>
  <c r="AA49" i="60"/>
  <c r="AE49" i="60"/>
  <c r="AD37" i="60"/>
  <c r="AB37" i="60"/>
  <c r="AA37" i="60"/>
  <c r="AE37" i="60"/>
  <c r="AD40" i="60"/>
  <c r="AC40" i="60"/>
  <c r="AB40" i="60"/>
  <c r="AA40" i="60"/>
  <c r="AE40" i="60"/>
  <c r="AD41" i="60"/>
  <c r="AC41" i="60"/>
  <c r="AB41" i="60"/>
  <c r="AA41" i="60"/>
  <c r="AE41" i="60"/>
  <c r="AD44" i="60"/>
  <c r="AC44" i="60"/>
  <c r="AB44" i="60"/>
  <c r="AA44" i="60"/>
  <c r="AE44" i="60"/>
  <c r="AD50" i="60"/>
  <c r="AC50" i="60"/>
  <c r="AB50" i="60"/>
  <c r="AA50" i="60"/>
  <c r="AE50" i="60"/>
  <c r="AC13" i="60"/>
  <c r="Z14" i="60"/>
  <c r="AE16" i="60"/>
  <c r="AB17" i="60"/>
  <c r="AD20" i="60"/>
  <c r="AC25" i="60"/>
  <c r="Z26" i="60"/>
  <c r="N37" i="60"/>
  <c r="N38" i="60"/>
  <c r="W52" i="60"/>
  <c r="N40" i="60"/>
  <c r="N41" i="60"/>
  <c r="N43" i="60"/>
  <c r="N44" i="60"/>
  <c r="N49" i="60"/>
  <c r="N50" i="60"/>
  <c r="W28" i="60"/>
  <c r="AA14" i="60"/>
  <c r="AC17" i="60"/>
  <c r="Z19" i="60"/>
  <c r="AA26" i="60"/>
  <c r="G51" i="60"/>
  <c r="AC14" i="60"/>
  <c r="Z16" i="60"/>
  <c r="AE17" i="60"/>
  <c r="AB19" i="60"/>
  <c r="AC26" i="60"/>
  <c r="Q37" i="60"/>
  <c r="Q38" i="60"/>
  <c r="Q40" i="60"/>
  <c r="Q41" i="60"/>
  <c r="Q43" i="60"/>
  <c r="Q44" i="60"/>
  <c r="Q49" i="60"/>
  <c r="Q50" i="60"/>
  <c r="AA19" i="60"/>
  <c r="AD14" i="60"/>
  <c r="AA16" i="60"/>
  <c r="AC19" i="60"/>
  <c r="Z20" i="60"/>
  <c r="AD26" i="60"/>
  <c r="R37" i="60"/>
  <c r="R38" i="60"/>
  <c r="R40" i="60"/>
  <c r="R41" i="60"/>
  <c r="R43" i="60"/>
  <c r="R44" i="60"/>
  <c r="R49" i="60"/>
  <c r="R50" i="60"/>
  <c r="Z13" i="60"/>
  <c r="AB16" i="60"/>
  <c r="AD19" i="60"/>
  <c r="AA20" i="60"/>
  <c r="Z25" i="60"/>
  <c r="AD17" i="60"/>
  <c r="U52" i="60"/>
  <c r="AK52" i="59"/>
  <c r="AJ52" i="59"/>
  <c r="AI52" i="59"/>
  <c r="AH52" i="59"/>
  <c r="AG52" i="59"/>
  <c r="AK51" i="59"/>
  <c r="AJ51" i="59"/>
  <c r="AI51" i="59"/>
  <c r="AH51" i="59"/>
  <c r="AG51" i="59"/>
  <c r="L50" i="59"/>
  <c r="K50" i="59"/>
  <c r="J50" i="59"/>
  <c r="I50" i="59"/>
  <c r="H50" i="59"/>
  <c r="G50" i="59"/>
  <c r="F50" i="59"/>
  <c r="T50" i="59" s="1"/>
  <c r="L49" i="59"/>
  <c r="K49" i="59"/>
  <c r="J49" i="59"/>
  <c r="I49" i="59"/>
  <c r="H49" i="59"/>
  <c r="G49" i="59"/>
  <c r="F49" i="59"/>
  <c r="T49" i="59" s="1"/>
  <c r="L47" i="59"/>
  <c r="K47" i="59"/>
  <c r="J47" i="59"/>
  <c r="I47" i="59"/>
  <c r="H47" i="59"/>
  <c r="G47" i="59"/>
  <c r="L46" i="59"/>
  <c r="K46" i="59"/>
  <c r="J46" i="59"/>
  <c r="I46" i="59"/>
  <c r="H46" i="59"/>
  <c r="G46" i="59"/>
  <c r="L44" i="59"/>
  <c r="K44" i="59"/>
  <c r="J44" i="59"/>
  <c r="I44" i="59"/>
  <c r="H44" i="59"/>
  <c r="G44" i="59"/>
  <c r="F44" i="59"/>
  <c r="T44" i="59" s="1"/>
  <c r="L43" i="59"/>
  <c r="K43" i="59"/>
  <c r="J43" i="59"/>
  <c r="I43" i="59"/>
  <c r="H43" i="59"/>
  <c r="G43" i="59"/>
  <c r="F43" i="59"/>
  <c r="T43" i="59" s="1"/>
  <c r="L41" i="59"/>
  <c r="K41" i="59"/>
  <c r="J41" i="59"/>
  <c r="I41" i="59"/>
  <c r="H41" i="59"/>
  <c r="G41" i="59"/>
  <c r="F41" i="59"/>
  <c r="T41" i="59" s="1"/>
  <c r="L40" i="59"/>
  <c r="K40" i="59"/>
  <c r="J40" i="59"/>
  <c r="I40" i="59"/>
  <c r="H40" i="59"/>
  <c r="G40" i="59"/>
  <c r="F40" i="59"/>
  <c r="T40" i="59" s="1"/>
  <c r="L38" i="59"/>
  <c r="K38" i="59"/>
  <c r="J38" i="59"/>
  <c r="I38" i="59"/>
  <c r="H38" i="59"/>
  <c r="G38" i="59"/>
  <c r="F38" i="59"/>
  <c r="T38" i="59" s="1"/>
  <c r="L37" i="59"/>
  <c r="K37" i="59"/>
  <c r="J37" i="59"/>
  <c r="I37" i="59"/>
  <c r="H37" i="59"/>
  <c r="G37" i="59"/>
  <c r="F37" i="59"/>
  <c r="T37" i="59" s="1"/>
  <c r="S33" i="59"/>
  <c r="AK28" i="59"/>
  <c r="AJ28" i="59"/>
  <c r="AI28" i="59"/>
  <c r="AH28" i="59"/>
  <c r="AG28" i="59"/>
  <c r="AF28" i="59"/>
  <c r="L28" i="59"/>
  <c r="K28" i="59"/>
  <c r="J28" i="59"/>
  <c r="I28" i="59"/>
  <c r="H28" i="59"/>
  <c r="G28" i="59"/>
  <c r="AK27" i="59"/>
  <c r="AJ27" i="59"/>
  <c r="AI27" i="59"/>
  <c r="AH27" i="59"/>
  <c r="AG27" i="59"/>
  <c r="AF27" i="59"/>
  <c r="L27" i="59"/>
  <c r="K27" i="59"/>
  <c r="J27" i="59"/>
  <c r="I27" i="59"/>
  <c r="H27" i="59"/>
  <c r="G27" i="59"/>
  <c r="R26" i="59"/>
  <c r="Q26" i="59"/>
  <c r="P26" i="59"/>
  <c r="O26" i="59"/>
  <c r="N26" i="59"/>
  <c r="M26" i="59"/>
  <c r="AD25" i="59"/>
  <c r="AC25" i="59"/>
  <c r="AB25" i="59"/>
  <c r="Z25" i="59"/>
  <c r="AA25" i="59"/>
  <c r="R25" i="59"/>
  <c r="Q25" i="59"/>
  <c r="P25" i="59"/>
  <c r="O25" i="59"/>
  <c r="N25" i="59"/>
  <c r="M25" i="59"/>
  <c r="R20" i="59"/>
  <c r="Q20" i="59"/>
  <c r="P20" i="59"/>
  <c r="O20" i="59"/>
  <c r="N20" i="59"/>
  <c r="M20" i="59"/>
  <c r="Z19" i="59"/>
  <c r="R19" i="59"/>
  <c r="Q19" i="59"/>
  <c r="P19" i="59"/>
  <c r="O19" i="59"/>
  <c r="N19" i="59"/>
  <c r="M19" i="59"/>
  <c r="AC17" i="59"/>
  <c r="R17" i="59"/>
  <c r="Q17" i="59"/>
  <c r="P17" i="59"/>
  <c r="O17" i="59"/>
  <c r="N17" i="59"/>
  <c r="M17" i="59"/>
  <c r="R16" i="59"/>
  <c r="Q16" i="59"/>
  <c r="P16" i="59"/>
  <c r="O16" i="59"/>
  <c r="N16" i="59"/>
  <c r="M16" i="59"/>
  <c r="R14" i="59"/>
  <c r="Q14" i="59"/>
  <c r="P14" i="59"/>
  <c r="O14" i="59"/>
  <c r="N14" i="59"/>
  <c r="M14" i="59"/>
  <c r="AD13" i="59"/>
  <c r="R13" i="59"/>
  <c r="Q13" i="59"/>
  <c r="P13" i="59"/>
  <c r="O13" i="59"/>
  <c r="N13" i="59"/>
  <c r="M13" i="59"/>
  <c r="F9" i="59"/>
  <c r="F33" i="59" s="1"/>
  <c r="Y50" i="58"/>
  <c r="AE50" i="58" s="1"/>
  <c r="X50" i="58"/>
  <c r="W50" i="58"/>
  <c r="AC50" i="58" s="1"/>
  <c r="V50" i="58"/>
  <c r="U50" i="58"/>
  <c r="Y49" i="58"/>
  <c r="X49" i="58"/>
  <c r="W49" i="58"/>
  <c r="AC49" i="58" s="1"/>
  <c r="V49" i="58"/>
  <c r="AB49" i="58" s="1"/>
  <c r="U49" i="58"/>
  <c r="Y47" i="58"/>
  <c r="X47" i="58"/>
  <c r="W47" i="58"/>
  <c r="V47" i="58"/>
  <c r="U47" i="58"/>
  <c r="Y46" i="58"/>
  <c r="X46" i="58"/>
  <c r="W46" i="58"/>
  <c r="V46" i="58"/>
  <c r="U46" i="58"/>
  <c r="Y44" i="58"/>
  <c r="X44" i="58"/>
  <c r="W44" i="58"/>
  <c r="V44" i="58"/>
  <c r="U44" i="58"/>
  <c r="AA44" i="58" s="1"/>
  <c r="Y43" i="58"/>
  <c r="X43" i="58"/>
  <c r="AD43" i="58" s="1"/>
  <c r="W43" i="58"/>
  <c r="V43" i="58"/>
  <c r="U43" i="58"/>
  <c r="Y41" i="58"/>
  <c r="X41" i="58"/>
  <c r="W41" i="58"/>
  <c r="AC41" i="58" s="1"/>
  <c r="V41" i="58"/>
  <c r="U41" i="58"/>
  <c r="AA41" i="58" s="1"/>
  <c r="Y40" i="58"/>
  <c r="X40" i="58"/>
  <c r="W40" i="58"/>
  <c r="V40" i="58"/>
  <c r="U40" i="58"/>
  <c r="AA40" i="58" s="1"/>
  <c r="Y38" i="58"/>
  <c r="X38" i="58"/>
  <c r="W38" i="58"/>
  <c r="AC38" i="58" s="1"/>
  <c r="V38" i="58"/>
  <c r="U38" i="58"/>
  <c r="Y37" i="58"/>
  <c r="X37" i="58"/>
  <c r="W37" i="58"/>
  <c r="V37" i="58"/>
  <c r="AB37" i="58" s="1"/>
  <c r="U37" i="58"/>
  <c r="AD50" i="58"/>
  <c r="AA50" i="58"/>
  <c r="AE49" i="58"/>
  <c r="AA49" i="58"/>
  <c r="AE44" i="58"/>
  <c r="AD44" i="58"/>
  <c r="AB44" i="58"/>
  <c r="AE43" i="58"/>
  <c r="AB43" i="58"/>
  <c r="AB41" i="58"/>
  <c r="AC40" i="58"/>
  <c r="AE38" i="58"/>
  <c r="AD38" i="58"/>
  <c r="AE37" i="58"/>
  <c r="AA37" i="58"/>
  <c r="AA43" i="58"/>
  <c r="R51" i="58"/>
  <c r="AA27" i="58"/>
  <c r="R27" i="58"/>
  <c r="AB50" i="58"/>
  <c r="AD49" i="58"/>
  <c r="AC44" i="58"/>
  <c r="AC43" i="58"/>
  <c r="AE41" i="58"/>
  <c r="AD41" i="58"/>
  <c r="AE40" i="58"/>
  <c r="AD40" i="58"/>
  <c r="AB40" i="58"/>
  <c r="AB38" i="58"/>
  <c r="AA38" i="58"/>
  <c r="AD37" i="58"/>
  <c r="AC37" i="58"/>
  <c r="AG51" i="58"/>
  <c r="T50" i="58"/>
  <c r="T49" i="58"/>
  <c r="T47" i="58"/>
  <c r="AA47" i="58" s="1"/>
  <c r="T44" i="58"/>
  <c r="T43" i="58"/>
  <c r="T41" i="58"/>
  <c r="T40" i="58"/>
  <c r="T38" i="58"/>
  <c r="T37" i="58"/>
  <c r="AG52" i="58"/>
  <c r="AE26" i="58"/>
  <c r="AD26" i="58"/>
  <c r="AC26" i="58"/>
  <c r="AB26" i="58"/>
  <c r="AA26" i="58"/>
  <c r="Z26" i="58"/>
  <c r="AE25" i="58"/>
  <c r="AD25" i="58"/>
  <c r="AC25" i="58"/>
  <c r="AB25" i="58"/>
  <c r="AA25" i="58"/>
  <c r="Z25" i="58"/>
  <c r="AC23" i="58"/>
  <c r="AA23" i="58"/>
  <c r="AD22" i="58"/>
  <c r="AC22" i="58"/>
  <c r="AB22" i="58"/>
  <c r="AE20" i="58"/>
  <c r="AD20" i="58"/>
  <c r="AC20" i="58"/>
  <c r="AB20" i="58"/>
  <c r="AA20" i="58"/>
  <c r="Z20" i="58"/>
  <c r="AE19" i="58"/>
  <c r="AD19" i="58"/>
  <c r="AC19" i="58"/>
  <c r="AB19" i="58"/>
  <c r="AA19" i="58"/>
  <c r="Z19" i="58"/>
  <c r="AE17" i="58"/>
  <c r="AD17" i="58"/>
  <c r="AC17" i="58"/>
  <c r="AB17" i="58"/>
  <c r="AA17" i="58"/>
  <c r="Z17" i="58"/>
  <c r="AE16" i="58"/>
  <c r="AD16" i="58"/>
  <c r="AC16" i="58"/>
  <c r="AB16" i="58"/>
  <c r="AA16" i="58"/>
  <c r="Z16" i="58"/>
  <c r="AE14" i="58"/>
  <c r="AD14" i="58"/>
  <c r="AC14" i="58"/>
  <c r="AB14" i="58"/>
  <c r="AA14" i="58"/>
  <c r="Z14" i="58"/>
  <c r="AE13" i="58"/>
  <c r="AD13" i="58"/>
  <c r="AC13" i="58"/>
  <c r="AB13" i="58"/>
  <c r="AA13" i="58"/>
  <c r="Z13" i="58"/>
  <c r="R50" i="58"/>
  <c r="Q50" i="58"/>
  <c r="P50" i="58"/>
  <c r="O50" i="58"/>
  <c r="N50" i="58"/>
  <c r="M50" i="58"/>
  <c r="R49" i="58"/>
  <c r="Q49" i="58"/>
  <c r="P49" i="58"/>
  <c r="O49" i="58"/>
  <c r="N49" i="58"/>
  <c r="M49" i="58"/>
  <c r="Q47" i="58"/>
  <c r="O47" i="58"/>
  <c r="M46" i="58"/>
  <c r="R44" i="58"/>
  <c r="Q44" i="58"/>
  <c r="P44" i="58"/>
  <c r="O44" i="58"/>
  <c r="N44" i="58"/>
  <c r="M44" i="58"/>
  <c r="R43" i="58"/>
  <c r="Q43" i="58"/>
  <c r="P43" i="58"/>
  <c r="O43" i="58"/>
  <c r="N43" i="58"/>
  <c r="M43" i="58"/>
  <c r="R41" i="58"/>
  <c r="Q41" i="58"/>
  <c r="P41" i="58"/>
  <c r="O41" i="58"/>
  <c r="N41" i="58"/>
  <c r="M41" i="58"/>
  <c r="R40" i="58"/>
  <c r="Q40" i="58"/>
  <c r="P40" i="58"/>
  <c r="O40" i="58"/>
  <c r="N40" i="58"/>
  <c r="M40" i="58"/>
  <c r="R38" i="58"/>
  <c r="Q38" i="58"/>
  <c r="P38" i="58"/>
  <c r="O38" i="58"/>
  <c r="N38" i="58"/>
  <c r="M38" i="58"/>
  <c r="R37" i="58"/>
  <c r="Q37" i="58"/>
  <c r="P37" i="58"/>
  <c r="O37" i="58"/>
  <c r="N37" i="58"/>
  <c r="M37" i="58"/>
  <c r="R26" i="58"/>
  <c r="Q26" i="58"/>
  <c r="P26" i="58"/>
  <c r="O26" i="58"/>
  <c r="N26" i="58"/>
  <c r="M26" i="58"/>
  <c r="R25" i="58"/>
  <c r="Q25" i="58"/>
  <c r="P25" i="58"/>
  <c r="O25" i="58"/>
  <c r="N25" i="58"/>
  <c r="M25" i="58"/>
  <c r="R23" i="58"/>
  <c r="Q23" i="58"/>
  <c r="P23" i="58"/>
  <c r="O23" i="58"/>
  <c r="N23" i="58"/>
  <c r="M23" i="58"/>
  <c r="R22" i="58"/>
  <c r="Q22" i="58"/>
  <c r="P22" i="58"/>
  <c r="O22" i="58"/>
  <c r="N22" i="58"/>
  <c r="M22" i="58"/>
  <c r="R20" i="58"/>
  <c r="Q20" i="58"/>
  <c r="P20" i="58"/>
  <c r="O20" i="58"/>
  <c r="N20" i="58"/>
  <c r="M20" i="58"/>
  <c r="R19" i="58"/>
  <c r="Q19" i="58"/>
  <c r="P19" i="58"/>
  <c r="O19" i="58"/>
  <c r="N19" i="58"/>
  <c r="M19" i="58"/>
  <c r="R17" i="58"/>
  <c r="Q17" i="58"/>
  <c r="P17" i="58"/>
  <c r="O17" i="58"/>
  <c r="N17" i="58"/>
  <c r="M17" i="58"/>
  <c r="R16" i="58"/>
  <c r="Q16" i="58"/>
  <c r="P16" i="58"/>
  <c r="O16" i="58"/>
  <c r="N16" i="58"/>
  <c r="M16" i="58"/>
  <c r="R14" i="58"/>
  <c r="Q14" i="58"/>
  <c r="P14" i="58"/>
  <c r="O14" i="58"/>
  <c r="N14" i="58"/>
  <c r="M14" i="58"/>
  <c r="R13" i="58"/>
  <c r="Q13" i="58"/>
  <c r="P13" i="58"/>
  <c r="O13" i="58"/>
  <c r="N13" i="58"/>
  <c r="F51" i="58"/>
  <c r="Q51" i="58" s="1"/>
  <c r="L50" i="58"/>
  <c r="K50" i="58"/>
  <c r="J50" i="58"/>
  <c r="I50" i="58"/>
  <c r="H50" i="58"/>
  <c r="G50" i="58"/>
  <c r="F50" i="58"/>
  <c r="L49" i="58"/>
  <c r="K49" i="58"/>
  <c r="J49" i="58"/>
  <c r="I49" i="58"/>
  <c r="H49" i="58"/>
  <c r="G49" i="58"/>
  <c r="F49" i="58"/>
  <c r="L47" i="58"/>
  <c r="K47" i="58"/>
  <c r="J47" i="58"/>
  <c r="I47" i="58"/>
  <c r="H47" i="58"/>
  <c r="G47" i="58"/>
  <c r="F47" i="58"/>
  <c r="N47" i="58" s="1"/>
  <c r="L46" i="58"/>
  <c r="K46" i="58"/>
  <c r="J46" i="58"/>
  <c r="I46" i="58"/>
  <c r="H46" i="58"/>
  <c r="G46" i="58"/>
  <c r="F46" i="58"/>
  <c r="R46" i="58" s="1"/>
  <c r="L44" i="58"/>
  <c r="K44" i="58"/>
  <c r="J44" i="58"/>
  <c r="I44" i="58"/>
  <c r="H44" i="58"/>
  <c r="G44" i="58"/>
  <c r="F44" i="58"/>
  <c r="L43" i="58"/>
  <c r="K43" i="58"/>
  <c r="J43" i="58"/>
  <c r="I43" i="58"/>
  <c r="H43" i="58"/>
  <c r="G43" i="58"/>
  <c r="F43" i="58"/>
  <c r="L41" i="58"/>
  <c r="K41" i="58"/>
  <c r="J41" i="58"/>
  <c r="I41" i="58"/>
  <c r="H41" i="58"/>
  <c r="G41" i="58"/>
  <c r="F41" i="58"/>
  <c r="L40" i="58"/>
  <c r="K40" i="58"/>
  <c r="J40" i="58"/>
  <c r="I40" i="58"/>
  <c r="H40" i="58"/>
  <c r="G40" i="58"/>
  <c r="F40" i="58"/>
  <c r="L38" i="58"/>
  <c r="K38" i="58"/>
  <c r="J38" i="58"/>
  <c r="I38" i="58"/>
  <c r="H38" i="58"/>
  <c r="G38" i="58"/>
  <c r="F38" i="58"/>
  <c r="L37" i="58"/>
  <c r="K37" i="58"/>
  <c r="J37" i="58"/>
  <c r="I37" i="58"/>
  <c r="H37" i="58"/>
  <c r="G37" i="58"/>
  <c r="G51" i="58" s="1"/>
  <c r="F37" i="58"/>
  <c r="AF27" i="58"/>
  <c r="AF28" i="58"/>
  <c r="S26" i="58"/>
  <c r="S25" i="58"/>
  <c r="S23" i="58"/>
  <c r="Z23" i="58" s="1"/>
  <c r="S22" i="58"/>
  <c r="AA22" i="58" s="1"/>
  <c r="S20" i="58"/>
  <c r="S19" i="58"/>
  <c r="S17" i="58"/>
  <c r="S16" i="58"/>
  <c r="S27" i="58" s="1"/>
  <c r="Z27" i="58" s="1"/>
  <c r="S14" i="58"/>
  <c r="S13" i="58"/>
  <c r="M13" i="58"/>
  <c r="F28" i="58"/>
  <c r="P28" i="58" s="1"/>
  <c r="F27" i="58"/>
  <c r="Q27" i="58" s="1"/>
  <c r="AK52" i="58"/>
  <c r="AJ52" i="58"/>
  <c r="AI52" i="58"/>
  <c r="AH52" i="58"/>
  <c r="AK51" i="58"/>
  <c r="AJ51" i="58"/>
  <c r="AI51" i="58"/>
  <c r="AH51" i="58"/>
  <c r="S33" i="58"/>
  <c r="AK28" i="58"/>
  <c r="AJ28" i="58"/>
  <c r="AI28" i="58"/>
  <c r="AH28" i="58"/>
  <c r="AG28" i="58"/>
  <c r="L28" i="58"/>
  <c r="K28" i="58"/>
  <c r="J28" i="58"/>
  <c r="I28" i="58"/>
  <c r="H28" i="58"/>
  <c r="G28" i="58"/>
  <c r="AK27" i="58"/>
  <c r="AJ27" i="58"/>
  <c r="AI27" i="58"/>
  <c r="AH27" i="58"/>
  <c r="AG27" i="58"/>
  <c r="L27" i="58"/>
  <c r="K27" i="58"/>
  <c r="J27" i="58"/>
  <c r="I27" i="58"/>
  <c r="H27" i="58"/>
  <c r="G27" i="58"/>
  <c r="Y26" i="58"/>
  <c r="X26" i="58"/>
  <c r="W26" i="58"/>
  <c r="V26" i="58"/>
  <c r="U26" i="58"/>
  <c r="T26" i="58"/>
  <c r="Y25" i="58"/>
  <c r="X25" i="58"/>
  <c r="W25" i="58"/>
  <c r="V25" i="58"/>
  <c r="U25" i="58"/>
  <c r="T25" i="58"/>
  <c r="Y23" i="58"/>
  <c r="X23" i="58"/>
  <c r="W23" i="58"/>
  <c r="V23" i="58"/>
  <c r="U23" i="58"/>
  <c r="T23" i="58"/>
  <c r="Y22" i="58"/>
  <c r="X22" i="58"/>
  <c r="W22" i="58"/>
  <c r="V22" i="58"/>
  <c r="U22" i="58"/>
  <c r="T22" i="58"/>
  <c r="Y20" i="58"/>
  <c r="X20" i="58"/>
  <c r="W20" i="58"/>
  <c r="V20" i="58"/>
  <c r="U20" i="58"/>
  <c r="T20" i="58"/>
  <c r="Y19" i="58"/>
  <c r="X19" i="58"/>
  <c r="W19" i="58"/>
  <c r="V19" i="58"/>
  <c r="U19" i="58"/>
  <c r="T19" i="58"/>
  <c r="Y17" i="58"/>
  <c r="X17" i="58"/>
  <c r="W17" i="58"/>
  <c r="V17" i="58"/>
  <c r="U17" i="58"/>
  <c r="T17" i="58"/>
  <c r="Y16" i="58"/>
  <c r="X16" i="58"/>
  <c r="W16" i="58"/>
  <c r="V16" i="58"/>
  <c r="U16" i="58"/>
  <c r="T16" i="58"/>
  <c r="Y14" i="58"/>
  <c r="X14" i="58"/>
  <c r="W14" i="58"/>
  <c r="V14" i="58"/>
  <c r="U14" i="58"/>
  <c r="T14" i="58"/>
  <c r="Y13" i="58"/>
  <c r="X13" i="58"/>
  <c r="W13" i="58"/>
  <c r="V13" i="58"/>
  <c r="U13" i="58"/>
  <c r="T13" i="58"/>
  <c r="F9" i="58"/>
  <c r="F33" i="58" s="1"/>
  <c r="AB51" i="62" l="1"/>
  <c r="AA51" i="62"/>
  <c r="AE51" i="62"/>
  <c r="AD51" i="62"/>
  <c r="AC51" i="62"/>
  <c r="AE51" i="61"/>
  <c r="AD51" i="61"/>
  <c r="AC51" i="61"/>
  <c r="AB51" i="61"/>
  <c r="AA51" i="61"/>
  <c r="AB52" i="61"/>
  <c r="AE52" i="61"/>
  <c r="AD52" i="61"/>
  <c r="AA52" i="61"/>
  <c r="AC52" i="61"/>
  <c r="AC37" i="60"/>
  <c r="AD38" i="60"/>
  <c r="AC38" i="60"/>
  <c r="AB38" i="60"/>
  <c r="AA38" i="60"/>
  <c r="AE38" i="60"/>
  <c r="M50" i="59"/>
  <c r="O44" i="59"/>
  <c r="R41" i="59"/>
  <c r="M41" i="59"/>
  <c r="AB41" i="59"/>
  <c r="M40" i="59"/>
  <c r="R40" i="59"/>
  <c r="AE16" i="59"/>
  <c r="J52" i="59"/>
  <c r="K52" i="59"/>
  <c r="AA13" i="59"/>
  <c r="L51" i="59"/>
  <c r="Y52" i="59"/>
  <c r="AD20" i="59"/>
  <c r="N40" i="59"/>
  <c r="X28" i="59"/>
  <c r="Y27" i="59"/>
  <c r="Y28" i="59"/>
  <c r="N43" i="59"/>
  <c r="T27" i="59"/>
  <c r="J51" i="59"/>
  <c r="H52" i="59"/>
  <c r="X52" i="59"/>
  <c r="AD50" i="59"/>
  <c r="V28" i="59"/>
  <c r="U27" i="59"/>
  <c r="AA26" i="59"/>
  <c r="K51" i="59"/>
  <c r="I52" i="59"/>
  <c r="N50" i="59"/>
  <c r="W51" i="59"/>
  <c r="X27" i="59"/>
  <c r="O37" i="59"/>
  <c r="X51" i="59"/>
  <c r="L52" i="59"/>
  <c r="N44" i="59"/>
  <c r="P44" i="59"/>
  <c r="AD40" i="59"/>
  <c r="AA14" i="59"/>
  <c r="AE19" i="59"/>
  <c r="G51" i="59"/>
  <c r="Y51" i="59"/>
  <c r="O38" i="59"/>
  <c r="T28" i="59"/>
  <c r="N38" i="59"/>
  <c r="P38" i="59"/>
  <c r="N41" i="59"/>
  <c r="AD41" i="59"/>
  <c r="N49" i="59"/>
  <c r="U28" i="59"/>
  <c r="AB17" i="59"/>
  <c r="W28" i="59"/>
  <c r="I51" i="59"/>
  <c r="W52" i="59"/>
  <c r="AD16" i="59"/>
  <c r="AD17" i="59"/>
  <c r="M38" i="59"/>
  <c r="R38" i="59"/>
  <c r="AE41" i="59"/>
  <c r="O43" i="59"/>
  <c r="M44" i="59"/>
  <c r="R44" i="59"/>
  <c r="M49" i="59"/>
  <c r="P37" i="59"/>
  <c r="P43" i="59"/>
  <c r="P50" i="59"/>
  <c r="AE43" i="59"/>
  <c r="AB50" i="59"/>
  <c r="AB13" i="59"/>
  <c r="R37" i="59"/>
  <c r="AE40" i="59"/>
  <c r="O41" i="59"/>
  <c r="M43" i="59"/>
  <c r="R43" i="59"/>
  <c r="P49" i="59"/>
  <c r="R49" i="59"/>
  <c r="AB49" i="59"/>
  <c r="AC13" i="59"/>
  <c r="AE25" i="59"/>
  <c r="P41" i="59"/>
  <c r="AD43" i="59"/>
  <c r="AE50" i="59"/>
  <c r="AE13" i="59"/>
  <c r="AB40" i="59"/>
  <c r="Z20" i="59"/>
  <c r="O40" i="59"/>
  <c r="O50" i="59"/>
  <c r="AE20" i="59"/>
  <c r="P40" i="59"/>
  <c r="O49" i="59"/>
  <c r="R50" i="59"/>
  <c r="V51" i="59"/>
  <c r="AB14" i="59"/>
  <c r="AA19" i="59"/>
  <c r="AB26" i="59"/>
  <c r="H51" i="59"/>
  <c r="AC14" i="59"/>
  <c r="Z16" i="59"/>
  <c r="AE17" i="59"/>
  <c r="AB19" i="59"/>
  <c r="AC26" i="59"/>
  <c r="Q37" i="59"/>
  <c r="Q38" i="59"/>
  <c r="Q40" i="59"/>
  <c r="Q41" i="59"/>
  <c r="Q43" i="59"/>
  <c r="Q44" i="59"/>
  <c r="Q49" i="59"/>
  <c r="Q50" i="59"/>
  <c r="AD14" i="59"/>
  <c r="Z13" i="59"/>
  <c r="AE14" i="59"/>
  <c r="AB16" i="59"/>
  <c r="AD19" i="59"/>
  <c r="AA20" i="59"/>
  <c r="AE26" i="59"/>
  <c r="AC40" i="59"/>
  <c r="AC41" i="59"/>
  <c r="AC43" i="59"/>
  <c r="AC44" i="59"/>
  <c r="AC50" i="59"/>
  <c r="AA16" i="59"/>
  <c r="AC19" i="59"/>
  <c r="AD26" i="59"/>
  <c r="AC16" i="59"/>
  <c r="Z17" i="59"/>
  <c r="AB20" i="59"/>
  <c r="V27" i="59"/>
  <c r="AA40" i="59"/>
  <c r="AA41" i="59"/>
  <c r="AA43" i="59"/>
  <c r="AA44" i="59"/>
  <c r="AA50" i="59"/>
  <c r="G52" i="59"/>
  <c r="AE38" i="59"/>
  <c r="AA17" i="59"/>
  <c r="AC20" i="59"/>
  <c r="W27" i="59"/>
  <c r="M37" i="59"/>
  <c r="Z14" i="59"/>
  <c r="Z26" i="59"/>
  <c r="N37" i="59"/>
  <c r="AD47" i="58"/>
  <c r="Q28" i="58"/>
  <c r="P47" i="58"/>
  <c r="AB23" i="58"/>
  <c r="R28" i="58"/>
  <c r="AE47" i="58"/>
  <c r="R47" i="58"/>
  <c r="AD23" i="58"/>
  <c r="AE23" i="58"/>
  <c r="M28" i="58"/>
  <c r="AB47" i="58"/>
  <c r="F52" i="58"/>
  <c r="N28" i="58"/>
  <c r="AC47" i="58"/>
  <c r="S28" i="58"/>
  <c r="M47" i="58"/>
  <c r="O28" i="58"/>
  <c r="AB27" i="58"/>
  <c r="N46" i="58"/>
  <c r="AE22" i="58"/>
  <c r="M27" i="58"/>
  <c r="AD27" i="58"/>
  <c r="M51" i="58"/>
  <c r="O46" i="58"/>
  <c r="N27" i="58"/>
  <c r="AE27" i="58"/>
  <c r="N51" i="58"/>
  <c r="P46" i="58"/>
  <c r="T46" i="58"/>
  <c r="AB46" i="58" s="1"/>
  <c r="O27" i="58"/>
  <c r="O51" i="58"/>
  <c r="Q46" i="58"/>
  <c r="Z22" i="58"/>
  <c r="P27" i="58"/>
  <c r="P51" i="58"/>
  <c r="AC27" i="58"/>
  <c r="T52" i="58"/>
  <c r="G52" i="58"/>
  <c r="W27" i="58"/>
  <c r="X27" i="58"/>
  <c r="Y51" i="58"/>
  <c r="Y27" i="58"/>
  <c r="H51" i="58"/>
  <c r="T28" i="58"/>
  <c r="V28" i="58"/>
  <c r="W28" i="58"/>
  <c r="L51" i="58"/>
  <c r="U27" i="58"/>
  <c r="X28" i="58"/>
  <c r="V27" i="58"/>
  <c r="Y28" i="58"/>
  <c r="U52" i="58"/>
  <c r="I51" i="58"/>
  <c r="I52" i="58"/>
  <c r="U28" i="58"/>
  <c r="J52" i="58"/>
  <c r="K52" i="58"/>
  <c r="T27" i="58"/>
  <c r="L52" i="58"/>
  <c r="H52" i="58"/>
  <c r="U51" i="58"/>
  <c r="K51" i="58"/>
  <c r="J51" i="58"/>
  <c r="AD37" i="59" l="1"/>
  <c r="AD38" i="59"/>
  <c r="AA49" i="59"/>
  <c r="AA38" i="59"/>
  <c r="AE37" i="59"/>
  <c r="AC38" i="59"/>
  <c r="AB37" i="59"/>
  <c r="AB43" i="59"/>
  <c r="AD44" i="59"/>
  <c r="AE44" i="59"/>
  <c r="AD49" i="59"/>
  <c r="AE49" i="59"/>
  <c r="AC49" i="59"/>
  <c r="AC37" i="59"/>
  <c r="AB44" i="59"/>
  <c r="V52" i="59"/>
  <c r="AB38" i="59"/>
  <c r="U51" i="59"/>
  <c r="AA37" i="59"/>
  <c r="U52" i="59"/>
  <c r="AD28" i="58"/>
  <c r="AC28" i="58"/>
  <c r="AB28" i="58"/>
  <c r="AA28" i="58"/>
  <c r="Z28" i="58"/>
  <c r="AE28" i="58"/>
  <c r="R52" i="58"/>
  <c r="Q52" i="58"/>
  <c r="P52" i="58"/>
  <c r="O52" i="58"/>
  <c r="N52" i="58"/>
  <c r="M52" i="58"/>
  <c r="T51" i="58"/>
  <c r="Q53" i="56" s="1"/>
  <c r="AA46" i="58"/>
  <c r="AC46" i="58"/>
  <c r="AD46" i="58"/>
  <c r="AE46" i="58"/>
  <c r="AA52" i="58"/>
  <c r="AE51" i="58"/>
  <c r="AA51" i="58"/>
  <c r="R53" i="56"/>
  <c r="Y52" i="58"/>
  <c r="V53" i="56" s="1"/>
  <c r="X52" i="58"/>
  <c r="V52" i="58"/>
  <c r="X51" i="58"/>
  <c r="V51" i="58"/>
  <c r="W52" i="58"/>
  <c r="W51" i="58"/>
  <c r="AF17" i="56"/>
  <c r="AF16" i="56"/>
  <c r="AF14" i="56"/>
  <c r="AF13" i="56"/>
  <c r="AE19" i="56"/>
  <c r="AD17" i="56"/>
  <c r="AD16" i="56"/>
  <c r="AD14" i="56"/>
  <c r="AD13" i="56"/>
  <c r="AB23" i="56"/>
  <c r="AB22" i="56"/>
  <c r="AB17" i="56"/>
  <c r="AB16" i="56"/>
  <c r="AC51" i="58" l="1"/>
  <c r="T53" i="56"/>
  <c r="AB52" i="58"/>
  <c r="AC52" i="58"/>
  <c r="S53" i="56"/>
  <c r="AB51" i="58"/>
  <c r="AD52" i="58"/>
  <c r="AD51" i="58"/>
  <c r="U53" i="56"/>
  <c r="AE52" i="58"/>
  <c r="V49" i="56"/>
  <c r="U49" i="56"/>
  <c r="U47" i="56"/>
  <c r="T47" i="56"/>
  <c r="S47" i="56"/>
  <c r="S46" i="56"/>
  <c r="R46" i="56"/>
  <c r="V43" i="56"/>
  <c r="U43" i="56"/>
  <c r="U37" i="56"/>
  <c r="Q26" i="56"/>
  <c r="Q25" i="56"/>
  <c r="Q20" i="56"/>
  <c r="Q19" i="56"/>
  <c r="Q17" i="56"/>
  <c r="Q16" i="56"/>
  <c r="Q14" i="56"/>
  <c r="Q13" i="56"/>
  <c r="AF52" i="56"/>
  <c r="AE52" i="56"/>
  <c r="AD52" i="56"/>
  <c r="AC52" i="56"/>
  <c r="AF51" i="56"/>
  <c r="AE51" i="56"/>
  <c r="AD51" i="56"/>
  <c r="AC51" i="56"/>
  <c r="K50" i="56"/>
  <c r="V50" i="56" s="1"/>
  <c r="J50" i="56"/>
  <c r="U50" i="56" s="1"/>
  <c r="I50" i="56"/>
  <c r="H50" i="56"/>
  <c r="S50" i="56" s="1"/>
  <c r="G50" i="56"/>
  <c r="R50" i="56" s="1"/>
  <c r="F50" i="56"/>
  <c r="Q50" i="56" s="1"/>
  <c r="K49" i="56"/>
  <c r="J49" i="56"/>
  <c r="I49" i="56"/>
  <c r="T49" i="56" s="1"/>
  <c r="H49" i="56"/>
  <c r="S49" i="56" s="1"/>
  <c r="G49" i="56"/>
  <c r="F49" i="56"/>
  <c r="N49" i="56" s="1"/>
  <c r="K47" i="56"/>
  <c r="V47" i="56" s="1"/>
  <c r="J47" i="56"/>
  <c r="I47" i="56"/>
  <c r="H47" i="56"/>
  <c r="G47" i="56"/>
  <c r="R47" i="56" s="1"/>
  <c r="K46" i="56"/>
  <c r="V46" i="56" s="1"/>
  <c r="J46" i="56"/>
  <c r="U46" i="56" s="1"/>
  <c r="I46" i="56"/>
  <c r="T46" i="56" s="1"/>
  <c r="H46" i="56"/>
  <c r="G46" i="56"/>
  <c r="K44" i="56"/>
  <c r="V44" i="56" s="1"/>
  <c r="J44" i="56"/>
  <c r="U44" i="56" s="1"/>
  <c r="I44" i="56"/>
  <c r="T44" i="56" s="1"/>
  <c r="H44" i="56"/>
  <c r="S44" i="56" s="1"/>
  <c r="G44" i="56"/>
  <c r="R44" i="56" s="1"/>
  <c r="F44" i="56"/>
  <c r="Q44" i="56" s="1"/>
  <c r="K43" i="56"/>
  <c r="J43" i="56"/>
  <c r="I43" i="56"/>
  <c r="T43" i="56" s="1"/>
  <c r="H43" i="56"/>
  <c r="S43" i="56" s="1"/>
  <c r="G43" i="56"/>
  <c r="R43" i="56" s="1"/>
  <c r="F43" i="56"/>
  <c r="Q43" i="56" s="1"/>
  <c r="K41" i="56"/>
  <c r="V41" i="56" s="1"/>
  <c r="J41" i="56"/>
  <c r="U41" i="56" s="1"/>
  <c r="I41" i="56"/>
  <c r="T41" i="56" s="1"/>
  <c r="H41" i="56"/>
  <c r="S41" i="56" s="1"/>
  <c r="G41" i="56"/>
  <c r="R41" i="56" s="1"/>
  <c r="F41" i="56"/>
  <c r="L41" i="56" s="1"/>
  <c r="K40" i="56"/>
  <c r="J40" i="56"/>
  <c r="O40" i="56" s="1"/>
  <c r="I40" i="56"/>
  <c r="T40" i="56" s="1"/>
  <c r="H40" i="56"/>
  <c r="S40" i="56" s="1"/>
  <c r="G40" i="56"/>
  <c r="R40" i="56" s="1"/>
  <c r="F40" i="56"/>
  <c r="Q40" i="56" s="1"/>
  <c r="K38" i="56"/>
  <c r="J38" i="56"/>
  <c r="I38" i="56"/>
  <c r="H38" i="56"/>
  <c r="G38" i="56"/>
  <c r="F38" i="56"/>
  <c r="P38" i="56" s="1"/>
  <c r="K37" i="56"/>
  <c r="V37" i="56" s="1"/>
  <c r="J37" i="56"/>
  <c r="I37" i="56"/>
  <c r="H37" i="56"/>
  <c r="G37" i="56"/>
  <c r="F37" i="56"/>
  <c r="Q37" i="56" s="1"/>
  <c r="AF28" i="56"/>
  <c r="AE28" i="56"/>
  <c r="AD28" i="56"/>
  <c r="AC28" i="56"/>
  <c r="AB28" i="56"/>
  <c r="K28" i="56"/>
  <c r="J28" i="56"/>
  <c r="I28" i="56"/>
  <c r="H28" i="56"/>
  <c r="G28" i="56"/>
  <c r="AF27" i="56"/>
  <c r="AE27" i="56"/>
  <c r="AD27" i="56"/>
  <c r="AC27" i="56"/>
  <c r="AB27" i="56"/>
  <c r="K27" i="56"/>
  <c r="J27" i="56"/>
  <c r="I27" i="56"/>
  <c r="H27" i="56"/>
  <c r="G27" i="56"/>
  <c r="P26" i="56"/>
  <c r="O26" i="56"/>
  <c r="N26" i="56"/>
  <c r="M26" i="56"/>
  <c r="L26" i="56"/>
  <c r="P25" i="56"/>
  <c r="O25" i="56"/>
  <c r="N25" i="56"/>
  <c r="M25" i="56"/>
  <c r="L25" i="56"/>
  <c r="P20" i="56"/>
  <c r="O20" i="56"/>
  <c r="N20" i="56"/>
  <c r="M20" i="56"/>
  <c r="L20" i="56"/>
  <c r="P19" i="56"/>
  <c r="O19" i="56"/>
  <c r="N19" i="56"/>
  <c r="M19" i="56"/>
  <c r="L19" i="56"/>
  <c r="P17" i="56"/>
  <c r="O17" i="56"/>
  <c r="N17" i="56"/>
  <c r="M17" i="56"/>
  <c r="L17" i="56"/>
  <c r="P16" i="56"/>
  <c r="O16" i="56"/>
  <c r="N16" i="56"/>
  <c r="M16" i="56"/>
  <c r="L16" i="56"/>
  <c r="P14" i="56"/>
  <c r="O14" i="56"/>
  <c r="N14" i="56"/>
  <c r="M14" i="56"/>
  <c r="L14" i="56"/>
  <c r="P13" i="56"/>
  <c r="O13" i="56"/>
  <c r="N13" i="56"/>
  <c r="M13" i="56"/>
  <c r="L13" i="56"/>
  <c r="Q9" i="56"/>
  <c r="F9" i="56"/>
  <c r="F33" i="56" s="1"/>
  <c r="V50" i="55"/>
  <c r="U50" i="55"/>
  <c r="T50" i="55"/>
  <c r="S50" i="55"/>
  <c r="R50" i="55"/>
  <c r="V49" i="55"/>
  <c r="U49" i="55"/>
  <c r="T49" i="55"/>
  <c r="S49" i="55"/>
  <c r="R49" i="55"/>
  <c r="V47" i="55"/>
  <c r="U47" i="55"/>
  <c r="T47" i="55"/>
  <c r="S47" i="55"/>
  <c r="R47" i="55"/>
  <c r="V46" i="55"/>
  <c r="U46" i="55"/>
  <c r="T46" i="55"/>
  <c r="S46" i="55"/>
  <c r="R46" i="55"/>
  <c r="Q46" i="55"/>
  <c r="V44" i="55"/>
  <c r="U44" i="55"/>
  <c r="T44" i="55"/>
  <c r="S44" i="55"/>
  <c r="R44" i="55"/>
  <c r="V43" i="55"/>
  <c r="U43" i="55"/>
  <c r="T43" i="55"/>
  <c r="S43" i="55"/>
  <c r="R43" i="55"/>
  <c r="V41" i="55"/>
  <c r="U41" i="55"/>
  <c r="T41" i="55"/>
  <c r="S41" i="55"/>
  <c r="R41" i="55"/>
  <c r="Q41" i="55"/>
  <c r="V40" i="55"/>
  <c r="U40" i="55"/>
  <c r="T40" i="55"/>
  <c r="S40" i="55"/>
  <c r="R40" i="55"/>
  <c r="Q40" i="55"/>
  <c r="V38" i="55"/>
  <c r="U38" i="55"/>
  <c r="T38" i="55"/>
  <c r="S38" i="55"/>
  <c r="R38" i="55"/>
  <c r="Q38" i="55"/>
  <c r="V37" i="55"/>
  <c r="U37" i="55"/>
  <c r="T37" i="55"/>
  <c r="S37" i="55"/>
  <c r="R37" i="55"/>
  <c r="Q26" i="55"/>
  <c r="Q25" i="55"/>
  <c r="Q22" i="55"/>
  <c r="Q20" i="55"/>
  <c r="Q19" i="55"/>
  <c r="Q17" i="55"/>
  <c r="Q16" i="55"/>
  <c r="Q14" i="55"/>
  <c r="Q13" i="55"/>
  <c r="AF52" i="55"/>
  <c r="AE52" i="55"/>
  <c r="AD52" i="55"/>
  <c r="AC52" i="55"/>
  <c r="AF51" i="55"/>
  <c r="AE51" i="55"/>
  <c r="AD51" i="55"/>
  <c r="AC51" i="55"/>
  <c r="K50" i="55"/>
  <c r="J50" i="55"/>
  <c r="I50" i="55"/>
  <c r="H50" i="55"/>
  <c r="G50" i="55"/>
  <c r="F50" i="55"/>
  <c r="O50" i="55" s="1"/>
  <c r="K49" i="55"/>
  <c r="J49" i="55"/>
  <c r="I49" i="55"/>
  <c r="H49" i="55"/>
  <c r="G49" i="55"/>
  <c r="F49" i="55"/>
  <c r="Q49" i="55" s="1"/>
  <c r="K47" i="55"/>
  <c r="J47" i="55"/>
  <c r="I47" i="55"/>
  <c r="H47" i="55"/>
  <c r="G47" i="55"/>
  <c r="K46" i="55"/>
  <c r="J46" i="55"/>
  <c r="I46" i="55"/>
  <c r="H46" i="55"/>
  <c r="G46" i="55"/>
  <c r="F46" i="55"/>
  <c r="K44" i="55"/>
  <c r="J44" i="55"/>
  <c r="I44" i="55"/>
  <c r="H44" i="55"/>
  <c r="G44" i="55"/>
  <c r="F44" i="55"/>
  <c r="Q44" i="55" s="1"/>
  <c r="K43" i="55"/>
  <c r="J43" i="55"/>
  <c r="I43" i="55"/>
  <c r="H43" i="55"/>
  <c r="G43" i="55"/>
  <c r="F43" i="55"/>
  <c r="Q43" i="55" s="1"/>
  <c r="K41" i="55"/>
  <c r="J41" i="55"/>
  <c r="I41" i="55"/>
  <c r="H41" i="55"/>
  <c r="G41" i="55"/>
  <c r="F41" i="55"/>
  <c r="K40" i="55"/>
  <c r="J40" i="55"/>
  <c r="I40" i="55"/>
  <c r="H40" i="55"/>
  <c r="G40" i="55"/>
  <c r="F40" i="55"/>
  <c r="K38" i="55"/>
  <c r="J38" i="55"/>
  <c r="I38" i="55"/>
  <c r="H38" i="55"/>
  <c r="G38" i="55"/>
  <c r="F38" i="55"/>
  <c r="O38" i="55" s="1"/>
  <c r="K37" i="55"/>
  <c r="J37" i="55"/>
  <c r="I37" i="55"/>
  <c r="H37" i="55"/>
  <c r="G37" i="55"/>
  <c r="F37" i="55"/>
  <c r="M37" i="55" s="1"/>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O49" i="56" l="1"/>
  <c r="Q41" i="56"/>
  <c r="W41" i="56" s="1"/>
  <c r="O37" i="56"/>
  <c r="W44" i="56"/>
  <c r="L49" i="56"/>
  <c r="Q49" i="56"/>
  <c r="O43" i="56"/>
  <c r="Q38" i="56"/>
  <c r="X50" i="56"/>
  <c r="W50" i="56"/>
  <c r="N37" i="56"/>
  <c r="G52" i="56"/>
  <c r="R38" i="56"/>
  <c r="G51" i="56"/>
  <c r="H52" i="56"/>
  <c r="M41" i="56"/>
  <c r="P44" i="56"/>
  <c r="S38" i="56"/>
  <c r="U40" i="56"/>
  <c r="H51" i="56"/>
  <c r="T52" i="56"/>
  <c r="K51" i="56"/>
  <c r="N43" i="56"/>
  <c r="R37" i="56"/>
  <c r="T38" i="56"/>
  <c r="V40" i="56"/>
  <c r="AA40" i="56" s="1"/>
  <c r="R49" i="56"/>
  <c r="T50" i="56"/>
  <c r="Y50" i="56" s="1"/>
  <c r="I51" i="56"/>
  <c r="U52" i="56"/>
  <c r="S37" i="56"/>
  <c r="U38" i="56"/>
  <c r="J51" i="56"/>
  <c r="P50" i="56"/>
  <c r="T37" i="56"/>
  <c r="T51" i="56" s="1"/>
  <c r="V38" i="56"/>
  <c r="V52" i="56" s="1"/>
  <c r="W40" i="56"/>
  <c r="V51" i="56"/>
  <c r="X44" i="56"/>
  <c r="Y44" i="56"/>
  <c r="AA44" i="56"/>
  <c r="Z44" i="56"/>
  <c r="AA41" i="56"/>
  <c r="Z41" i="56"/>
  <c r="Y41" i="56"/>
  <c r="X41" i="56"/>
  <c r="AA43" i="56"/>
  <c r="Z43" i="56"/>
  <c r="Y43" i="56"/>
  <c r="X43" i="56"/>
  <c r="Y40" i="56"/>
  <c r="X40" i="56"/>
  <c r="Z46" i="56"/>
  <c r="AA46" i="56"/>
  <c r="Y46" i="56"/>
  <c r="X46" i="56"/>
  <c r="AA47" i="56"/>
  <c r="Z47" i="56"/>
  <c r="Y47" i="56"/>
  <c r="X47" i="56"/>
  <c r="P37" i="56"/>
  <c r="L40" i="56"/>
  <c r="N41" i="56"/>
  <c r="P43" i="56"/>
  <c r="P49" i="56"/>
  <c r="Z50" i="56"/>
  <c r="J52" i="56"/>
  <c r="I52" i="56"/>
  <c r="S52" i="56"/>
  <c r="M40" i="56"/>
  <c r="Z40" i="56"/>
  <c r="O41" i="56"/>
  <c r="W43" i="56"/>
  <c r="AA50" i="56"/>
  <c r="K52" i="56"/>
  <c r="L38" i="56"/>
  <c r="N40" i="56"/>
  <c r="P41" i="56"/>
  <c r="L44" i="56"/>
  <c r="L50" i="56"/>
  <c r="S51" i="56"/>
  <c r="M38" i="56"/>
  <c r="M44" i="56"/>
  <c r="M50" i="56"/>
  <c r="L37" i="56"/>
  <c r="N38" i="56"/>
  <c r="P40" i="56"/>
  <c r="L43" i="56"/>
  <c r="N44" i="56"/>
  <c r="N50" i="56"/>
  <c r="M37" i="56"/>
  <c r="O38" i="56"/>
  <c r="M43" i="56"/>
  <c r="O44" i="56"/>
  <c r="M49" i="56"/>
  <c r="O50" i="56"/>
  <c r="Q50" i="55"/>
  <c r="M27" i="55"/>
  <c r="Q37" i="55"/>
  <c r="P27" i="55"/>
  <c r="O27" i="55"/>
  <c r="AA44" i="55"/>
  <c r="X50" i="55"/>
  <c r="H51" i="55"/>
  <c r="G52" i="55"/>
  <c r="M49" i="55"/>
  <c r="O44" i="55"/>
  <c r="K52" i="55"/>
  <c r="M43" i="55"/>
  <c r="Z38" i="55"/>
  <c r="X44" i="55"/>
  <c r="AA50" i="55"/>
  <c r="Y46" i="55"/>
  <c r="V52" i="55"/>
  <c r="Y40" i="55"/>
  <c r="G51" i="55"/>
  <c r="N40" i="55"/>
  <c r="W41" i="55"/>
  <c r="I51" i="55"/>
  <c r="T52" i="55"/>
  <c r="N46" i="55"/>
  <c r="K51" i="55"/>
  <c r="AA47" i="55"/>
  <c r="AA41" i="55"/>
  <c r="T51" i="55"/>
  <c r="W40" i="55"/>
  <c r="W46" i="55"/>
  <c r="L41" i="55"/>
  <c r="L27" i="55"/>
  <c r="M40" i="55"/>
  <c r="M46" i="55"/>
  <c r="O40" i="55"/>
  <c r="O46" i="55"/>
  <c r="P38" i="55"/>
  <c r="P44" i="55"/>
  <c r="P50" i="55"/>
  <c r="L40" i="55"/>
  <c r="L46" i="55"/>
  <c r="P40" i="55"/>
  <c r="P46" i="55"/>
  <c r="X38" i="55"/>
  <c r="S52" i="55"/>
  <c r="Z47" i="55"/>
  <c r="U52" i="55"/>
  <c r="V51" i="55"/>
  <c r="AA43" i="55"/>
  <c r="Z43" i="55"/>
  <c r="Y43" i="55"/>
  <c r="X43" i="55"/>
  <c r="AA49" i="55"/>
  <c r="Z49" i="55"/>
  <c r="Y49" i="55"/>
  <c r="X49" i="55"/>
  <c r="N43" i="55"/>
  <c r="N49" i="55"/>
  <c r="J51" i="55"/>
  <c r="H52" i="55"/>
  <c r="O37" i="55"/>
  <c r="X40" i="55"/>
  <c r="AA40" i="55"/>
  <c r="M41" i="55"/>
  <c r="O43" i="55"/>
  <c r="W44" i="55"/>
  <c r="Y44" i="55"/>
  <c r="X46" i="55"/>
  <c r="AA46" i="55"/>
  <c r="O49" i="55"/>
  <c r="W50" i="55"/>
  <c r="Y50" i="55"/>
  <c r="I52" i="55"/>
  <c r="P37" i="55"/>
  <c r="N41" i="55"/>
  <c r="P43" i="55"/>
  <c r="Z44" i="55"/>
  <c r="P49" i="55"/>
  <c r="Z50" i="55"/>
  <c r="J52" i="55"/>
  <c r="O41" i="55"/>
  <c r="W43" i="55"/>
  <c r="W49" i="55"/>
  <c r="Q27" i="55"/>
  <c r="L38" i="55"/>
  <c r="P41" i="55"/>
  <c r="X41" i="55"/>
  <c r="L44" i="55"/>
  <c r="X47" i="55"/>
  <c r="L50" i="55"/>
  <c r="F51" i="55"/>
  <c r="M38" i="55"/>
  <c r="Y41" i="55"/>
  <c r="M44" i="55"/>
  <c r="Y47" i="55"/>
  <c r="M50" i="55"/>
  <c r="N37" i="55"/>
  <c r="Z46" i="55"/>
  <c r="L37" i="55"/>
  <c r="N38" i="55"/>
  <c r="Z41" i="55"/>
  <c r="L43" i="55"/>
  <c r="N44" i="55"/>
  <c r="L49" i="55"/>
  <c r="N50" i="55"/>
  <c r="X38" i="56" l="1"/>
  <c r="Y38" i="56"/>
  <c r="AA38" i="56"/>
  <c r="R52" i="56"/>
  <c r="Z38" i="56"/>
  <c r="W37" i="56"/>
  <c r="U51" i="56"/>
  <c r="W49" i="56"/>
  <c r="AA49" i="56"/>
  <c r="Z49" i="56"/>
  <c r="Y49" i="56"/>
  <c r="X49" i="56"/>
  <c r="R51" i="56"/>
  <c r="AA37" i="56"/>
  <c r="Z37" i="56"/>
  <c r="Y37" i="56"/>
  <c r="X37" i="56"/>
  <c r="W38" i="56"/>
  <c r="Y38" i="55"/>
  <c r="R52" i="55"/>
  <c r="AA52" i="55" s="1"/>
  <c r="U51" i="55"/>
  <c r="AA38" i="55"/>
  <c r="Z40" i="55"/>
  <c r="W38" i="55"/>
  <c r="S51" i="55"/>
  <c r="Q51" i="55"/>
  <c r="W37" i="55"/>
  <c r="P51" i="55"/>
  <c r="O51" i="55"/>
  <c r="N51" i="55"/>
  <c r="M51" i="55"/>
  <c r="L51" i="55"/>
  <c r="AA37" i="55"/>
  <c r="Z37" i="55"/>
  <c r="Y37" i="55"/>
  <c r="X37" i="55"/>
  <c r="R51" i="55"/>
  <c r="X52" i="56" l="1"/>
  <c r="AA52" i="56"/>
  <c r="Z52" i="56"/>
  <c r="Y52" i="56"/>
  <c r="Z51" i="56"/>
  <c r="Y51" i="56"/>
  <c r="X51" i="56"/>
  <c r="AA51" i="56"/>
  <c r="X52" i="55"/>
  <c r="Z52" i="55"/>
  <c r="Y52" i="55"/>
  <c r="W51" i="55"/>
  <c r="Y51" i="55"/>
  <c r="X51" i="55"/>
  <c r="AA51" i="55"/>
  <c r="Z51" i="55"/>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Q26" i="54"/>
  <c r="Q25" i="54"/>
  <c r="Q20" i="54"/>
  <c r="Q19" i="54"/>
  <c r="Q17" i="54"/>
  <c r="Q16" i="54"/>
  <c r="Q14"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AK3" i="65" s="1"/>
  <c r="AK3" i="62" l="1"/>
  <c r="AK3" i="64"/>
  <c r="AK3" i="63"/>
  <c r="P49" i="54"/>
  <c r="L43" i="54"/>
  <c r="Q37" i="54"/>
  <c r="Z49" i="54"/>
  <c r="M50" i="54"/>
  <c r="X49" i="54"/>
  <c r="W49" i="54"/>
  <c r="Y47" i="54"/>
  <c r="I52" i="54"/>
  <c r="G51" i="54"/>
  <c r="W43" i="54"/>
  <c r="K52" i="54"/>
  <c r="M44" i="54"/>
  <c r="U52" i="54"/>
  <c r="P40" i="54"/>
  <c r="W40" i="54"/>
  <c r="J51" i="54"/>
  <c r="O40" i="54"/>
  <c r="K51" i="54"/>
  <c r="W41" i="54"/>
  <c r="H51" i="54"/>
  <c r="U51" i="54"/>
  <c r="Y38" i="54"/>
  <c r="AA38"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N38" i="54"/>
  <c r="O38" i="54"/>
  <c r="N37" i="54"/>
  <c r="V51" i="54"/>
  <c r="P38" i="54"/>
  <c r="L41" i="54"/>
  <c r="N43" i="54"/>
  <c r="P44" i="54"/>
  <c r="N49" i="54"/>
  <c r="AA49" i="54"/>
  <c r="P50" i="54"/>
  <c r="R51" i="54"/>
  <c r="H52" i="54"/>
  <c r="O44" i="54"/>
  <c r="O37" i="54"/>
  <c r="S51" i="54"/>
  <c r="M41" i="54"/>
  <c r="O43" i="54"/>
  <c r="W44" i="54"/>
  <c r="O49" i="54"/>
  <c r="W50" i="54"/>
  <c r="O50" i="54"/>
  <c r="I51" i="54"/>
  <c r="G52" i="54"/>
  <c r="X37" i="54"/>
  <c r="L40" i="54"/>
  <c r="N41" i="54"/>
  <c r="X43" i="54"/>
  <c r="AA47" i="54"/>
  <c r="J52" i="54"/>
  <c r="Y37" i="54"/>
  <c r="M40" i="54"/>
  <c r="O41" i="54"/>
  <c r="Y43" i="54"/>
  <c r="Y49" i="54"/>
  <c r="Z37" i="54"/>
  <c r="L38" i="54"/>
  <c r="N40" i="54"/>
  <c r="X41" i="54"/>
  <c r="Z43" i="54"/>
  <c r="L44" i="54"/>
  <c r="X47" i="54"/>
  <c r="L50" i="54"/>
  <c r="Z41" i="54"/>
  <c r="N44" i="54"/>
  <c r="Z47" i="54"/>
  <c r="N50"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Q26" i="53"/>
  <c r="Q25" i="53"/>
  <c r="Q23" i="53"/>
  <c r="Q22" i="53"/>
  <c r="Q20" i="53"/>
  <c r="Q19" i="53"/>
  <c r="Q17" i="53"/>
  <c r="Q16" i="53"/>
  <c r="Q14"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AA43" i="53"/>
  <c r="X43" i="53"/>
  <c r="AA38" i="53"/>
  <c r="Z50" i="53"/>
  <c r="W46" i="53"/>
  <c r="T52" i="53"/>
  <c r="V51" i="53"/>
  <c r="AA37" i="53"/>
  <c r="AA49" i="53"/>
  <c r="U51" i="53"/>
  <c r="T51" i="53"/>
  <c r="Y46" i="53"/>
  <c r="Y44" i="53"/>
  <c r="AA50" i="53"/>
  <c r="X46" i="53"/>
  <c r="X40" i="53"/>
  <c r="Y40" i="53"/>
  <c r="Z37" i="53"/>
  <c r="S51" i="53"/>
  <c r="Z49" i="53"/>
  <c r="AA40" i="53"/>
  <c r="X44" i="53"/>
  <c r="AA44" i="53"/>
  <c r="AA41" i="53"/>
  <c r="S52" i="53"/>
  <c r="M27" i="53"/>
  <c r="P28" i="53"/>
  <c r="M38" i="53"/>
  <c r="Q38" i="53"/>
  <c r="L47" i="53"/>
  <c r="Q43" i="53"/>
  <c r="W43" i="53" s="1"/>
  <c r="P47" i="53"/>
  <c r="Q28" i="53"/>
  <c r="L28" i="53"/>
  <c r="Q49" i="53"/>
  <c r="W49" i="53" s="1"/>
  <c r="M49" i="53"/>
  <c r="N49" i="53"/>
  <c r="Q47" i="53"/>
  <c r="W47" i="53" s="1"/>
  <c r="M47" i="53"/>
  <c r="N47" i="53"/>
  <c r="L46" i="53"/>
  <c r="M46" i="53"/>
  <c r="N46" i="53"/>
  <c r="O46" i="53"/>
  <c r="P46" i="53"/>
  <c r="Q44" i="53"/>
  <c r="W44" i="53" s="1"/>
  <c r="M44" i="53"/>
  <c r="N44" i="53"/>
  <c r="O44" i="53"/>
  <c r="P44" i="53"/>
  <c r="O43" i="53"/>
  <c r="P43" i="53"/>
  <c r="Q27" i="53"/>
  <c r="M28" i="53"/>
  <c r="L37" i="53"/>
  <c r="N37" i="53"/>
  <c r="N27" i="53"/>
  <c r="P27" i="53"/>
  <c r="Q37" i="53"/>
  <c r="Z47" i="53"/>
  <c r="Y47" i="53"/>
  <c r="AA47" i="53"/>
  <c r="P40" i="53"/>
  <c r="O40" i="53"/>
  <c r="N40" i="53"/>
  <c r="M40" i="53"/>
  <c r="W50" i="53"/>
  <c r="P50" i="53"/>
  <c r="O50" i="53"/>
  <c r="N50" i="53"/>
  <c r="L40" i="53"/>
  <c r="W40" i="53"/>
  <c r="M50" i="53"/>
  <c r="O41" i="53"/>
  <c r="N41" i="53"/>
  <c r="M41" i="53"/>
  <c r="L41" i="53"/>
  <c r="Z43" i="53"/>
  <c r="Y50" i="53"/>
  <c r="X50" i="53"/>
  <c r="L27" i="53"/>
  <c r="O27" i="53"/>
  <c r="P37" i="53"/>
  <c r="O37" i="53"/>
  <c r="U52" i="53"/>
  <c r="P41" i="53"/>
  <c r="Y41" i="53"/>
  <c r="Y38" i="53"/>
  <c r="X38" i="53"/>
  <c r="L50" i="53"/>
  <c r="F51" i="53"/>
  <c r="R52" i="53"/>
  <c r="V52" i="53"/>
  <c r="W41" i="53"/>
  <c r="Z41"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Q51" i="53" l="1"/>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Q33" i="47"/>
  <c r="K50" i="47"/>
  <c r="U26" i="48"/>
  <c r="U26" i="49" s="1"/>
  <c r="U26" i="50" s="1"/>
  <c r="U26" i="51" s="1"/>
  <c r="U26" i="52" s="1"/>
  <c r="U26" i="53" s="1"/>
  <c r="I50" i="47"/>
  <c r="Q26" i="48"/>
  <c r="Q26" i="49" s="1"/>
  <c r="Q26" i="50" s="1"/>
  <c r="I49" i="47"/>
  <c r="H49" i="47"/>
  <c r="G49" i="47"/>
  <c r="S49" i="47" s="1"/>
  <c r="L25" i="47"/>
  <c r="K47" i="47"/>
  <c r="J47" i="47"/>
  <c r="V47" i="47" s="1"/>
  <c r="I47" i="47"/>
  <c r="U47" i="47" s="1"/>
  <c r="S23" i="48"/>
  <c r="S23" i="49" s="1"/>
  <c r="S23" i="50" s="1"/>
  <c r="S23" i="51" s="1"/>
  <c r="S23" i="52" s="1"/>
  <c r="S23" i="53" s="1"/>
  <c r="R23" i="48"/>
  <c r="R23" i="49" s="1"/>
  <c r="R23" i="50" s="1"/>
  <c r="R23" i="51" s="1"/>
  <c r="R23" i="52" s="1"/>
  <c r="R23" i="53" s="1"/>
  <c r="V22" i="48"/>
  <c r="V22" i="49" s="1"/>
  <c r="V22" i="50" s="1"/>
  <c r="V22" i="51" s="1"/>
  <c r="V22" i="52" s="1"/>
  <c r="V22" i="53" s="1"/>
  <c r="U22" i="48"/>
  <c r="U22" i="49" s="1"/>
  <c r="U22" i="50" s="1"/>
  <c r="U22" i="51" s="1"/>
  <c r="U22" i="52" s="1"/>
  <c r="U22" i="53" s="1"/>
  <c r="G46" i="47"/>
  <c r="S46" i="47" s="1"/>
  <c r="Q22" i="48"/>
  <c r="Q22" i="49" s="1"/>
  <c r="Q22" i="50" s="1"/>
  <c r="J44" i="47"/>
  <c r="V44" i="47" s="1"/>
  <c r="I44" i="47"/>
  <c r="U44" i="47" s="1"/>
  <c r="H44" i="47"/>
  <c r="T44" i="47" s="1"/>
  <c r="G44" i="47"/>
  <c r="S44" i="47" s="1"/>
  <c r="Q20" i="48"/>
  <c r="Q20" i="49" s="1"/>
  <c r="Q20" i="50" s="1"/>
  <c r="K43" i="47"/>
  <c r="U19" i="48"/>
  <c r="U19" i="49" s="1"/>
  <c r="U19" i="50" s="1"/>
  <c r="U19" i="51" s="1"/>
  <c r="U19" i="52" s="1"/>
  <c r="U19" i="53" s="1"/>
  <c r="T19" i="48"/>
  <c r="T19" i="49" s="1"/>
  <c r="T19" i="50" s="1"/>
  <c r="T19" i="51" s="1"/>
  <c r="T19" i="52" s="1"/>
  <c r="T19" i="53" s="1"/>
  <c r="S19" i="48"/>
  <c r="S19" i="49" s="1"/>
  <c r="S19" i="50" s="1"/>
  <c r="S19" i="51" s="1"/>
  <c r="S19" i="52" s="1"/>
  <c r="S19" i="53" s="1"/>
  <c r="K41" i="47"/>
  <c r="H41" i="47"/>
  <c r="T41" i="47" s="1"/>
  <c r="G41" i="47"/>
  <c r="S41" i="47" s="1"/>
  <c r="F41" i="47"/>
  <c r="K40" i="47"/>
  <c r="J40" i="47"/>
  <c r="V40" i="47" s="1"/>
  <c r="I40" i="47"/>
  <c r="U40" i="47" s="1"/>
  <c r="H40" i="47"/>
  <c r="R16" i="48"/>
  <c r="R16" i="49" s="1"/>
  <c r="R16" i="50" s="1"/>
  <c r="R16" i="51" s="1"/>
  <c r="R16" i="52" s="1"/>
  <c r="R16" i="53" s="1"/>
  <c r="F40" i="47"/>
  <c r="V14" i="48"/>
  <c r="V14" i="49" s="1"/>
  <c r="V14" i="50" s="1"/>
  <c r="V14" i="51" s="1"/>
  <c r="U14" i="48"/>
  <c r="U14" i="49" s="1"/>
  <c r="U14" i="50" s="1"/>
  <c r="U14" i="51" s="1"/>
  <c r="T14" i="48"/>
  <c r="T14" i="49" s="1"/>
  <c r="T14" i="50" s="1"/>
  <c r="I37" i="47"/>
  <c r="U37" i="47" s="1"/>
  <c r="H37" i="47"/>
  <c r="T37" i="47" s="1"/>
  <c r="G37" i="47"/>
  <c r="S37" i="47" s="1"/>
  <c r="F37" i="47"/>
  <c r="Q9" i="47"/>
  <c r="F9" i="47"/>
  <c r="F33" i="47" s="1"/>
  <c r="V16" i="48" l="1"/>
  <c r="V16" i="49" s="1"/>
  <c r="V16" i="50" s="1"/>
  <c r="V16" i="51" s="1"/>
  <c r="V16" i="52" s="1"/>
  <c r="V16" i="53" s="1"/>
  <c r="AA16" i="53" s="1"/>
  <c r="N23" i="47"/>
  <c r="S19" i="54"/>
  <c r="X19" i="53"/>
  <c r="U22" i="54"/>
  <c r="U22" i="55" s="1"/>
  <c r="Z22" i="53"/>
  <c r="R23" i="54"/>
  <c r="R23" i="55" s="1"/>
  <c r="W23" i="53"/>
  <c r="V16" i="54"/>
  <c r="T19" i="54"/>
  <c r="Y19" i="53"/>
  <c r="V22" i="54"/>
  <c r="V22" i="55" s="1"/>
  <c r="AA22" i="53"/>
  <c r="S23" i="54"/>
  <c r="S23" i="55" s="1"/>
  <c r="X23" i="53"/>
  <c r="U26" i="54"/>
  <c r="Z26" i="53"/>
  <c r="R16" i="54"/>
  <c r="W16" i="53"/>
  <c r="U19" i="54"/>
  <c r="Z19" i="53"/>
  <c r="AC52" i="47"/>
  <c r="L22" i="47"/>
  <c r="U16" i="48"/>
  <c r="U16" i="49" s="1"/>
  <c r="U16" i="50" s="1"/>
  <c r="U16" i="51" s="1"/>
  <c r="U16" i="52" s="1"/>
  <c r="U16" i="53" s="1"/>
  <c r="V14" i="52"/>
  <c r="V14" i="53" s="1"/>
  <c r="V14" i="54" s="1"/>
  <c r="T14" i="51"/>
  <c r="L20" i="47"/>
  <c r="U23" i="48"/>
  <c r="U23" i="49" s="1"/>
  <c r="U23" i="50" s="1"/>
  <c r="U23" i="51" s="1"/>
  <c r="U23" i="52" s="1"/>
  <c r="U23" i="53" s="1"/>
  <c r="U14" i="52"/>
  <c r="U14" i="53" s="1"/>
  <c r="V23" i="48"/>
  <c r="V23" i="49" s="1"/>
  <c r="V23" i="50" s="1"/>
  <c r="V23" i="51" s="1"/>
  <c r="V23" i="52" s="1"/>
  <c r="V23" i="53"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8"/>
  <c r="S17" i="49" s="1"/>
  <c r="S17" i="50" s="1"/>
  <c r="S17" i="51" s="1"/>
  <c r="S17" i="52" s="1"/>
  <c r="S17" i="53" s="1"/>
  <c r="M20" i="47"/>
  <c r="Z22" i="49"/>
  <c r="AA22" i="49"/>
  <c r="S25" i="48"/>
  <c r="S25" i="49" s="1"/>
  <c r="S25" i="50" s="1"/>
  <c r="S25" i="51" s="1"/>
  <c r="S25" i="52" s="1"/>
  <c r="S25" i="53" s="1"/>
  <c r="AB27" i="47"/>
  <c r="L13" i="47"/>
  <c r="O14" i="47"/>
  <c r="S20" i="48"/>
  <c r="S20" i="49" s="1"/>
  <c r="T25" i="48"/>
  <c r="T25" i="49" s="1"/>
  <c r="T25" i="50" s="1"/>
  <c r="T25" i="51" s="1"/>
  <c r="T25" i="52" s="1"/>
  <c r="T25" i="53" s="1"/>
  <c r="R13" i="48"/>
  <c r="R13" i="49" s="1"/>
  <c r="R13" i="50" s="1"/>
  <c r="U20" i="48"/>
  <c r="U20" i="49" s="1"/>
  <c r="U20" i="50" s="1"/>
  <c r="U20" i="51" s="1"/>
  <c r="U20" i="52" s="1"/>
  <c r="U20" i="53" s="1"/>
  <c r="M23" i="47"/>
  <c r="S13" i="48"/>
  <c r="S13" i="49" s="1"/>
  <c r="S13" i="50" s="1"/>
  <c r="S13" i="51" s="1"/>
  <c r="AC51" i="47"/>
  <c r="O26" i="47"/>
  <c r="Z22" i="48"/>
  <c r="AA22" i="48"/>
  <c r="Z26" i="48"/>
  <c r="M37" i="47"/>
  <c r="Q14" i="48"/>
  <c r="Q14" i="49" s="1"/>
  <c r="Q14" i="50" s="1"/>
  <c r="O20" i="47"/>
  <c r="P22" i="47"/>
  <c r="F44" i="47"/>
  <c r="M44" i="47" s="1"/>
  <c r="T13" i="48"/>
  <c r="T13" i="49" s="1"/>
  <c r="T13" i="50" s="1"/>
  <c r="AC27" i="47"/>
  <c r="AD28" i="47"/>
  <c r="AD27" i="47"/>
  <c r="V19" i="48"/>
  <c r="V19" i="49" s="1"/>
  <c r="V19" i="50" s="1"/>
  <c r="V19" i="51" s="1"/>
  <c r="V19" i="52" s="1"/>
  <c r="V19" i="53" s="1"/>
  <c r="T20" i="48"/>
  <c r="R22" i="48"/>
  <c r="AE28" i="47"/>
  <c r="M17" i="47"/>
  <c r="AF28" i="47"/>
  <c r="M16" i="47"/>
  <c r="AF27" i="47"/>
  <c r="Q17" i="48"/>
  <c r="Q17" i="49" s="1"/>
  <c r="Q17" i="50" s="1"/>
  <c r="O19" i="47"/>
  <c r="P26" i="47"/>
  <c r="AC28" i="47"/>
  <c r="L16" i="47"/>
  <c r="AE27" i="47"/>
  <c r="T16" i="48"/>
  <c r="T16" i="49" s="1"/>
  <c r="T16" i="50" s="1"/>
  <c r="T16" i="51" s="1"/>
  <c r="T16" i="52" s="1"/>
  <c r="T16" i="53" s="1"/>
  <c r="R17" i="48"/>
  <c r="R17" i="49" s="1"/>
  <c r="R17" i="50" s="1"/>
  <c r="R17" i="51" s="1"/>
  <c r="R17" i="52" s="1"/>
  <c r="R17" i="53" s="1"/>
  <c r="R25" i="48"/>
  <c r="R25" i="49" s="1"/>
  <c r="R25" i="50" s="1"/>
  <c r="R25" i="51" s="1"/>
  <c r="R25" i="52" s="1"/>
  <c r="R25" i="53"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V25" i="50" s="1"/>
  <c r="V25" i="51" s="1"/>
  <c r="V25" i="52" s="1"/>
  <c r="V25" i="53" s="1"/>
  <c r="L37" i="47"/>
  <c r="M14" i="47"/>
  <c r="P40" i="47"/>
  <c r="O40" i="47"/>
  <c r="M40" i="47"/>
  <c r="N40" i="47"/>
  <c r="O17" i="47"/>
  <c r="Z20" i="47"/>
  <c r="J49" i="47"/>
  <c r="U25" i="48"/>
  <c r="U25" i="49" s="1"/>
  <c r="U25" i="50" s="1"/>
  <c r="U25" i="51" s="1"/>
  <c r="U25" i="52" s="1"/>
  <c r="U25" i="53" s="1"/>
  <c r="P13" i="47"/>
  <c r="F43" i="47"/>
  <c r="L19" i="47"/>
  <c r="Q19" i="48"/>
  <c r="Q19" i="49" s="1"/>
  <c r="Q19" i="50" s="1"/>
  <c r="M19" i="47"/>
  <c r="P19" i="47"/>
  <c r="S14" i="48"/>
  <c r="S14" i="49" s="1"/>
  <c r="S14" i="50" s="1"/>
  <c r="H38" i="47"/>
  <c r="T38" i="47" s="1"/>
  <c r="H28" i="47"/>
  <c r="G43" i="47"/>
  <c r="S43" i="47" s="1"/>
  <c r="R19" i="48"/>
  <c r="R19" i="49" s="1"/>
  <c r="R19" i="50" s="1"/>
  <c r="R19" i="51" s="1"/>
  <c r="R19" i="52" s="1"/>
  <c r="R19" i="53" s="1"/>
  <c r="N22" i="47"/>
  <c r="Z22" i="47"/>
  <c r="AA22" i="47"/>
  <c r="P25" i="47"/>
  <c r="H50" i="47"/>
  <c r="G28" i="47"/>
  <c r="R14" i="48"/>
  <c r="R14" i="49" s="1"/>
  <c r="R14" i="50" s="1"/>
  <c r="G38" i="47"/>
  <c r="S38" i="47" s="1"/>
  <c r="L14" i="47"/>
  <c r="J37" i="47"/>
  <c r="V37" i="47" s="1"/>
  <c r="J27" i="47"/>
  <c r="AB28" i="47"/>
  <c r="I41" i="47"/>
  <c r="U41" i="47" s="1"/>
  <c r="Q23" i="48"/>
  <c r="Q23" i="49" s="1"/>
  <c r="Q23" i="50" s="1"/>
  <c r="O23" i="47"/>
  <c r="F47" i="47"/>
  <c r="P23" i="47"/>
  <c r="L23" i="47"/>
  <c r="M26" i="47"/>
  <c r="Z26" i="47"/>
  <c r="K28" i="47"/>
  <c r="AA14" i="47"/>
  <c r="P16" i="47"/>
  <c r="H27" i="47"/>
  <c r="K38" i="47"/>
  <c r="G47" i="47"/>
  <c r="S47" i="47" s="1"/>
  <c r="Q13" i="48"/>
  <c r="Q13" i="49" s="1"/>
  <c r="Q13" i="50" s="1"/>
  <c r="N14" i="47"/>
  <c r="P17" i="47"/>
  <c r="O22" i="47"/>
  <c r="T23" i="48"/>
  <c r="T23" i="49" s="1"/>
  <c r="T23" i="50" s="1"/>
  <c r="T23" i="51" s="1"/>
  <c r="T23" i="52" s="1"/>
  <c r="T23" i="53" s="1"/>
  <c r="Q25" i="48"/>
  <c r="Q25" i="49" s="1"/>
  <c r="Q25" i="50" s="1"/>
  <c r="N26" i="47"/>
  <c r="F38" i="47"/>
  <c r="L41" i="47"/>
  <c r="F46" i="47"/>
  <c r="F49" i="47"/>
  <c r="J50" i="47"/>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S23" i="56" l="1"/>
  <c r="R23" i="56"/>
  <c r="X20" i="48"/>
  <c r="AA22" i="55"/>
  <c r="V22" i="56"/>
  <c r="Z22" i="55"/>
  <c r="U22" i="56"/>
  <c r="X20" i="47"/>
  <c r="R19" i="54"/>
  <c r="W19" i="53"/>
  <c r="T25" i="54"/>
  <c r="Y25" i="53"/>
  <c r="U16" i="54"/>
  <c r="Z16" i="53"/>
  <c r="U26" i="55"/>
  <c r="Z26" i="54"/>
  <c r="V16" i="55"/>
  <c r="AA16" i="54"/>
  <c r="S17" i="54"/>
  <c r="X17" i="53"/>
  <c r="V23" i="54"/>
  <c r="V23" i="55" s="1"/>
  <c r="AA23" i="53"/>
  <c r="T23" i="54"/>
  <c r="T23" i="55" s="1"/>
  <c r="Y23" i="53"/>
  <c r="U25" i="54"/>
  <c r="Z25" i="53"/>
  <c r="U14" i="54"/>
  <c r="Z14" i="53"/>
  <c r="U23" i="54"/>
  <c r="U23" i="55" s="1"/>
  <c r="Z23" i="53"/>
  <c r="U19" i="55"/>
  <c r="Z19" i="54"/>
  <c r="V19" i="54"/>
  <c r="AA19" i="53"/>
  <c r="R17" i="54"/>
  <c r="W17" i="53"/>
  <c r="S25" i="54"/>
  <c r="X25" i="53"/>
  <c r="R25" i="54"/>
  <c r="W25" i="53"/>
  <c r="V25" i="54"/>
  <c r="AA25" i="53"/>
  <c r="T16" i="54"/>
  <c r="Y16" i="53"/>
  <c r="U20" i="54"/>
  <c r="Z20" i="53"/>
  <c r="R16" i="55"/>
  <c r="W16" i="54"/>
  <c r="T19" i="55"/>
  <c r="Y19" i="54"/>
  <c r="S19" i="55"/>
  <c r="X19" i="54"/>
  <c r="W22" i="47"/>
  <c r="V14" i="55"/>
  <c r="AA14" i="54"/>
  <c r="AA14" i="53"/>
  <c r="O41" i="47"/>
  <c r="S14" i="51"/>
  <c r="S13" i="52"/>
  <c r="S13" i="53" s="1"/>
  <c r="Z20" i="50"/>
  <c r="T14" i="52"/>
  <c r="T14" i="53" s="1"/>
  <c r="T14" i="54"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AA17" i="48" l="1"/>
  <c r="X19" i="55"/>
  <c r="S19" i="56"/>
  <c r="X19" i="56" s="1"/>
  <c r="Y19" i="55"/>
  <c r="T19" i="56"/>
  <c r="Y19" i="56" s="1"/>
  <c r="AA16" i="55"/>
  <c r="V16" i="56"/>
  <c r="AA16" i="56" s="1"/>
  <c r="W16" i="55"/>
  <c r="R16" i="56"/>
  <c r="W16" i="56" s="1"/>
  <c r="Z19" i="55"/>
  <c r="U19" i="56"/>
  <c r="Z19" i="56" s="1"/>
  <c r="T23" i="56"/>
  <c r="Z26" i="55"/>
  <c r="U26" i="56"/>
  <c r="Z26" i="56" s="1"/>
  <c r="V14" i="56"/>
  <c r="U23" i="56"/>
  <c r="V23" i="56"/>
  <c r="T14" i="55"/>
  <c r="Y14" i="54"/>
  <c r="R25" i="55"/>
  <c r="W25" i="54"/>
  <c r="AA14" i="55"/>
  <c r="U20" i="55"/>
  <c r="Z20" i="54"/>
  <c r="S25" i="55"/>
  <c r="X25" i="54"/>
  <c r="U16" i="55"/>
  <c r="Z16" i="54"/>
  <c r="T16" i="55"/>
  <c r="Y16" i="54"/>
  <c r="R17" i="55"/>
  <c r="W17" i="54"/>
  <c r="S13" i="54"/>
  <c r="X13" i="53"/>
  <c r="U14" i="55"/>
  <c r="Z14" i="54"/>
  <c r="S17" i="55"/>
  <c r="X17" i="54"/>
  <c r="T25" i="55"/>
  <c r="Y25" i="54"/>
  <c r="V25" i="55"/>
  <c r="AA25" i="54"/>
  <c r="V19" i="55"/>
  <c r="AA19" i="54"/>
  <c r="U25" i="55"/>
  <c r="Z25" i="54"/>
  <c r="R19" i="55"/>
  <c r="W19" i="54"/>
  <c r="Y14" i="53"/>
  <c r="Y20" i="49"/>
  <c r="T20" i="50"/>
  <c r="W22" i="49"/>
  <c r="R22" i="50"/>
  <c r="V17" i="51"/>
  <c r="R13" i="52"/>
  <c r="R13" i="53" s="1"/>
  <c r="U28" i="49"/>
  <c r="Z28" i="49" s="1"/>
  <c r="U17" i="50"/>
  <c r="T13" i="52"/>
  <c r="T13" i="53" s="1"/>
  <c r="T13" i="54" s="1"/>
  <c r="AA17" i="50"/>
  <c r="S14" i="52"/>
  <c r="S14" i="53" s="1"/>
  <c r="S20" i="51"/>
  <c r="X20" i="50"/>
  <c r="R14" i="52"/>
  <c r="R14" i="53" s="1"/>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Y25" i="55" l="1"/>
  <c r="T25" i="56"/>
  <c r="Y25" i="56" s="1"/>
  <c r="Z20" i="55"/>
  <c r="U20" i="56"/>
  <c r="Z20" i="56" s="1"/>
  <c r="AA14" i="56"/>
  <c r="Z25" i="55"/>
  <c r="U25" i="56"/>
  <c r="Z25" i="56" s="1"/>
  <c r="Y16" i="55"/>
  <c r="T16" i="56"/>
  <c r="Y16" i="56" s="1"/>
  <c r="W25" i="55"/>
  <c r="R25" i="56"/>
  <c r="W25" i="56" s="1"/>
  <c r="X17" i="55"/>
  <c r="S17" i="56"/>
  <c r="X17" i="56" s="1"/>
  <c r="AA19" i="55"/>
  <c r="V19" i="56"/>
  <c r="AA19" i="56" s="1"/>
  <c r="U14" i="56"/>
  <c r="Z16" i="55"/>
  <c r="U16" i="56"/>
  <c r="W19" i="55"/>
  <c r="R19" i="56"/>
  <c r="W19" i="56" s="1"/>
  <c r="T14" i="56"/>
  <c r="W17" i="55"/>
  <c r="R17" i="56"/>
  <c r="W17" i="56" s="1"/>
  <c r="AA25" i="55"/>
  <c r="V25" i="56"/>
  <c r="AA25" i="56" s="1"/>
  <c r="X25" i="55"/>
  <c r="S25" i="56"/>
  <c r="X25" i="56" s="1"/>
  <c r="T13" i="55"/>
  <c r="Y13" i="54"/>
  <c r="S14" i="54"/>
  <c r="X14" i="53"/>
  <c r="Z14" i="55"/>
  <c r="R14" i="54"/>
  <c r="W14" i="53"/>
  <c r="R13" i="54"/>
  <c r="W13" i="53"/>
  <c r="S13" i="55"/>
  <c r="X13" i="54"/>
  <c r="Y14" i="55"/>
  <c r="Y13" i="53"/>
  <c r="Y26" i="49"/>
  <c r="T26" i="50"/>
  <c r="T28" i="50" s="1"/>
  <c r="Y28" i="50" s="1"/>
  <c r="V17" i="52"/>
  <c r="V17" i="53" s="1"/>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1"/>
  <c r="T20" i="51"/>
  <c r="Y20" i="50"/>
  <c r="T17" i="51"/>
  <c r="Y17" i="50"/>
  <c r="S26" i="51"/>
  <c r="S28" i="51" s="1"/>
  <c r="X28" i="51" s="1"/>
  <c r="X26" i="50"/>
  <c r="S28" i="50"/>
  <c r="X28" i="50"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17" i="52" l="1"/>
  <c r="Z16" i="56"/>
  <c r="T13" i="56"/>
  <c r="S13" i="56"/>
  <c r="Y14" i="56"/>
  <c r="Z14" i="56"/>
  <c r="V17" i="54"/>
  <c r="AA17" i="53"/>
  <c r="X20" i="52"/>
  <c r="S20" i="53"/>
  <c r="R13" i="55"/>
  <c r="W13" i="54"/>
  <c r="S14" i="55"/>
  <c r="X14" i="54"/>
  <c r="X13" i="55"/>
  <c r="R14" i="55"/>
  <c r="W14" i="54"/>
  <c r="Y13" i="55"/>
  <c r="V20" i="51"/>
  <c r="AA20" i="50"/>
  <c r="V28" i="50"/>
  <c r="AA28" i="50" s="1"/>
  <c r="V26" i="51"/>
  <c r="AA26" i="50"/>
  <c r="V27" i="51"/>
  <c r="AA27" i="51" s="1"/>
  <c r="V13" i="52"/>
  <c r="V13" i="53" s="1"/>
  <c r="V13" i="54" s="1"/>
  <c r="AA13" i="51"/>
  <c r="S26" i="52"/>
  <c r="X26" i="51"/>
  <c r="S22" i="51"/>
  <c r="S27" i="51" s="1"/>
  <c r="X27" i="51" s="1"/>
  <c r="X22" i="50"/>
  <c r="R20" i="52"/>
  <c r="R20" i="53" s="1"/>
  <c r="W20" i="51"/>
  <c r="T22" i="52"/>
  <c r="T22" i="53" s="1"/>
  <c r="Y22" i="51"/>
  <c r="T27" i="51"/>
  <c r="Y27" i="51" s="1"/>
  <c r="T20" i="52"/>
  <c r="Y20" i="51"/>
  <c r="S16" i="52"/>
  <c r="S16" i="53" s="1"/>
  <c r="X16" i="51"/>
  <c r="R22" i="52"/>
  <c r="R22" i="53" s="1"/>
  <c r="W22" i="51"/>
  <c r="R27" i="51"/>
  <c r="W27" i="51" s="1"/>
  <c r="S28" i="52"/>
  <c r="X28" i="52" s="1"/>
  <c r="T17" i="52"/>
  <c r="T17" i="53" s="1"/>
  <c r="Y17" i="51"/>
  <c r="S27" i="50"/>
  <c r="X27" i="50" s="1"/>
  <c r="T26" i="51"/>
  <c r="T28" i="51" s="1"/>
  <c r="Y28" i="51" s="1"/>
  <c r="Y26" i="50"/>
  <c r="R26" i="51"/>
  <c r="R28" i="51" s="1"/>
  <c r="W28" i="51" s="1"/>
  <c r="W26" i="50"/>
  <c r="U17" i="52"/>
  <c r="U17" i="53" s="1"/>
  <c r="U28" i="51"/>
  <c r="Z28" i="51" s="1"/>
  <c r="Z17" i="51"/>
  <c r="U27" i="51"/>
  <c r="Z27" i="51" s="1"/>
  <c r="U13" i="52"/>
  <c r="U13" i="53" s="1"/>
  <c r="Z13" i="5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R14" i="56" l="1"/>
  <c r="X13" i="56"/>
  <c r="S14" i="56"/>
  <c r="Y13" i="56"/>
  <c r="R13" i="56"/>
  <c r="T22" i="54"/>
  <c r="Y22" i="53"/>
  <c r="T27" i="53"/>
  <c r="Y27" i="53" s="1"/>
  <c r="V13" i="55"/>
  <c r="AA13" i="54"/>
  <c r="V27" i="54"/>
  <c r="X14" i="55"/>
  <c r="V17" i="55"/>
  <c r="AA17" i="54"/>
  <c r="R20" i="54"/>
  <c r="W20" i="53"/>
  <c r="W14" i="55"/>
  <c r="Y20" i="52"/>
  <c r="T20" i="53"/>
  <c r="S20" i="54"/>
  <c r="X20" i="53"/>
  <c r="X16" i="53"/>
  <c r="S16" i="54"/>
  <c r="T17" i="54"/>
  <c r="Y17" i="53"/>
  <c r="U13" i="54"/>
  <c r="U27" i="53"/>
  <c r="Z27" i="53" s="1"/>
  <c r="Z13" i="53"/>
  <c r="R27" i="53"/>
  <c r="W27" i="53" s="1"/>
  <c r="R22" i="54"/>
  <c r="W22" i="53"/>
  <c r="U17" i="54"/>
  <c r="Z17" i="53"/>
  <c r="U28" i="53"/>
  <c r="Z28" i="53" s="1"/>
  <c r="W13" i="55"/>
  <c r="X26" i="52"/>
  <c r="S26" i="53"/>
  <c r="V27" i="53"/>
  <c r="AA27" i="53" s="1"/>
  <c r="AA13" i="53"/>
  <c r="X16" i="52"/>
  <c r="V27" i="52"/>
  <c r="AA27" i="52" s="1"/>
  <c r="AA13" i="52"/>
  <c r="U28" i="52"/>
  <c r="Z28" i="52" s="1"/>
  <c r="Z17" i="52"/>
  <c r="Y17" i="52"/>
  <c r="W20" i="52"/>
  <c r="Y22" i="52"/>
  <c r="T27" i="52"/>
  <c r="Y27" i="52" s="1"/>
  <c r="V26" i="52"/>
  <c r="AA26" i="51"/>
  <c r="R26" i="52"/>
  <c r="W26" i="51"/>
  <c r="S22" i="52"/>
  <c r="X22" i="51"/>
  <c r="U27" i="52"/>
  <c r="Z27" i="52" s="1"/>
  <c r="Z13" i="52"/>
  <c r="T26" i="52"/>
  <c r="Y26" i="51"/>
  <c r="W22" i="52"/>
  <c r="R27" i="52"/>
  <c r="W27" i="52" s="1"/>
  <c r="V20" i="52"/>
  <c r="V20" i="53" s="1"/>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X14" i="56" l="1"/>
  <c r="W13" i="56"/>
  <c r="V13" i="56"/>
  <c r="W14" i="56"/>
  <c r="V17" i="56"/>
  <c r="S16" i="55"/>
  <c r="X16" i="54"/>
  <c r="S26" i="54"/>
  <c r="S28" i="54" s="1"/>
  <c r="X26" i="53"/>
  <c r="S28" i="53"/>
  <c r="X28" i="53" s="1"/>
  <c r="X22" i="52"/>
  <c r="S22" i="53"/>
  <c r="Y26" i="52"/>
  <c r="T26" i="53"/>
  <c r="AA26" i="52"/>
  <c r="V26" i="53"/>
  <c r="V28" i="53" s="1"/>
  <c r="AA28" i="53" s="1"/>
  <c r="U13" i="55"/>
  <c r="Z13" i="54"/>
  <c r="U27" i="54"/>
  <c r="R20" i="55"/>
  <c r="W20" i="54"/>
  <c r="V27" i="55"/>
  <c r="AA27" i="55" s="1"/>
  <c r="AA13" i="55"/>
  <c r="S20" i="55"/>
  <c r="X20" i="54"/>
  <c r="W26" i="52"/>
  <c r="R26" i="53"/>
  <c r="U17" i="55"/>
  <c r="Z17" i="54"/>
  <c r="U28" i="54"/>
  <c r="T20" i="54"/>
  <c r="Y20" i="53"/>
  <c r="V20" i="54"/>
  <c r="AA20" i="53"/>
  <c r="R22" i="55"/>
  <c r="R27" i="54"/>
  <c r="T17" i="55"/>
  <c r="Y17" i="54"/>
  <c r="AA17" i="55"/>
  <c r="T22" i="55"/>
  <c r="T27" i="54"/>
  <c r="T28" i="52"/>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R20" i="56" l="1"/>
  <c r="T22" i="56"/>
  <c r="T27" i="56" s="1"/>
  <c r="AD30" i="56" s="1"/>
  <c r="AA17" i="56"/>
  <c r="U13" i="56"/>
  <c r="R22" i="56"/>
  <c r="R27" i="56" s="1"/>
  <c r="AB30" i="56" s="1"/>
  <c r="S20" i="56"/>
  <c r="U17" i="56"/>
  <c r="T17" i="56"/>
  <c r="V27" i="56"/>
  <c r="AF30" i="56" s="1"/>
  <c r="AA13" i="56"/>
  <c r="S16" i="56"/>
  <c r="V20" i="55"/>
  <c r="AA20" i="54"/>
  <c r="W20" i="55"/>
  <c r="T20" i="55"/>
  <c r="Y20" i="54"/>
  <c r="X20" i="55"/>
  <c r="U27" i="55"/>
  <c r="Z27" i="55" s="1"/>
  <c r="Z13" i="55"/>
  <c r="X22" i="53"/>
  <c r="S22" i="54"/>
  <c r="S27" i="53"/>
  <c r="X27" i="53" s="1"/>
  <c r="Y17" i="55"/>
  <c r="V26" i="54"/>
  <c r="V28" i="54" s="1"/>
  <c r="AA26" i="53"/>
  <c r="S26" i="55"/>
  <c r="X26" i="54"/>
  <c r="W22" i="55"/>
  <c r="R27" i="55"/>
  <c r="W27" i="55" s="1"/>
  <c r="Z17" i="55"/>
  <c r="U28" i="55"/>
  <c r="T26" i="54"/>
  <c r="Y26" i="53"/>
  <c r="T28" i="53"/>
  <c r="Y28" i="53" s="1"/>
  <c r="Y22" i="55"/>
  <c r="T27" i="55"/>
  <c r="Y27" i="55" s="1"/>
  <c r="R26" i="54"/>
  <c r="W26" i="53"/>
  <c r="R28" i="53"/>
  <c r="W28" i="53" s="1"/>
  <c r="X16" i="55"/>
  <c r="K52" i="41"/>
  <c r="N52" i="41"/>
  <c r="M52" i="41"/>
  <c r="L52" i="41"/>
  <c r="L51" i="41"/>
  <c r="N51" i="41"/>
  <c r="M51" i="41"/>
  <c r="K51" i="41"/>
  <c r="N51" i="40"/>
  <c r="M51" i="40"/>
  <c r="L51" i="40"/>
  <c r="K51" i="40"/>
  <c r="K52" i="40"/>
  <c r="L52" i="40"/>
  <c r="N52" i="40"/>
  <c r="M52" i="40"/>
  <c r="N51" i="38"/>
  <c r="M51" i="38"/>
  <c r="L51" i="38"/>
  <c r="K51" i="38"/>
  <c r="X52" i="33"/>
  <c r="X51" i="33"/>
  <c r="X44" i="33"/>
  <c r="Z17" i="56" l="1"/>
  <c r="U28" i="56"/>
  <c r="AE29" i="56" s="1"/>
  <c r="X26" i="55"/>
  <c r="S26" i="56"/>
  <c r="X26" i="56" s="1"/>
  <c r="X16" i="56"/>
  <c r="Y20" i="55"/>
  <c r="T20" i="56"/>
  <c r="Y20" i="56" s="1"/>
  <c r="X20" i="56"/>
  <c r="Y17" i="56"/>
  <c r="Z13" i="56"/>
  <c r="U27" i="56"/>
  <c r="AE30" i="56" s="1"/>
  <c r="W20" i="56"/>
  <c r="V20" i="56"/>
  <c r="S22" i="55"/>
  <c r="S27" i="54"/>
  <c r="R26" i="55"/>
  <c r="W26" i="54"/>
  <c r="R28" i="54"/>
  <c r="T26" i="55"/>
  <c r="Y26" i="54"/>
  <c r="T28" i="54"/>
  <c r="V26" i="55"/>
  <c r="AA26" i="54"/>
  <c r="S28" i="55"/>
  <c r="AA20"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S28" i="56" l="1"/>
  <c r="AC29" i="56" s="1"/>
  <c r="AA26" i="55"/>
  <c r="V26" i="56"/>
  <c r="AA26" i="56" s="1"/>
  <c r="S22" i="56"/>
  <c r="S27" i="56" s="1"/>
  <c r="AC30" i="56" s="1"/>
  <c r="AA20" i="56"/>
  <c r="V28" i="55"/>
  <c r="T26" i="56"/>
  <c r="Y26" i="56" s="1"/>
  <c r="R26" i="56"/>
  <c r="Y26" i="55"/>
  <c r="T28" i="55"/>
  <c r="W26" i="55"/>
  <c r="R28" i="55"/>
  <c r="X22" i="55"/>
  <c r="S27" i="55"/>
  <c r="X27" i="55" s="1"/>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V28" i="56" l="1"/>
  <c r="AF29" i="56" s="1"/>
  <c r="T28" i="56"/>
  <c r="AD29" i="56" s="1"/>
  <c r="W26" i="56"/>
  <c r="R28" i="56"/>
  <c r="AB29" i="56" s="1"/>
  <c r="L51" i="37"/>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W44" i="32" s="1"/>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6" i="55" l="1"/>
  <c r="L22" i="56" l="1"/>
  <c r="M22" i="56"/>
  <c r="N22" i="56"/>
  <c r="O22" i="56"/>
  <c r="P22" i="56"/>
  <c r="Q22" i="56"/>
  <c r="X22" i="56" s="1"/>
  <c r="W22" i="56"/>
  <c r="F27" i="56"/>
  <c r="O27" i="56" s="1"/>
  <c r="F46" i="56"/>
  <c r="L46" i="56" s="1"/>
  <c r="F51" i="56" l="1"/>
  <c r="Q46" i="56"/>
  <c r="W46" i="56" s="1"/>
  <c r="P46" i="56"/>
  <c r="N27" i="56"/>
  <c r="N46" i="56"/>
  <c r="O46" i="56"/>
  <c r="M46" i="56"/>
  <c r="Q51" i="56"/>
  <c r="W51" i="56" s="1"/>
  <c r="M27" i="56"/>
  <c r="L27" i="56"/>
  <c r="AA22" i="56"/>
  <c r="Q27" i="56"/>
  <c r="Z22" i="56"/>
  <c r="P27" i="56"/>
  <c r="Y22" i="56"/>
  <c r="L51" i="56" l="1"/>
  <c r="O51" i="56"/>
  <c r="P51" i="56"/>
  <c r="M51" i="56"/>
  <c r="N51" i="56"/>
  <c r="W27" i="56"/>
  <c r="X27" i="56"/>
  <c r="Y27" i="56"/>
  <c r="AA27" i="56"/>
  <c r="Z27" i="56"/>
  <c r="L23" i="56"/>
  <c r="M23" i="56"/>
  <c r="N23" i="56"/>
  <c r="O23" i="56"/>
  <c r="P23" i="56"/>
  <c r="Q23" i="56"/>
  <c r="W23" i="56" s="1"/>
  <c r="F28" i="56"/>
  <c r="N28" i="56" s="1"/>
  <c r="F47" i="56"/>
  <c r="L47" i="56"/>
  <c r="M47" i="56"/>
  <c r="N47" i="56"/>
  <c r="O47" i="56"/>
  <c r="P47" i="56"/>
  <c r="Q47" i="56"/>
  <c r="W47" i="56" s="1"/>
  <c r="F52" i="56"/>
  <c r="L52" i="56" s="1"/>
  <c r="N52" i="56" l="1"/>
  <c r="P52" i="56"/>
  <c r="O52" i="56"/>
  <c r="M52" i="56"/>
  <c r="M28" i="56"/>
  <c r="L28" i="56"/>
  <c r="AA23" i="56"/>
  <c r="Z23" i="56"/>
  <c r="Q28" i="56"/>
  <c r="Y23" i="56"/>
  <c r="O28" i="56"/>
  <c r="X23" i="56"/>
  <c r="Q52" i="56"/>
  <c r="P28" i="56"/>
  <c r="W52" i="56" l="1"/>
  <c r="Q56" i="56"/>
  <c r="AA28" i="56"/>
  <c r="X28" i="56"/>
  <c r="Z28" i="56"/>
  <c r="W28" i="56"/>
  <c r="Y28" i="56"/>
  <c r="S22" i="59" l="1"/>
  <c r="AB22" i="59" s="1"/>
  <c r="P22" i="59"/>
  <c r="Q22" i="59"/>
  <c r="O22" i="59"/>
  <c r="R22" i="59"/>
  <c r="M22" i="59"/>
  <c r="N22" i="59"/>
  <c r="F27" i="59"/>
  <c r="M27" i="59" s="1"/>
  <c r="F46" i="59"/>
  <c r="M46" i="59" s="1"/>
  <c r="Q46" i="59"/>
  <c r="AD22" i="59" l="1"/>
  <c r="Q27" i="59"/>
  <c r="AA22" i="59"/>
  <c r="S27" i="59"/>
  <c r="N27" i="59"/>
  <c r="AC22" i="59"/>
  <c r="F51" i="59"/>
  <c r="R27" i="59"/>
  <c r="O46" i="59"/>
  <c r="T46" i="59"/>
  <c r="R46" i="59"/>
  <c r="P46" i="59"/>
  <c r="P27" i="59"/>
  <c r="Z22" i="59"/>
  <c r="O27" i="59"/>
  <c r="AE22" i="59"/>
  <c r="N46" i="59"/>
  <c r="O51" i="59" l="1"/>
  <c r="Q51" i="59"/>
  <c r="P51" i="59"/>
  <c r="N51" i="59"/>
  <c r="M51" i="59"/>
  <c r="R51" i="59"/>
  <c r="AA27" i="59"/>
  <c r="AC27" i="59"/>
  <c r="AB27" i="59"/>
  <c r="AD27" i="59"/>
  <c r="AE27" i="59"/>
  <c r="Z27" i="59"/>
  <c r="AA46" i="59"/>
  <c r="AD46" i="59"/>
  <c r="AB46" i="59"/>
  <c r="T51" i="59"/>
  <c r="AC46" i="59"/>
  <c r="AE46" i="59"/>
  <c r="AB51" i="59" l="1"/>
  <c r="AC51" i="59"/>
  <c r="AD51" i="59"/>
  <c r="AE51" i="59"/>
  <c r="AA51" i="59"/>
  <c r="S23" i="59"/>
  <c r="AD23" i="59" s="1"/>
  <c r="F47" i="59"/>
  <c r="R47" i="59" s="1"/>
  <c r="M23" i="59"/>
  <c r="N23" i="59"/>
  <c r="P23" i="59"/>
  <c r="O23" i="59"/>
  <c r="Q23" i="59"/>
  <c r="F28" i="59"/>
  <c r="Q28" i="59" s="1"/>
  <c r="R23" i="59"/>
  <c r="AE23" i="59" l="1"/>
  <c r="S28" i="59"/>
  <c r="Z23" i="59"/>
  <c r="N28" i="59"/>
  <c r="Q47" i="59"/>
  <c r="AB23" i="59"/>
  <c r="AD28" i="59"/>
  <c r="O47" i="59"/>
  <c r="M47" i="59"/>
  <c r="P47" i="59"/>
  <c r="P28" i="59"/>
  <c r="AE28" i="59"/>
  <c r="O28" i="59"/>
  <c r="AC23" i="59"/>
  <c r="AA28" i="59"/>
  <c r="M28" i="59"/>
  <c r="T47" i="59"/>
  <c r="AA23" i="59"/>
  <c r="AC28" i="59"/>
  <c r="N47" i="59"/>
  <c r="R28" i="59"/>
  <c r="F52" i="59"/>
  <c r="Z28" i="59" l="1"/>
  <c r="AB28" i="59"/>
  <c r="AE47" i="59"/>
  <c r="T52" i="59"/>
  <c r="AA47" i="59"/>
  <c r="AC47" i="59"/>
  <c r="AD47" i="59"/>
  <c r="AB47" i="59"/>
  <c r="R52" i="59"/>
  <c r="Q52" i="59"/>
  <c r="O52" i="59"/>
  <c r="M52" i="59"/>
  <c r="P52" i="59"/>
  <c r="N52" i="59"/>
  <c r="AD52" i="59" l="1"/>
  <c r="AB52" i="59"/>
  <c r="AA52" i="59"/>
  <c r="T53" i="59"/>
  <c r="AE52" i="59"/>
  <c r="AC52" i="59"/>
  <c r="S22" i="60" l="1"/>
  <c r="AE22" i="60" s="1"/>
  <c r="P22" i="60"/>
  <c r="Q22" i="60"/>
  <c r="O22" i="60"/>
  <c r="R22" i="60"/>
  <c r="M22" i="60"/>
  <c r="N22" i="60"/>
  <c r="F46" i="60"/>
  <c r="M46" i="60" s="1"/>
  <c r="F27" i="60"/>
  <c r="R27" i="60" s="1"/>
  <c r="AB22" i="60" l="1"/>
  <c r="O27" i="60"/>
  <c r="AC22" i="60"/>
  <c r="S27" i="60"/>
  <c r="AA22" i="60"/>
  <c r="P46" i="60"/>
  <c r="M27" i="60"/>
  <c r="O46" i="60"/>
  <c r="Z22" i="60"/>
  <c r="F51" i="60"/>
  <c r="T46" i="60"/>
  <c r="P27" i="60"/>
  <c r="Q27" i="60"/>
  <c r="N46" i="60"/>
  <c r="Q46" i="60"/>
  <c r="N27" i="60"/>
  <c r="AD22" i="60"/>
  <c r="R46" i="60"/>
  <c r="Z27" i="60" l="1"/>
  <c r="AB27" i="60"/>
  <c r="AC27" i="60"/>
  <c r="AE27" i="60"/>
  <c r="AD27" i="60"/>
  <c r="AA27" i="60"/>
  <c r="AE46" i="60"/>
  <c r="AB46" i="60"/>
  <c r="AC46" i="60"/>
  <c r="AD46" i="60"/>
  <c r="T51" i="60"/>
  <c r="AA46" i="60"/>
  <c r="O51" i="60"/>
  <c r="P51" i="60"/>
  <c r="R51" i="60"/>
  <c r="Q51" i="60"/>
  <c r="M51" i="60"/>
  <c r="N51" i="60"/>
  <c r="AE51" i="60" l="1"/>
  <c r="AA51" i="60"/>
  <c r="AB51" i="60"/>
  <c r="AC51" i="60"/>
  <c r="AD51" i="60"/>
  <c r="S28" i="60"/>
  <c r="AE28" i="60" s="1"/>
  <c r="AC23" i="60"/>
  <c r="AA23" i="60"/>
  <c r="S23" i="60"/>
  <c r="AB23" i="60" s="1"/>
  <c r="N23" i="60"/>
  <c r="O23" i="60"/>
  <c r="P23" i="60"/>
  <c r="Q23" i="60"/>
  <c r="R23" i="60"/>
  <c r="M23" i="60"/>
  <c r="F47" i="60"/>
  <c r="F52" i="60" s="1"/>
  <c r="F28" i="60"/>
  <c r="O28" i="60" s="1"/>
  <c r="AA28" i="60" l="1"/>
  <c r="M28" i="60"/>
  <c r="R52" i="60"/>
  <c r="O52" i="60"/>
  <c r="Q52" i="60"/>
  <c r="N52" i="60"/>
  <c r="P52" i="60"/>
  <c r="M52" i="60"/>
  <c r="Z28" i="60"/>
  <c r="P28" i="60"/>
  <c r="P47" i="60"/>
  <c r="AE23" i="60"/>
  <c r="T47" i="60"/>
  <c r="AC28" i="60"/>
  <c r="O47" i="60"/>
  <c r="AB28" i="60"/>
  <c r="Q28" i="60"/>
  <c r="R28" i="60"/>
  <c r="Z23" i="60"/>
  <c r="AD28" i="60"/>
  <c r="N47" i="60"/>
  <c r="N28" i="60"/>
  <c r="R47" i="60"/>
  <c r="AD23" i="60"/>
  <c r="Q47" i="60"/>
  <c r="M47" i="60"/>
  <c r="AA47" i="60" l="1"/>
  <c r="AD47" i="60"/>
  <c r="AB47" i="60"/>
  <c r="AC47" i="60"/>
  <c r="T52" i="60"/>
  <c r="AE47" i="60"/>
  <c r="AD52" i="60" l="1"/>
  <c r="AB52" i="60"/>
  <c r="AE52" i="60"/>
  <c r="T53" i="60"/>
  <c r="AC52" i="60"/>
  <c r="AA52" i="60"/>
  <c r="F47" i="62" l="1"/>
  <c r="N47" i="62" s="1"/>
  <c r="N23" i="62"/>
  <c r="O23" i="62"/>
  <c r="Q23" i="62"/>
  <c r="R23" i="62"/>
  <c r="P23" i="62"/>
  <c r="M23" i="62"/>
  <c r="F28" i="62"/>
  <c r="S23" i="62"/>
  <c r="AB23" i="62" s="1"/>
  <c r="P47" i="62" l="1"/>
  <c r="AD23" i="62"/>
  <c r="AE23" i="62"/>
  <c r="P28" i="62"/>
  <c r="M47" i="62"/>
  <c r="S28" i="62"/>
  <c r="O47" i="62"/>
  <c r="Q47" i="62"/>
  <c r="R47" i="62"/>
  <c r="AC23" i="62"/>
  <c r="Z23" i="62"/>
  <c r="S47" i="62"/>
  <c r="S52" i="62" s="1"/>
  <c r="M28" i="62"/>
  <c r="Q28" i="62"/>
  <c r="N28" i="62"/>
  <c r="O28" i="62"/>
  <c r="AA23" i="62"/>
  <c r="R28" i="62"/>
  <c r="F52" i="62"/>
  <c r="AA28" i="62" l="1"/>
  <c r="AC28" i="62"/>
  <c r="AE28" i="62"/>
  <c r="AB28" i="62"/>
  <c r="Z28" i="62"/>
  <c r="AD28" i="62"/>
  <c r="O52" i="62"/>
  <c r="P52" i="62"/>
  <c r="R52" i="62"/>
  <c r="N52" i="62"/>
  <c r="M52" i="62"/>
  <c r="S54" i="62"/>
  <c r="Q52" i="62"/>
  <c r="S30" i="62"/>
  <c r="S23" i="63" l="1"/>
  <c r="AB23" i="63" s="1"/>
  <c r="O23" i="63"/>
  <c r="Q23" i="63"/>
  <c r="N23" i="63"/>
  <c r="P23" i="63"/>
  <c r="R23" i="63"/>
  <c r="M23" i="63"/>
  <c r="F47" i="63"/>
  <c r="F52" i="63" s="1"/>
  <c r="F28" i="63"/>
  <c r="R28" i="63" s="1"/>
  <c r="M28" i="63" l="1"/>
  <c r="Z23" i="63"/>
  <c r="M52" i="63"/>
  <c r="N52" i="63"/>
  <c r="O52" i="63"/>
  <c r="P52" i="63"/>
  <c r="Q52" i="63"/>
  <c r="R52" i="63"/>
  <c r="M47" i="63"/>
  <c r="AD23" i="63"/>
  <c r="S28" i="63"/>
  <c r="S30" i="63" s="1"/>
  <c r="O47" i="63"/>
  <c r="AA23" i="63"/>
  <c r="AE23" i="63"/>
  <c r="P28" i="63"/>
  <c r="O28" i="63"/>
  <c r="N47" i="63"/>
  <c r="S47" i="63"/>
  <c r="S52" i="63" s="1"/>
  <c r="S54" i="63" s="1"/>
  <c r="P47" i="63"/>
  <c r="Q28" i="63"/>
  <c r="Q47" i="63"/>
  <c r="AC23" i="63"/>
  <c r="N28" i="63"/>
  <c r="R47" i="63"/>
  <c r="AC28" i="63" l="1"/>
  <c r="AA28" i="63"/>
  <c r="AB28" i="63"/>
  <c r="AE28" i="63"/>
  <c r="AD28" i="63"/>
  <c r="Z28" i="63"/>
  <c r="S23" i="64" l="1"/>
  <c r="AB23" i="64" s="1"/>
  <c r="O23" i="64"/>
  <c r="N23" i="64"/>
  <c r="R23" i="64"/>
  <c r="Q23" i="64"/>
  <c r="P23" i="64"/>
  <c r="M23" i="64"/>
  <c r="F47" i="64"/>
  <c r="Q47" i="64" s="1"/>
  <c r="F28" i="64"/>
  <c r="M28" i="64" s="1"/>
  <c r="P28" i="64" l="1"/>
  <c r="Q28" i="64"/>
  <c r="R28" i="64"/>
  <c r="AE23" i="64"/>
  <c r="AA23" i="64"/>
  <c r="Z23" i="64"/>
  <c r="AD23" i="64"/>
  <c r="O28" i="64"/>
  <c r="F52" i="64"/>
  <c r="P47" i="64"/>
  <c r="S47" i="64"/>
  <c r="O47" i="64"/>
  <c r="N47" i="64"/>
  <c r="N28" i="64"/>
  <c r="R47" i="64"/>
  <c r="S28" i="64"/>
  <c r="M47" i="64"/>
  <c r="AC23" i="64"/>
  <c r="N52" i="64" l="1"/>
  <c r="M52" i="64"/>
  <c r="O52" i="64"/>
  <c r="Q52" i="64"/>
  <c r="R52" i="64"/>
  <c r="P52" i="64"/>
  <c r="AC28" i="64"/>
  <c r="AB28" i="64"/>
  <c r="AD28" i="64"/>
  <c r="Z28" i="64"/>
  <c r="AE28" i="64"/>
  <c r="AA28" i="64"/>
  <c r="S30" i="64"/>
  <c r="AA47" i="64"/>
  <c r="AD47" i="64"/>
  <c r="AE47" i="64"/>
  <c r="AB47" i="64"/>
  <c r="AC47" i="64"/>
  <c r="S52" i="64"/>
  <c r="Z47" i="64"/>
  <c r="AE52" i="64" l="1"/>
  <c r="AD52" i="64"/>
  <c r="AC52" i="64"/>
  <c r="Z52" i="64"/>
  <c r="AB52" i="64"/>
  <c r="AA52" i="64"/>
  <c r="S54"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[Yorum yazışması]
Excel sürümünüz bu yorum yazışmasını okumanıza izin veriyor, ancak dosya daha yeni bir Excel sürümünde açılırsa, yapılan düzenlemeler kaldırılır. Daha fazla bilgi: https://go.microsoft.com/fwlink/?linkid=870924.
Açıklama:
    Las Palmas and Alicante is included</t>
      </text>
    </comment>
  </commentList>
</comments>
</file>

<file path=xl/sharedStrings.xml><?xml version="1.0" encoding="utf-8"?>
<sst xmlns="http://schemas.openxmlformats.org/spreadsheetml/2006/main" count="3338" uniqueCount="155">
  <si>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</si>
  <si>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</si>
  <si>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</si>
  <si>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</si>
  <si>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</si>
  <si>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</si>
  <si>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</si>
  <si>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</si>
  <si>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</si>
  <si>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</si>
  <si>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</si>
  <si>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</si>
  <si>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</si>
  <si>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</si>
  <si>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</si>
  <si>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</si>
  <si>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</si>
  <si>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</si>
  <si>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</si>
  <si>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</si>
  <si>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</si>
  <si>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</si>
  <si>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</si>
  <si>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</si>
  <si>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</si>
  <si>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</si>
  <si>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</si>
  <si>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</si>
  <si>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</si>
  <si>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</si>
  <si>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</si>
  <si>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</si>
  <si>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</si>
  <si>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</si>
  <si>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</si>
  <si>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</si>
  <si>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</si>
  <si>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</si>
  <si>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</si>
  <si>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</si>
  <si>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</si>
  <si>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</si>
  <si>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</si>
  <si>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</si>
  <si>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</si>
  <si>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</si>
  <si>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</si>
  <si>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</si>
  <si>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</si>
  <si>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</si>
  <si>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</si>
  <si>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</si>
  <si>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</si>
  <si>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</si>
  <si>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</si>
  <si>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</si>
  <si>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</si>
  <si>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</si>
  <si>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</si>
  <si>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</si>
  <si>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</si>
  <si>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</si>
  <si>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</si>
  <si>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</si>
  <si>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</si>
  <si>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</si>
  <si>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</si>
  <si>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</si>
  <si>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</si>
  <si>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</si>
  <si>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</si>
  <si>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</si>
  <si>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</si>
  <si>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</si>
  <si>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</si>
  <si>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</si>
  <si>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</si>
  <si>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</si>
  <si>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</si>
  <si>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</si>
  <si>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</si>
  <si>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</si>
  <si>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</si>
  <si>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</si>
  <si>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</si>
  <si>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</si>
  <si>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</si>
  <si>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</si>
  <si>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</si>
  <si>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</si>
  <si>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</si>
  <si>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</si>
  <si>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</si>
  <si>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</si>
  <si>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</si>
  <si>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</si>
  <si>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</si>
  <si>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</si>
  <si>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</si>
  <si>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</si>
  <si>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</si>
  <si>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</si>
  <si>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</si>
  <si>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</si>
  <si>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</si>
  <si>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</si>
  <si>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</si>
  <si>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</si>
  <si>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</si>
  <si>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</si>
  <si>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</si>
  <si>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</si>
  <si>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</si>
  <si>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</si>
  <si>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</si>
  <si>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</si>
  <si>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</si>
  <si>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</si>
  <si>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</si>
  <si>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</si>
  <si>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</si>
  <si>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</si>
  <si>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</si>
  <si>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</si>
  <si>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</si>
  <si>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</si>
  <si>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</si>
  <si>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April  (YTD)</t>
  </si>
  <si>
    <t>FY 2025</t>
  </si>
  <si>
    <t>2025/24 Chg %</t>
  </si>
  <si>
    <t>Northern Europe &amp; Central Med</t>
  </si>
  <si>
    <t>Apr to May  (YTD)</t>
  </si>
  <si>
    <t>Apr to June  (YTD)</t>
  </si>
  <si>
    <t>Central Med &amp; Northern Europe</t>
  </si>
  <si>
    <t>Apr to July  (YTD)</t>
  </si>
  <si>
    <t>Apr to Aug  (YTD)</t>
  </si>
  <si>
    <t>Apr to Oct  (YTD)</t>
  </si>
  <si>
    <t>Apr to Nov  (YTD)</t>
  </si>
  <si>
    <t>Apr to Dec  (YTD)</t>
  </si>
  <si>
    <t>2025</t>
  </si>
  <si>
    <t>2025/23 Chg %</t>
  </si>
  <si>
    <t>2025/22 Chg %</t>
  </si>
  <si>
    <t>2025/21 Chg %</t>
  </si>
  <si>
    <t>2025/20 Chg %</t>
  </si>
  <si>
    <t>2025/19 Chg %</t>
  </si>
  <si>
    <t>FY 2026</t>
  </si>
  <si>
    <t>Monthly Cruise Occupany Ratio GPH for 2022-2025</t>
  </si>
  <si>
    <t>2026/25 Chg %</t>
  </si>
  <si>
    <t>2026/24 Chg %</t>
  </si>
  <si>
    <t>2026/23 Chg %</t>
  </si>
  <si>
    <t>2026/22 Chg %</t>
  </si>
  <si>
    <t>2026/21 Chg %</t>
  </si>
  <si>
    <t>2026/20 Chg %</t>
  </si>
  <si>
    <t>August 2025</t>
  </si>
  <si>
    <t>Occupancy ratios will lag one month due to availability of detailed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</si>
</sst>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4">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165" fontId="17" fillId="3" borderId="0" xfId="2" applyFont="1" applyFill="1" applyAlignment="1">
      <alignment horizontal="left"/>
    </xf>
    <xf numFmtId="0" fontId="19" fillId="4" borderId="0" xfId="3" applyFont="1" applyAlignment="1">
      <alignment horizontal="center"/>
    </xf>
    <xf numFmtId="4" fontId="0" fillId="0" borderId="0" xfId="0" applyNumberFormat="1"/>
    <xf numFmtId="3" fontId="17" fillId="7" borderId="0" xfId="8" applyNumberFormat="1" applyFont="1" applyFill="1" applyBorder="1" applyAlignment="1" applyProtection="1">
      <alignment horizontal="right" indent="1"/>
    </xf>
    <xf numFmtId="3" fontId="17" fillId="3" borderId="0" xfId="8" applyNumberFormat="1" applyFont="1" applyFill="1" applyBorder="1" applyAlignment="1" applyProtection="1">
      <alignment horizontal="right" indent="1"/>
    </xf>
    <xf numFmtId="0" fontId="19" fillId="4" borderId="17" xfId="3" applyFont="1" applyBorder="1" applyAlignment="1">
      <alignment horizontal="lef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Sheet_Header" xfId="1" xr:uid="{00000000-0005-0000-0000-000007000000}"/>
    <cellStyle name="Sheet_Header2" xfId="3" xr:uid="{00000000-0005-0000-0000-000008000000}"/>
    <cellStyle name="Unit" xfId="5" xr:uid="{00000000-0005-0000-0000-000009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Limited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or any affiliate of the Compay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100" b="1" i="1" u="none" strike="noStrike">
              <a:solidFill>
                <a:schemeClr val="bg1">
                  <a:lumMod val="50000"/>
                </a:schemeClr>
              </a:solidFill>
              <a:effectLst/>
              <a:latin typeface="+mn-lt"/>
              <a:ea typeface="+mn-ea"/>
              <a:cs typeface="+mn-cs"/>
            </a:rPr>
            <a:t>Scope</a:t>
          </a:r>
          <a:r>
            <a:rPr lang="de-DE" sz="1100" b="0" i="1" u="none" strike="noStrike">
              <a:solidFill>
                <a:schemeClr val="dk1"/>
              </a:solidFill>
              <a:effectLst/>
              <a:latin typeface="+mn-lt"/>
              <a:ea typeface="+mn-ea"/>
              <a:cs typeface="+mn-cs"/>
            </a:rPr>
            <a:t> </a:t>
          </a:r>
          <a:r>
            <a:rPr lang="de-DE" sz="1100">
              <a:latin typeface="+mn-lt"/>
            </a:rPr>
            <a:t> </a:t>
          </a:r>
          <a:r>
            <a:rPr lang="de-DE" sz="1100" b="0" i="0" u="none" strike="noStrike">
              <a:solidFill>
                <a:schemeClr val="dk1"/>
              </a:solidFill>
              <a:effectLst/>
              <a:latin typeface="+mn-lt"/>
              <a:ea typeface="+mn-ea"/>
              <a:cs typeface="+mn-cs"/>
            </a:rPr>
            <a:t> </a:t>
          </a:r>
        </a:p>
        <a:p>
          <a:pPr rtl="0" eaLnBrk="1" latinLnBrk="0" hangingPunct="1">
            <a:spcBef>
              <a:spcPts val="600"/>
            </a:spcBef>
          </a:pPr>
          <a:r>
            <a:rPr lang="de-DE" sz="1100" b="0" i="0" u="none" strike="noStrike">
              <a:solidFill>
                <a:schemeClr val="dk1"/>
              </a:solidFill>
              <a:effectLst/>
              <a:latin typeface="+mn-lt"/>
              <a:ea typeface="+mn-ea"/>
              <a:cs typeface="+mn-cs"/>
            </a:rPr>
            <a:t>Traffic stats for cruise</a:t>
          </a:r>
          <a:r>
            <a:rPr lang="de-DE" sz="1100" b="0" i="0" u="none" strike="noStrike" baseline="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ports fully consolidated in the audited financial</a:t>
          </a:r>
          <a:r>
            <a:rPr lang="de-DE" sz="1100" b="0" i="0" u="none" strike="noStrike" baseline="0">
              <a:solidFill>
                <a:schemeClr val="dk1"/>
              </a:solidFill>
              <a:effectLst/>
              <a:latin typeface="+mn-lt"/>
              <a:ea typeface="+mn-ea"/>
              <a:cs typeface="+mn-cs"/>
            </a:rPr>
            <a:t> statements </a:t>
          </a:r>
          <a:r>
            <a:rPr lang="de-DE" sz="1100" b="0" i="0" u="none" strike="noStrike">
              <a:solidFill>
                <a:schemeClr val="dk1"/>
              </a:solidFill>
              <a:effectLst/>
              <a:latin typeface="+mn-lt"/>
              <a:ea typeface="+mn-ea"/>
              <a:cs typeface="+mn-cs"/>
            </a:rPr>
            <a:t>of Global Ports Holding Limited ("GPH" or "Company"). Passenger numbers refer to consolidated portfolio consolidation perimeter, hence excludes equity accounted associate ports La Goulette, Lisbon, Singapore and Venice. </a:t>
          </a:r>
          <a:r>
            <a:rPr lang="de-DE" sz="1100">
              <a:latin typeface="+mn-lt"/>
            </a:rPr>
            <a:t> </a:t>
          </a:r>
          <a:r>
            <a:rPr lang="de-DE" sz="11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1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1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1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100" b="1" i="0" u="none" strike="noStrike">
              <a:solidFill>
                <a:schemeClr val="dk1"/>
              </a:solidFill>
              <a:effectLst/>
              <a:latin typeface="+mn-lt"/>
              <a:ea typeface="+mn-ea"/>
              <a:cs typeface="+mn-cs"/>
            </a:rPr>
            <a:t>Calls		</a:t>
          </a:r>
          <a:r>
            <a:rPr lang="de-DE" sz="1100" b="0" i="0" u="none" strike="noStrike">
              <a:solidFill>
                <a:schemeClr val="dk1"/>
              </a:solidFill>
              <a:effectLst/>
              <a:latin typeface="+mn-lt"/>
              <a:ea typeface="+mn-ea"/>
              <a:cs typeface="+mn-cs"/>
            </a:rPr>
            <a:t>Cruise ship calls </a:t>
          </a:r>
          <a:r>
            <a:rPr lang="de-DE" sz="1100">
              <a:latin typeface="+mn-lt"/>
            </a:rPr>
            <a:t> </a:t>
          </a:r>
          <a:r>
            <a:rPr lang="de-DE" sz="1100" b="0" i="0" u="none" strike="noStrike">
              <a:solidFill>
                <a:schemeClr val="dk1"/>
              </a:solidFill>
              <a:effectLst/>
              <a:latin typeface="+mn-lt"/>
              <a:ea typeface="+mn-ea"/>
              <a:cs typeface="+mn-cs"/>
            </a:rPr>
            <a:t> </a:t>
          </a:r>
        </a:p>
        <a:p>
          <a:pPr rtl="0" eaLnBrk="1" latinLnBrk="0" hangingPunct="1">
            <a:spcBef>
              <a:spcPts val="600"/>
            </a:spcBef>
          </a:pPr>
          <a:r>
            <a:rPr lang="de-DE" sz="1100" b="1" i="0" u="none" strike="noStrike">
              <a:solidFill>
                <a:schemeClr val="dk1"/>
              </a:solidFill>
              <a:effectLst/>
              <a:latin typeface="+mn-lt"/>
              <a:ea typeface="+mn-ea"/>
              <a:cs typeface="+mn-cs"/>
            </a:rPr>
            <a:t>Passenger movements	</a:t>
          </a:r>
          <a:r>
            <a:rPr lang="de-DE" sz="1100" b="0" i="0" u="none" strike="noStrike">
              <a:solidFill>
                <a:schemeClr val="dk1"/>
              </a:solidFill>
              <a:effectLst/>
              <a:latin typeface="+mn-lt"/>
              <a:ea typeface="+mn-ea"/>
              <a:cs typeface="+mn-cs"/>
            </a:rPr>
            <a:t>Represents passenger movements based on passengers</a:t>
          </a:r>
          <a:r>
            <a:rPr lang="de-DE" sz="1100" b="0" i="0" u="none" strike="noStrike" baseline="0">
              <a:solidFill>
                <a:schemeClr val="dk1"/>
              </a:solidFill>
              <a:effectLst/>
              <a:latin typeface="+mn-lt"/>
              <a:ea typeface="+mn-ea"/>
              <a:cs typeface="+mn-cs"/>
            </a:rPr>
            <a:t> on board of the cruise ship, without the need for passengers to actually leave the ship</a:t>
          </a:r>
          <a:r>
            <a:rPr lang="de-DE" sz="1100" b="0" i="0" u="none" strike="noStrike">
              <a:solidFill>
                <a:schemeClr val="dk1"/>
              </a:solidFill>
              <a:effectLst/>
              <a:latin typeface="+mn-lt"/>
              <a:ea typeface="+mn-ea"/>
              <a:cs typeface="+mn-cs"/>
            </a:rPr>
            <a:t>. </a:t>
          </a:r>
        </a:p>
        <a:p>
          <a:pPr rtl="0" eaLnBrk="1" latinLnBrk="0" hangingPunct="1">
            <a:spcBef>
              <a:spcPts val="600"/>
            </a:spcBef>
          </a:pPr>
          <a:r>
            <a:rPr lang="de-DE" sz="1100" b="0" i="0" u="none" strike="noStrike">
              <a:solidFill>
                <a:schemeClr val="dk1"/>
              </a:solidFill>
              <a:effectLst/>
              <a:latin typeface="+mn-lt"/>
              <a:ea typeface="+mn-ea"/>
              <a:cs typeface="+mn-cs"/>
            </a:rPr>
            <a:t>		For homeporting or interporting calls,</a:t>
          </a:r>
          <a:r>
            <a:rPr lang="de-DE" sz="1100" b="0" i="0" u="none" strike="noStrike" baseline="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100" b="0" i="0" u="none" strike="noStrike">
              <a:solidFill>
                <a:schemeClr val="dk1"/>
              </a:solidFill>
              <a:effectLst/>
              <a:latin typeface="+mn-lt"/>
              <a:ea typeface="+mn-ea"/>
              <a:cs typeface="+mn-cs"/>
            </a:rPr>
            <a:t>		Passengers from transit cruise calls and ferry calls are repesenting one passenger movement each. </a:t>
          </a:r>
          <a:r>
            <a:rPr lang="de-DE" sz="1100">
              <a:latin typeface="+mn-lt"/>
            </a:rPr>
            <a:t> </a:t>
          </a:r>
          <a:r>
            <a:rPr lang="de-DE" sz="1100" b="0" i="0" u="none" strike="noStrike">
              <a:solidFill>
                <a:schemeClr val="dk1"/>
              </a:solidFill>
              <a:effectLst/>
              <a:latin typeface="+mn-lt"/>
              <a:ea typeface="+mn-ea"/>
              <a:cs typeface="+mn-cs"/>
            </a:rPr>
            <a:t> </a:t>
          </a:r>
        </a:p>
        <a:p>
          <a:pPr rtl="0" eaLnBrk="1" latinLnBrk="0" hangingPunct="1">
            <a:spcBef>
              <a:spcPts val="600"/>
            </a:spcBef>
          </a:pPr>
          <a:r>
            <a:rPr lang="de-DE" sz="1100" b="1" i="0" u="none" strike="noStrike">
              <a:solidFill>
                <a:schemeClr val="dk1"/>
              </a:solidFill>
              <a:effectLst/>
              <a:latin typeface="+mn-lt"/>
              <a:ea typeface="+mn-ea"/>
              <a:cs typeface="+mn-cs"/>
            </a:rPr>
            <a:t>2019 data:</a:t>
          </a:r>
          <a:r>
            <a:rPr lang="de-DE" sz="1100" b="1" i="0" u="none" strike="noStrike" baseline="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100" b="0" i="0" u="none" strike="noStrike" baseline="0">
              <a:solidFill>
                <a:schemeClr val="dk1"/>
              </a:solidFill>
              <a:effectLst/>
              <a:latin typeface="+mn-lt"/>
              <a:ea typeface="+mn-ea"/>
              <a:cs typeface="+mn-cs"/>
            </a:rPr>
            <a:t> represent </a:t>
          </a:r>
          <a:r>
            <a:rPr lang="de-DE" sz="1100" b="0" i="0" u="none" strike="noStrike">
              <a:solidFill>
                <a:schemeClr val="dk1"/>
              </a:solidFill>
              <a:effectLst/>
              <a:latin typeface="+mn-lt"/>
              <a:ea typeface="+mn-ea"/>
              <a:cs typeface="+mn-cs"/>
            </a:rPr>
            <a:t>12M 		volumes</a:t>
          </a:r>
          <a:r>
            <a:rPr lang="de-DE" sz="1100" b="0" i="0" u="none" strike="noStrike" baseline="0">
              <a:solidFill>
                <a:schemeClr val="dk1"/>
              </a:solidFill>
              <a:effectLst/>
              <a:latin typeface="+mn-lt"/>
              <a:ea typeface="+mn-ea"/>
              <a:cs typeface="+mn-cs"/>
            </a:rPr>
            <a:t> of </a:t>
          </a:r>
          <a:r>
            <a:rPr lang="de-DE" sz="1100" b="0" i="0" u="none" strike="noStrike">
              <a:solidFill>
                <a:schemeClr val="dk1"/>
              </a:solidFill>
              <a:effectLst/>
              <a:latin typeface="+mn-lt"/>
              <a:ea typeface="+mn-ea"/>
              <a:cs typeface="+mn-cs"/>
            </a:rPr>
            <a:t>the</a:t>
          </a:r>
          <a:r>
            <a:rPr lang="de-DE" sz="1100" b="0" i="0" u="none" strike="noStrike" baseline="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entire</a:t>
          </a:r>
          <a:r>
            <a:rPr lang="de-DE" sz="1100" b="0" i="0" u="none" strike="noStrike" baseline="0">
              <a:solidFill>
                <a:schemeClr val="dk1"/>
              </a:solidFill>
              <a:effectLst/>
              <a:latin typeface="+mn-lt"/>
              <a:ea typeface="+mn-ea"/>
              <a:cs typeface="+mn-cs"/>
            </a:rPr>
            <a:t> calendar year </a:t>
          </a:r>
          <a:r>
            <a:rPr lang="de-DE" sz="1100" b="0" i="0" u="none" strike="noStrike">
              <a:solidFill>
                <a:schemeClr val="dk1"/>
              </a:solidFill>
              <a:effectLst/>
              <a:latin typeface="+mn-lt"/>
              <a:ea typeface="+mn-ea"/>
              <a:cs typeface="+mn-cs"/>
            </a:rPr>
            <a:t>for those ports - not the pro-rata</a:t>
          </a:r>
          <a:r>
            <a:rPr lang="de-DE" sz="1100" b="0" i="0" u="none" strike="noStrike" baseline="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period under GPH control as</a:t>
          </a:r>
          <a:r>
            <a:rPr lang="de-DE" sz="1100" b="0" i="0" u="none" strike="noStrike" baseline="0">
              <a:solidFill>
                <a:schemeClr val="dk1"/>
              </a:solidFill>
              <a:effectLst/>
              <a:latin typeface="+mn-lt"/>
              <a:ea typeface="+mn-ea"/>
              <a:cs typeface="+mn-cs"/>
            </a:rPr>
            <a:t> presented in the Company's financial statements</a:t>
          </a:r>
          <a:r>
            <a:rPr lang="de-DE" sz="11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100" b="1" i="1" u="none" strike="noStrike" kern="0" cap="none" spc="0" normalizeH="0" baseline="0" noProof="0">
              <a:ln>
                <a:noFill/>
              </a:ln>
              <a:solidFill>
                <a:prstClr val="black"/>
              </a:solidFill>
              <a:effectLst/>
              <a:uLnTx/>
              <a:uFillTx/>
              <a:latin typeface="+mn-lt"/>
              <a:ea typeface="+mn-ea"/>
              <a:cs typeface="+mn-cs"/>
            </a:rPr>
            <a:t>Segmental Reporting Port Breakdown as at 31 March 2025 (most recent fiscal year-end):</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Americas: </a:t>
          </a:r>
          <a:r>
            <a:rPr kumimoji="0" lang="de-DE" sz="1100" b="0" i="0" u="none" strike="noStrike" kern="0" cap="none" spc="0" normalizeH="0" baseline="0" noProof="0">
              <a:ln>
                <a:noFill/>
              </a:ln>
              <a:solidFill>
                <a:prstClr val="black"/>
              </a:solidFill>
              <a:effectLst/>
              <a:uLnTx/>
              <a:uFillTx/>
              <a:latin typeface="+mn-lt"/>
              <a:ea typeface="+mn-ea"/>
              <a:cs typeface="+mn-cs"/>
            </a:rPr>
            <a:t>Antigua Cruise Port, Nassau Cruise Port, Prince Rupert Cruise Port, San Juan Cruise Port, Puerto Rico, </a:t>
          </a:r>
          <a:r>
            <a:rPr kumimoji="0" lang="de-DE" sz="1100" b="0" i="0" u="none" strike="noStrike" kern="0" cap="none" spc="0" normalizeH="0" baseline="0" noProof="0">
              <a:ln>
                <a:noFill/>
              </a:ln>
              <a:solidFill>
                <a:schemeClr val="tx1"/>
              </a:solidFill>
              <a:effectLst/>
              <a:uLnTx/>
              <a:uFillTx/>
              <a:latin typeface="+mn-lt"/>
              <a:ea typeface="+mn-ea"/>
              <a:cs typeface="+mn-cs"/>
            </a:rPr>
            <a:t>St. Lucia</a:t>
          </a:r>
          <a:endParaRPr kumimoji="0" lang="en-GB" sz="11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1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and Tarragona Cruise Port). Equity pick up entities Lisbon Cruise Port, Portugal and Singapore Cruise Port, Singapore, and Vigo Cruise Port, Spain are not included in these Traffic Stats.</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1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as well as </a:t>
          </a:r>
          <a:r>
            <a:rPr kumimoji="0" lang="en-GB" sz="1100" b="0" i="0" u="none" strike="noStrike" kern="0" cap="none" spc="0" normalizeH="0" baseline="0" noProof="0">
              <a:ln>
                <a:noFill/>
              </a:ln>
              <a:solidFill>
                <a:schemeClr val="tx1"/>
              </a:solidFill>
              <a:effectLst/>
              <a:uLnTx/>
              <a:uFillTx/>
              <a:latin typeface="+mn-lt"/>
              <a:ea typeface="+mn-ea"/>
              <a:cs typeface="+mn-cs"/>
            </a:rPr>
            <a:t>Liverpool Cruise Port and Greenock Cruise Port, both UK. Equity pick up entities </a:t>
          </a:r>
          <a:r>
            <a:rPr kumimoji="0" lang="en-GB" sz="1100" b="0" i="0" u="none" strike="noStrike" kern="0" cap="none" spc="0" normalizeH="0" baseline="0" noProof="0">
              <a:ln>
                <a:noFill/>
              </a:ln>
              <a:solidFill>
                <a:prstClr val="black"/>
              </a:solidFill>
              <a:effectLst/>
              <a:uLnTx/>
              <a:uFillTx/>
              <a:latin typeface="+mn-lt"/>
              <a:ea typeface="+mn-ea"/>
              <a:cs typeface="+mn-cs"/>
            </a:rPr>
            <a:t>La Goulette Cruise Port, Tunisia and Venice Cruise Port, Italy are not included in these Traffic Stats.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1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Other:</a:t>
          </a:r>
          <a:r>
            <a:rPr kumimoji="0" lang="en-GB" sz="1100" b="0" i="0" u="none" strike="noStrike" kern="0" cap="none" spc="0" normalizeH="0" baseline="0" noProof="0">
              <a:ln>
                <a:noFill/>
              </a:ln>
              <a:solidFill>
                <a:prstClr val="black"/>
              </a:solidFill>
              <a:effectLst/>
              <a:uLnTx/>
              <a:uFillTx/>
              <a:latin typeface="+mn-lt"/>
              <a:ea typeface="+mn-ea"/>
              <a:cs typeface="+mn-cs"/>
            </a:rPr>
            <a:t> Port of Adria, Montenegro. Traffic from Ha Long Bay Cruise Port management agreement, Vietnam and calls / passengers handeld by Port Services operations</a:t>
          </a:r>
          <a:r>
            <a:rPr kumimoji="0" lang="de-DE" sz="1100" b="0" i="0" u="none" strike="noStrike" kern="0" cap="none" spc="0" normalizeH="0" baseline="0" noProof="0">
              <a:ln>
                <a:noFill/>
              </a:ln>
              <a:solidFill>
                <a:prstClr val="black"/>
              </a:solidFill>
              <a:effectLst/>
              <a:uLnTx/>
              <a:uFillTx/>
              <a:latin typeface="+mn-lt"/>
              <a:ea typeface="+mn-ea"/>
              <a:cs typeface="+mn-cs"/>
            </a:rPr>
            <a:t> are not included in these Traffic Stats.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100" b="1">
              <a:solidFill>
                <a:schemeClr val="dk1"/>
              </a:solidFill>
              <a:effectLst/>
              <a:latin typeface="+mn-lt"/>
              <a:ea typeface="+mn-ea"/>
              <a:cs typeface="+mn-cs"/>
            </a:rPr>
            <a:t>Occupancy</a:t>
          </a:r>
          <a:r>
            <a:rPr lang="en-GB" sz="1100" b="1" baseline="0">
              <a:solidFill>
                <a:schemeClr val="dk1"/>
              </a:solidFill>
              <a:effectLst/>
              <a:latin typeface="+mn-lt"/>
              <a:ea typeface="+mn-ea"/>
              <a:cs typeface="+mn-cs"/>
            </a:rPr>
            <a:t> Ratio</a:t>
          </a:r>
          <a:r>
            <a:rPr lang="en-GB" sz="1100" b="0" baseline="0">
              <a:solidFill>
                <a:schemeClr val="dk1"/>
              </a:solidFill>
              <a:effectLst/>
              <a:latin typeface="+mn-lt"/>
              <a:ea typeface="+mn-ea"/>
              <a:cs typeface="+mn-cs"/>
            </a:rPr>
            <a:t>	</a:t>
          </a:r>
          <a:r>
            <a:rPr lang="en-GB" sz="1100">
              <a:solidFill>
                <a:schemeClr val="dk1"/>
              </a:solidFill>
              <a:effectLst/>
              <a:latin typeface="+mn-lt"/>
              <a:ea typeface="+mn-ea"/>
              <a:cs typeface="+mn-cs"/>
            </a:rPr>
            <a:t>Calculated as follows: [Transit pax +(Embark + Disembark pax)/2] / Ship's Capacity (lower berth); calculated for each ship and then aggregated, volume-		weighted average across the consolidated cruise ports.</a:t>
          </a:r>
          <a:endParaRPr lang="de-DE" sz="1100" b="1" i="1" u="none" strike="noStrike">
            <a:solidFill>
              <a:schemeClr val="dk1"/>
            </a:solidFill>
            <a:effectLst/>
            <a:latin typeface="+mn-lt"/>
            <a:ea typeface="+mn-ea"/>
            <a:cs typeface="+mn-cs"/>
          </a:endParaRPr>
        </a:p>
        <a:p>
          <a:pPr rtl="0" eaLnBrk="1" latinLnBrk="0" hangingPunct="1">
            <a:spcBef>
              <a:spcPts val="600"/>
            </a:spcBef>
          </a:pPr>
          <a:r>
            <a:rPr lang="de-DE" sz="11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1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100" b="0" i="0" u="none" strike="noStrike" baseline="0">
              <a:solidFill>
                <a:schemeClr val="dk1"/>
              </a:solidFill>
              <a:effectLst/>
              <a:latin typeface="+mn-lt"/>
              <a:ea typeface="+mn-ea"/>
              <a:cs typeface="+mn-cs"/>
            </a:rPr>
            <a:t> cut-off times </a:t>
          </a:r>
          <a:r>
            <a:rPr lang="de-DE" sz="1100" b="0" i="0" u="none" strike="noStrike">
              <a:solidFill>
                <a:schemeClr val="dk1"/>
              </a:solidFill>
              <a:effectLst/>
              <a:latin typeface="+mn-lt"/>
              <a:ea typeface="+mn-ea"/>
              <a:cs typeface="+mn-cs"/>
            </a:rPr>
            <a:t>at month-end </a:t>
          </a:r>
          <a:r>
            <a:rPr lang="de-DE" sz="1100">
              <a:latin typeface="+mn-lt"/>
            </a:rPr>
            <a:t> Where identified, corrections are made to the YTD passenger data.</a:t>
          </a:r>
          <a:r>
            <a:rPr lang="de-DE" sz="1100" baseline="0">
              <a:latin typeface="+mn-lt"/>
            </a:rPr>
            <a:t> </a:t>
          </a:r>
          <a:endParaRPr lang="de-DE" sz="1100">
            <a:latin typeface="+mn-lt"/>
          </a:endParaRPr>
        </a:p>
        <a:p>
          <a:pPr rtl="0" eaLnBrk="1" latinLnBrk="0" hangingPunct="1">
            <a:spcBef>
              <a:spcPts val="600"/>
            </a:spcBef>
            <a:spcAft>
              <a:spcPts val="600"/>
            </a:spcAft>
          </a:pPr>
          <a:endParaRPr lang="de-DE" sz="1050" i="1" baseline="0">
            <a:solidFill>
              <a:sysClr val="windowText" lastClr="000000"/>
            </a:solidFill>
            <a:latin typeface="+mn-lt"/>
          </a:endParaRPr>
        </a:p>
        <a:p>
          <a:pPr rtl="0" eaLnBrk="1" latinLnBrk="0" hangingPunct="1">
            <a:spcBef>
              <a:spcPts val="600"/>
            </a:spcBef>
          </a:pPr>
          <a:endParaRPr lang="de-DE" sz="105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3A58A539-2356-44FC-98FA-0EA0E9224258}"/>
            </a:ext>
          </a:extLst>
        </xdr:cNvPr>
        <xdr:cNvPicPr>
          <a:picLocks noChangeAspect="1"/>
        </xdr:cNvPicPr>
      </xdr:nvPicPr>
      <xdr:blipFill>
        <a:blip xmlns:r="http://schemas.openxmlformats.org/officeDocument/2006/relationships" r:embed="rId1"/>
        <a:stretch>
          <a:fillRect/>
        </a:stretch>
      </xdr:blipFill>
      <xdr:spPr>
        <a:xfrm>
          <a:off x="2518809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4C5A0C01-ED71-4619-A7B5-716B109DB189}"/>
            </a:ext>
          </a:extLst>
        </xdr:cNvPr>
        <xdr:cNvPicPr>
          <a:picLocks noChangeAspect="1"/>
        </xdr:cNvPicPr>
      </xdr:nvPicPr>
      <xdr:blipFill>
        <a:blip xmlns:r="http://schemas.openxmlformats.org/officeDocument/2006/relationships" r:embed="rId1"/>
        <a:stretch>
          <a:fillRect/>
        </a:stretch>
      </xdr:blipFill>
      <xdr:spPr>
        <a:xfrm>
          <a:off x="2518809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0B4E594E-58F7-4D95-87CB-8D7EEAEF2675}"/>
            </a:ext>
          </a:extLst>
        </xdr:cNvPr>
        <xdr:cNvPicPr>
          <a:picLocks noChangeAspect="1"/>
        </xdr:cNvPicPr>
      </xdr:nvPicPr>
      <xdr:blipFill>
        <a:blip xmlns:r="http://schemas.openxmlformats.org/officeDocument/2006/relationships" r:embed="rId1"/>
        <a:stretch>
          <a:fillRect/>
        </a:stretch>
      </xdr:blipFill>
      <xdr:spPr>
        <a:xfrm>
          <a:off x="2537224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045ACC6C-9430-439D-82EF-DA5B83BD3C9B}"/>
            </a:ext>
          </a:extLst>
        </xdr:cNvPr>
        <xdr:cNvPicPr>
          <a:picLocks noChangeAspect="1"/>
        </xdr:cNvPicPr>
      </xdr:nvPicPr>
      <xdr:blipFill>
        <a:blip xmlns:r="http://schemas.openxmlformats.org/officeDocument/2006/relationships" r:embed="rId1"/>
        <a:stretch>
          <a:fillRect/>
        </a:stretch>
      </xdr:blipFill>
      <xdr:spPr>
        <a:xfrm>
          <a:off x="2532144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C1D8D600-FE94-4DA5-8EDA-97186ECA30B5}"/>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A2240630-53CA-44C1-83A5-57CFBF1C8EB6}"/>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354687E5-CE13-4F48-9D39-D2D736AFFC5E}"/>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B28F9245-45D8-4552-9984-1273A06F4874}"/>
            </a:ext>
          </a:extLst>
        </xdr:cNvPr>
        <xdr:cNvPicPr>
          <a:picLocks noChangeAspect="1"/>
        </xdr:cNvPicPr>
      </xdr:nvPicPr>
      <xdr:blipFill>
        <a:blip xmlns:r="http://schemas.openxmlformats.org/officeDocument/2006/relationships" r:embed="rId1"/>
        <a:stretch>
          <a:fillRect/>
        </a:stretch>
      </xdr:blipFill>
      <xdr:spPr>
        <a:xfrm>
          <a:off x="20920891" y="0"/>
          <a:ext cx="566906" cy="542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5.xml"/><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 sqref="I1"/>
    </sheetView>
  </sheetViews>
  <sheetFormatPr defaultColWidth="0" defaultRowHeight="0" customHeight="1" zeroHeight="1"/>
  <cols>
    <col min="1" max="2" width="2.5703125" style="2" customWidth="1"/>
    <col min="3" max="3" width="9.14062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hidden="1" customWidth="1"/>
    <col min="17" max="17" width="3.5703125" style="2" hidden="1" customWidth="1"/>
    <col min="18" max="16384" width="10.140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1">
        <v>45907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75" hidden="1" customHeight="1"/>
    <row r="39" ht="12.75" hidden="1" customHeight="1"/>
    <row r="40" ht="12.75" hidden="1" customHeight="1"/>
    <row r="41" ht="12.75" hidden="1" customHeight="1"/>
    <row r="42" ht="12.75" hidden="1" customHeight="1"/>
    <row r="43" ht="12.75"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23" width="10.140625" style="2" customWidth="1"/>
    <col min="24"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75" hidden="1" customHeight="1"/>
    <row r="40" ht="12.75" hidden="1" customHeight="1"/>
    <row r="41" ht="12.75" hidden="1" customHeight="1"/>
    <row r="42" ht="12.75" hidden="1" customHeight="1"/>
    <row r="43" ht="12.75" hidden="1" customHeight="1"/>
    <row r="44" ht="12.75"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49"/>
  <sheetViews>
    <sheetView showGridLines="0" zoomScale="85" zoomScaleNormal="85" workbookViewId="0">
      <selection activeCell="A2" sqref="A2"/>
    </sheetView>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5" hidden="1"/>
    <row r="38" spans="2:34" ht="13.5" hidden="1"/>
    <row r="39" spans="2:34" ht="13.5" hidden="1"/>
    <row r="40" spans="2:34" ht="13.5" hidden="1"/>
    <row r="41" spans="2:34" ht="13.5" hidden="1"/>
    <row r="42" spans="2:34" ht="13.5" hidden="1"/>
    <row r="43" spans="2:34" ht="13.5" hidden="1"/>
    <row r="44" spans="2:34" ht="12.75" hidden="1" customHeight="1"/>
    <row r="45" spans="2:34" ht="12.75" hidden="1" customHeight="1"/>
    <row r="46" spans="2:34" ht="12.75" hidden="1" customHeight="1"/>
    <row r="47" spans="2:34" ht="12.75" hidden="1" customHeight="1"/>
    <row r="48" spans="2:34" ht="12.75" hidden="1" customHeight="1"/>
    <row r="49" ht="12.75"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AB1" zoomScale="90" zoomScaleNormal="90" zoomScalePageLayoutView="40" workbookViewId="0">
      <selection activeCell="AX5" sqref="AX5"/>
    </sheetView>
  </sheetViews>
  <sheetFormatPr defaultColWidth="9.140625" defaultRowHeight="0" customHeight="1" zeroHeight="1"/>
  <cols>
    <col min="1" max="2" width="2.5703125" customWidth="1"/>
    <col min="3" max="3" width="39" customWidth="1"/>
    <col min="4" max="4" width="1.85546875" customWidth="1"/>
    <col min="5" max="5" width="15.42578125" customWidth="1"/>
    <col min="6" max="17" width="5.85546875" style="94" bestFit="1" customWidth="1"/>
    <col min="18" max="18" width="6.140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5" width="5.85546875" customWidth="1"/>
    <col min="36" max="36" width="7.5703125" bestFit="1" customWidth="1"/>
    <col min="37" max="37" width="9.140625" style="9" bestFit="1" customWidth="1"/>
    <col min="38" max="52" width="9.140625" style="9" customWidth="1"/>
    <col min="53" max="63" width="9.140625" customWidth="1"/>
    <col min="16384" max="16384" width="10.7109375" customWidth="1"/>
  </cols>
  <sheetData>
    <row r="1" spans="1:52"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9.5" thickBot="1">
      <c r="A2" s="9"/>
      <c r="B2" s="8" t="s">
        <v>146</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5">
      <c r="A3" s="9"/>
      <c r="B3" s="10"/>
      <c r="C3" s="24"/>
      <c r="D3" s="24"/>
      <c r="E3" s="24"/>
      <c r="F3" s="93"/>
      <c r="G3" s="93"/>
      <c r="H3" s="93"/>
      <c r="I3" s="93"/>
      <c r="J3" s="93"/>
      <c r="K3" s="93"/>
      <c r="L3" s="93"/>
      <c r="M3" s="93"/>
      <c r="N3" s="93"/>
      <c r="O3" s="93"/>
      <c r="P3" s="93"/>
      <c r="Q3" s="93"/>
      <c r="R3" s="24"/>
      <c r="S3" s="24"/>
      <c r="AJ3" s="25">
        <f>+' '!I17</f>
        <v>45907</v>
      </c>
    </row>
    <row r="4" spans="1:52" ht="15.75">
      <c r="A4" s="9"/>
      <c r="B4" s="11" t="s">
        <v>7</v>
      </c>
      <c r="C4" s="26"/>
      <c r="D4" s="24"/>
      <c r="E4" s="58" t="s">
        <v>153</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5">
      <c r="A6" s="9"/>
      <c r="B6" s="86" t="s">
        <v>103</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5">
      <c r="A7" s="9"/>
      <c r="B7" s="10"/>
      <c r="C7" s="105" t="s">
        <v>104</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c r="AO7" s="112">
        <v>2024</v>
      </c>
      <c r="AP7" s="112">
        <v>2025</v>
      </c>
      <c r="AQ7" s="112">
        <v>2025</v>
      </c>
      <c r="AR7" s="112">
        <v>2025</v>
      </c>
      <c r="AS7" s="112">
        <v>2025</v>
      </c>
      <c r="AT7" s="112">
        <v>2025</v>
      </c>
      <c r="AU7" s="112">
        <v>2025</v>
      </c>
      <c r="AV7" s="112">
        <v>2025</v>
      </c>
    </row>
    <row r="8" spans="1:52"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120</v>
      </c>
      <c r="V8" s="113" t="s">
        <v>47</v>
      </c>
      <c r="W8" s="113" t="s">
        <v>51</v>
      </c>
      <c r="X8" s="113" t="s">
        <v>55</v>
      </c>
      <c r="Y8" s="113" t="s">
        <v>78</v>
      </c>
      <c r="Z8" s="113" t="s">
        <v>79</v>
      </c>
      <c r="AA8" s="113" t="s">
        <v>80</v>
      </c>
      <c r="AB8" s="113" t="s">
        <v>81</v>
      </c>
      <c r="AC8" s="113" t="s">
        <v>82</v>
      </c>
      <c r="AD8" s="113" t="s">
        <v>75</v>
      </c>
      <c r="AE8" s="113" t="s">
        <v>76</v>
      </c>
      <c r="AF8" s="113" t="s">
        <v>77</v>
      </c>
      <c r="AG8" s="113" t="s">
        <v>120</v>
      </c>
      <c r="AH8" s="113" t="s">
        <v>47</v>
      </c>
      <c r="AI8" s="113" t="s">
        <v>51</v>
      </c>
      <c r="AJ8" s="113" t="s">
        <v>55</v>
      </c>
      <c r="AK8" s="113" t="s">
        <v>78</v>
      </c>
      <c r="AL8" s="113" t="s">
        <v>79</v>
      </c>
      <c r="AM8" s="113" t="s">
        <v>80</v>
      </c>
      <c r="AN8" s="113" t="s">
        <v>81</v>
      </c>
      <c r="AO8" s="113" t="s">
        <v>82</v>
      </c>
      <c r="AP8" s="113" t="s">
        <v>75</v>
      </c>
      <c r="AQ8" s="113" t="s">
        <v>76</v>
      </c>
      <c r="AR8" s="113" t="s">
        <v>77</v>
      </c>
      <c r="AS8" s="113" t="s">
        <v>120</v>
      </c>
      <c r="AT8" s="113" t="s">
        <v>47</v>
      </c>
      <c r="AU8" s="113" t="s">
        <v>51</v>
      </c>
      <c r="AV8" s="113" t="s">
        <v>55</v>
      </c>
      <c r="AW8" s="19"/>
      <c r="AX8" s="19"/>
      <c r="AY8" s="19"/>
      <c r="AZ8" s="19"/>
    </row>
    <row r="9" spans="1:52" ht="20.25" customHeight="1">
      <c r="A9" s="9"/>
      <c r="B9" s="18"/>
      <c r="C9" s="114" t="s">
        <v>83</v>
      </c>
      <c r="D9" s="156"/>
      <c r="E9" s="156"/>
      <c r="F9" s="115">
        <v>0.438</v>
      </c>
      <c r="G9" s="116">
        <v>0.48799999999999999</v>
      </c>
      <c r="H9" s="116">
        <v>0.63400000000000001</v>
      </c>
      <c r="I9" s="116">
        <v>0.67100000000000004</v>
      </c>
      <c r="J9" s="116">
        <v>0.65500000000000003</v>
      </c>
      <c r="K9" s="116">
        <v>0.78100000000000003</v>
      </c>
      <c r="L9" s="116">
        <v>0.89800000000000002</v>
      </c>
      <c r="M9" s="116">
        <v>0.96599999999999997</v>
      </c>
      <c r="N9" s="116">
        <v>0.88600000000000001</v>
      </c>
      <c r="O9" s="116">
        <v>0.87811353241344148</v>
      </c>
      <c r="P9" s="116">
        <v>0.87302339390587125</v>
      </c>
      <c r="Q9" s="116">
        <v>0.97759515227240656</v>
      </c>
      <c r="R9" s="132">
        <v>0.99686465614917141</v>
      </c>
      <c r="S9" s="132">
        <v>1.032</v>
      </c>
      <c r="T9" s="132">
        <v>1.0449999999999999</v>
      </c>
      <c r="U9" s="132">
        <v>1.0569</v>
      </c>
      <c r="V9" s="132">
        <v>0.98</v>
      </c>
      <c r="W9" s="132">
        <v>1.0900000000000001</v>
      </c>
      <c r="X9" s="132">
        <v>1.1599999999999999</v>
      </c>
      <c r="Y9" s="132">
        <v>1.1499999999999999</v>
      </c>
      <c r="Z9" s="132">
        <v>1.0489999999999999</v>
      </c>
      <c r="AA9" s="132">
        <v>1.18</v>
      </c>
      <c r="AB9" s="132">
        <v>0.99</v>
      </c>
      <c r="AC9" s="132">
        <v>1.05</v>
      </c>
      <c r="AD9" s="132">
        <v>1.07</v>
      </c>
      <c r="AE9" s="132">
        <v>1.07</v>
      </c>
      <c r="AF9" s="132">
        <v>1.08</v>
      </c>
      <c r="AG9" s="132">
        <v>1.06</v>
      </c>
      <c r="AH9" s="132">
        <v>1.04</v>
      </c>
      <c r="AI9" s="132">
        <v>1.0900000000000001</v>
      </c>
      <c r="AJ9" s="132">
        <v>1.1499999999999999</v>
      </c>
      <c r="AK9" s="132">
        <v>1.1299999999999999</v>
      </c>
      <c r="AL9" s="132">
        <v>1.04</v>
      </c>
      <c r="AM9" s="132">
        <v>1</v>
      </c>
      <c r="AN9" s="132">
        <v>0.94994574349040495</v>
      </c>
      <c r="AO9" s="132">
        <v>0.95270883352780145</v>
      </c>
      <c r="AP9" s="132">
        <v>1.0573045911444345</v>
      </c>
      <c r="AQ9" s="132">
        <v>1.0540335165268007</v>
      </c>
      <c r="AR9" s="132">
        <v>1.0637210410033948</v>
      </c>
      <c r="AS9" s="132">
        <v>1.0688674306962203</v>
      </c>
      <c r="AT9" s="132">
        <v>1.0441759858424944</v>
      </c>
      <c r="AU9" s="132">
        <v>1.0991145912041527</v>
      </c>
      <c r="AV9" s="132">
        <v>1.139172606363436</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154</v>
      </c>
      <c r="D13" s="9"/>
      <c r="E13" s="9"/>
      <c r="F13"/>
      <c r="G13"/>
      <c r="H13"/>
      <c r="I13"/>
      <c r="J13"/>
      <c r="K13"/>
      <c r="L13"/>
      <c r="M13"/>
      <c r="N13"/>
      <c r="O13" s="91"/>
      <c r="P13" s="91"/>
      <c r="Q13" s="91"/>
      <c r="R13" s="9"/>
      <c r="S13" s="9"/>
    </row>
    <row r="14" spans="1:52" ht="27" hidden="1" customHeight="1"/>
    <row r="15" spans="1:52" ht="26.45" hidden="1" customHeight="1"/>
    <row r="16" spans="1:52" ht="26.45" hidden="1" customHeight="1"/>
    <row r="17" ht="27" hidden="1" customHeight="1"/>
    <row r="18" ht="27" hidden="1" customHeight="1"/>
    <row r="19" ht="27" hidden="1" customHeight="1"/>
    <row r="20" ht="27" hidden="1" customHeight="1"/>
    <row r="21" ht="27" hidden="1" customHeight="1"/>
    <row r="22" ht="27" hidden="1" customHeight="1"/>
    <row r="23" ht="27" hidden="1" customHeight="1"/>
    <row r="24" ht="27" hidden="1" customHeight="1"/>
    <row r="25" ht="27" hidden="1" customHeight="1"/>
    <row r="26" ht="27" hidden="1" customHeight="1"/>
    <row r="27" ht="27" hidden="1" customHeight="1"/>
    <row r="28" ht="27" hidden="1" customHeight="1"/>
    <row r="29" ht="27" hidden="1" customHeight="1"/>
    <row r="30" ht="27" hidden="1" customHeight="1"/>
    <row r="31" ht="27" hidden="1" customHeight="1"/>
    <row r="32" ht="27" hidden="1" customHeight="1"/>
    <row r="33" ht="27" hidden="1" customHeight="1"/>
    <row r="34" ht="27" hidden="1" customHeight="1"/>
    <row r="35" ht="27" hidden="1" customHeight="1"/>
    <row r="36" ht="27" hidden="1" customHeight="1"/>
    <row r="37" ht="27" hidden="1" customHeight="1"/>
    <row r="38" ht="27" hidden="1" customHeight="1"/>
    <row r="39" ht="11.45" hidden="1" customHeight="1"/>
    <row r="40" ht="9" hidden="1" customHeight="1"/>
    <row r="41" ht="17.45" hidden="1" customHeight="1"/>
    <row r="42" ht="27" hidden="1" customHeight="1"/>
    <row r="43" ht="27" hidden="1" customHeight="1"/>
    <row r="44" ht="27" hidden="1" customHeight="1"/>
    <row r="45" ht="27" hidden="1" customHeight="1"/>
    <row r="46" ht="27" hidden="1" customHeight="1"/>
    <row r="47" ht="27" hidden="1" customHeight="1"/>
    <row r="48" ht="27" hidden="1" customHeight="1"/>
    <row r="49" ht="27" hidden="1" customHeight="1"/>
    <row r="50" ht="27" hidden="1" customHeight="1"/>
    <row r="51" ht="27" hidden="1" customHeight="1"/>
    <row r="52" ht="27" hidden="1" customHeight="1"/>
    <row r="53" ht="27" hidden="1" customHeight="1"/>
    <row r="54" ht="27" hidden="1" customHeight="1"/>
    <row r="55" ht="27" hidden="1" customHeight="1"/>
    <row r="56" ht="27" hidden="1" customHeight="1"/>
    <row r="57" ht="27" hidden="1" customHeight="1"/>
    <row r="58" ht="2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election activeCell="F9" sqref="F9"/>
    </sheetView>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75" hidden="1" customHeight="1"/>
    <row r="40" ht="12.75" hidden="1" customHeight="1"/>
    <row r="41" ht="12.75" hidden="1" customHeight="1"/>
    <row r="42" ht="12.75" hidden="1" customHeight="1"/>
    <row r="43" ht="12.75" hidden="1" customHeight="1"/>
    <row r="44" ht="12.75"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82D1-C986-4390-ADE0-36095A0392BD}">
  <dimension ref="A1:AM66"/>
  <sheetViews>
    <sheetView showGridLines="0" tabSelected="1" topLeftCell="A2" zoomScale="85" zoomScaleNormal="85" workbookViewId="0">
      <selection activeCell="O31" sqref="O31"/>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10" bestFit="1" customWidth="1"/>
    <col min="20" max="21" width="12.5703125" bestFit="1" customWidth="1"/>
    <col min="22" max="24" width="11.5703125" bestFit="1" customWidth="1"/>
    <col min="25" max="25" width="11.85546875" bestFit="1" customWidth="1"/>
    <col min="26" max="26" width="9.140625" customWidth="1"/>
    <col min="27" max="27" width="9.140625" bestFit="1" customWidth="1"/>
    <col min="28" max="28" width="8.85546875" bestFit="1" customWidth="1"/>
    <col min="29" max="29" width="8.85546875" customWidth="1"/>
    <col min="30" max="30" width="9" bestFit="1" customWidth="1"/>
    <col min="31" max="31" width="7.85546875" customWidth="1"/>
    <col min="32" max="32" width="12.85546875" bestFit="1" customWidth="1"/>
    <col min="33" max="33" width="10.8554687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f>Occupancy_2025!AJ3</f>
        <v>45907</v>
      </c>
      <c r="AL3" s="25"/>
      <c r="AM3" s="9"/>
    </row>
    <row r="4" spans="1:39" ht="15.75">
      <c r="A4" s="9"/>
      <c r="B4" s="11" t="s">
        <v>7</v>
      </c>
      <c r="C4" s="26"/>
      <c r="D4" s="93" t="s">
        <v>69</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August</v>
      </c>
      <c r="G9" s="160"/>
      <c r="H9" s="160"/>
      <c r="I9" s="160"/>
      <c r="J9" s="160"/>
      <c r="K9" s="160"/>
      <c r="L9" s="160"/>
      <c r="M9" s="160"/>
      <c r="N9" s="160"/>
      <c r="O9" s="160"/>
      <c r="P9" s="160"/>
      <c r="Q9" s="160"/>
      <c r="R9" s="161"/>
      <c r="S9" s="162" t="str">
        <f xml:space="preserve"> "January to "&amp; F9</f>
        <v>January to August</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2">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131</v>
      </c>
      <c r="G13" s="71">
        <v>142</v>
      </c>
      <c r="H13" s="73">
        <v>99</v>
      </c>
      <c r="I13" s="71">
        <v>81</v>
      </c>
      <c r="J13" s="71">
        <v>51</v>
      </c>
      <c r="K13" s="71">
        <v>0</v>
      </c>
      <c r="L13" s="71">
        <v>97</v>
      </c>
      <c r="M13" s="64">
        <f>IFERROR(F13/G13-1,"n/a")</f>
        <v>-7.7464788732394374E-2</v>
      </c>
      <c r="N13" s="64">
        <f>IFERROR(F13/H13-1,"n/a")</f>
        <v>0.32323232323232332</v>
      </c>
      <c r="O13" s="64">
        <f>IFERROR(F13/I13-1,"n/a")</f>
        <v>0.61728395061728403</v>
      </c>
      <c r="P13" s="64">
        <f>IFERROR(F13/J13-1,"n/a")</f>
        <v>1.5686274509803924</v>
      </c>
      <c r="Q13" s="64" t="str">
        <f>IFERROR(F13/K13-1,"n/a")</f>
        <v>n/a</v>
      </c>
      <c r="R13" s="60">
        <f>IFERROR(F13/L13-1,"n/a")</f>
        <v>0.35051546391752586</v>
      </c>
      <c r="S13" s="68">
        <f>'Jul-25'!S13+F13-3</f>
        <v>1950</v>
      </c>
      <c r="T13" s="68">
        <f>'Jul-25'!T13+G13</f>
        <v>1516</v>
      </c>
      <c r="U13" s="68">
        <f>'Jul-25'!U13+H13</f>
        <v>1057</v>
      </c>
      <c r="V13" s="68">
        <f>'Jul-25'!V13+I13</f>
        <v>991</v>
      </c>
      <c r="W13" s="68">
        <f>'Jul-25'!W13+J13</f>
        <v>79</v>
      </c>
      <c r="X13" s="68">
        <f>'Jul-25'!X13+K13</f>
        <v>551</v>
      </c>
      <c r="Y13" s="68">
        <f>'Jul-25'!Y13+L13</f>
        <v>1023</v>
      </c>
      <c r="Z13" s="64">
        <f>IFERROR(S13/T13-1,"n/a")</f>
        <v>0.28627968337730869</v>
      </c>
      <c r="AA13" s="64">
        <f>IFERROR(S13/U13-1,"n/a")</f>
        <v>0.84484389782403024</v>
      </c>
      <c r="AB13" s="64">
        <f>IFERROR(S13/V13-1,"n/a")</f>
        <v>0.96770938446014121</v>
      </c>
      <c r="AC13" s="64">
        <f>IFERROR(S13/W13-1,"n/a")</f>
        <v>23.683544303797468</v>
      </c>
      <c r="AD13" s="64">
        <f>IFERROR(S13/X13-1,"n/a")</f>
        <v>2.5390199637023594</v>
      </c>
      <c r="AE13" s="60">
        <f>IFERROR(S13/Y13-1,"n/a")</f>
        <v>0.90615835777126108</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528474</v>
      </c>
      <c r="G14" s="71">
        <v>563849</v>
      </c>
      <c r="H14" s="73">
        <v>375428</v>
      </c>
      <c r="I14" s="71">
        <v>278520</v>
      </c>
      <c r="J14" s="71">
        <v>66591</v>
      </c>
      <c r="K14" s="71">
        <v>0</v>
      </c>
      <c r="L14" s="71">
        <v>325246</v>
      </c>
      <c r="M14" s="64">
        <f>IFERROR(F14/G14-1,"n/a")</f>
        <v>-6.2738428196201457E-2</v>
      </c>
      <c r="N14" s="64">
        <f>IFERROR(F14/H14-1,"n/a")</f>
        <v>0.40765739369466325</v>
      </c>
      <c r="O14" s="64">
        <f>IFERROR(F14/I14-1,"n/a")</f>
        <v>0.89743644980611803</v>
      </c>
      <c r="P14" s="64">
        <f>IFERROR(F14/J14-1,"n/a")</f>
        <v>6.9361174933549581</v>
      </c>
      <c r="Q14" s="64" t="str">
        <f>IFERROR(F14/K14-1,"n/a")</f>
        <v>n/a</v>
      </c>
      <c r="R14" s="60">
        <f>IFERROR(F14/L14-1,"n/a")</f>
        <v>0.62484396426089783</v>
      </c>
      <c r="S14" s="68">
        <f>'Jul-25'!S14+F14-3469</f>
        <v>6094367</v>
      </c>
      <c r="T14" s="68">
        <f>'Jul-25'!T14+G14</f>
        <v>5158028</v>
      </c>
      <c r="U14" s="68">
        <f>'Jul-25'!U14+H14</f>
        <v>3472894</v>
      </c>
      <c r="V14" s="68">
        <f>'Jul-25'!V14+I14</f>
        <v>2114731</v>
      </c>
      <c r="W14" s="68">
        <f>'Jul-25'!W14+J14</f>
        <v>97505</v>
      </c>
      <c r="X14" s="68">
        <f>'Jul-25'!X14+K14</f>
        <v>1092884</v>
      </c>
      <c r="Y14" s="68">
        <f>'Jul-25'!Y14+L14</f>
        <v>3108965</v>
      </c>
      <c r="Z14" s="64">
        <f>IFERROR(S14/T14-1,"n/a")</f>
        <v>0.18153042209154346</v>
      </c>
      <c r="AA14" s="64">
        <f>IFERROR(S14/U14-1,"n/a")</f>
        <v>0.75483818394687541</v>
      </c>
      <c r="AB14" s="64">
        <f>IFERROR(S14/V14-1,"n/a")</f>
        <v>1.8818639344673151</v>
      </c>
      <c r="AC14" s="64">
        <f>IFERROR(S14/W14-1,"n/a")</f>
        <v>61.503122916773499</v>
      </c>
      <c r="AD14" s="64">
        <f>IFERROR(S14/X14-1,"n/a")</f>
        <v>4.5764079261842978</v>
      </c>
      <c r="AE14" s="60">
        <f>IFERROR(S14/Y14-1,"n/a")</f>
        <v>0.96025590510025038</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137</v>
      </c>
      <c r="G16" s="71">
        <v>103</v>
      </c>
      <c r="H16" s="74">
        <v>71</v>
      </c>
      <c r="I16" s="71">
        <v>63</v>
      </c>
      <c r="J16" s="71">
        <v>29</v>
      </c>
      <c r="K16" s="71">
        <v>2</v>
      </c>
      <c r="L16" s="71">
        <v>58</v>
      </c>
      <c r="M16" s="64">
        <f t="shared" ref="M16:M17" si="0">IFERROR(F16/G16-1,"n/a")</f>
        <v>0.33009708737864085</v>
      </c>
      <c r="N16" s="64">
        <f t="shared" ref="N16:N17" si="1">IFERROR(F16/H16-1,"n/a")</f>
        <v>0.92957746478873249</v>
      </c>
      <c r="O16" s="64">
        <f t="shared" ref="O16:O17" si="2">IFERROR(F16/I16-1,"n/a")</f>
        <v>1.1746031746031744</v>
      </c>
      <c r="P16" s="64">
        <f t="shared" ref="P16:P17" si="3">IFERROR(F16/J16-1,"n/a")</f>
        <v>3.7241379310344831</v>
      </c>
      <c r="Q16" s="64">
        <f t="shared" ref="Q16:Q17" si="4">IFERROR(F16/K16-1,"n/a")</f>
        <v>67.5</v>
      </c>
      <c r="R16" s="60">
        <f t="shared" ref="R16:R17" si="5">IFERROR(F16/L16-1,"n/a")</f>
        <v>1.3620689655172415</v>
      </c>
      <c r="S16" s="68">
        <f>'Jul-25'!S16+F16-1</f>
        <v>667</v>
      </c>
      <c r="T16" s="68">
        <f>'Jul-25'!T16+G16</f>
        <v>494</v>
      </c>
      <c r="U16" s="68">
        <f>'Jul-25'!U16+H16</f>
        <v>358</v>
      </c>
      <c r="V16" s="68">
        <f>'Jul-25'!V16+I16</f>
        <v>377</v>
      </c>
      <c r="W16" s="68">
        <f>'Jul-25'!W16+J16</f>
        <v>102</v>
      </c>
      <c r="X16" s="68">
        <f>'Jul-25'!X16+K16</f>
        <v>12</v>
      </c>
      <c r="Y16" s="68">
        <f>'Jul-25'!Y16+L16</f>
        <v>333</v>
      </c>
      <c r="Z16" s="64">
        <f t="shared" ref="Z16:Z17" si="6">IFERROR(S16/T16-1,"n/a")</f>
        <v>0.3502024291497976</v>
      </c>
      <c r="AA16" s="64">
        <f t="shared" ref="AA16:AA17" si="7">IFERROR(S16/U16-1,"n/a")</f>
        <v>0.86312849162011163</v>
      </c>
      <c r="AB16" s="64">
        <f t="shared" ref="AB16:AB17" si="8">IFERROR(S16/V16-1,"n/a")</f>
        <v>0.76923076923076916</v>
      </c>
      <c r="AC16" s="64">
        <f t="shared" ref="AC16:AC17" si="9">IFERROR(S16/W16-1,"n/a")</f>
        <v>5.5392156862745097</v>
      </c>
      <c r="AD16" s="64">
        <f t="shared" ref="AD16:AD17" si="10">IFERROR(S16/X16-1,"n/a")</f>
        <v>54.583333333333336</v>
      </c>
      <c r="AE16" s="60">
        <f t="shared" ref="AE16:AE17" si="11">IFERROR(S16/Y16-1,"n/a")</f>
        <v>1.0030030030030028</v>
      </c>
      <c r="AF16" s="68">
        <v>797</v>
      </c>
      <c r="AG16" s="68">
        <v>575</v>
      </c>
      <c r="AH16" s="68">
        <v>572</v>
      </c>
      <c r="AI16" s="68">
        <v>202</v>
      </c>
      <c r="AJ16" s="68">
        <v>54</v>
      </c>
      <c r="AK16" s="134">
        <v>586</v>
      </c>
      <c r="AL16" s="122"/>
      <c r="AM16" s="122"/>
    </row>
    <row r="17" spans="1:39" s="123" customFormat="1" ht="12.75">
      <c r="A17" s="122"/>
      <c r="B17" s="127"/>
      <c r="C17" s="33"/>
      <c r="D17" s="26" t="s">
        <v>11</v>
      </c>
      <c r="E17" s="32"/>
      <c r="F17" s="71">
        <v>380168</v>
      </c>
      <c r="G17" s="71">
        <v>316065</v>
      </c>
      <c r="H17" s="74">
        <v>262517</v>
      </c>
      <c r="I17" s="71">
        <v>183659</v>
      </c>
      <c r="J17" s="71">
        <v>48391</v>
      </c>
      <c r="K17" s="71">
        <v>2541</v>
      </c>
      <c r="L17" s="71">
        <v>180130</v>
      </c>
      <c r="M17" s="64">
        <f t="shared" si="0"/>
        <v>0.20281587648110366</v>
      </c>
      <c r="N17" s="64">
        <f t="shared" si="1"/>
        <v>0.4481652616782914</v>
      </c>
      <c r="O17" s="64">
        <f t="shared" si="2"/>
        <v>1.0699666229261839</v>
      </c>
      <c r="P17" s="64">
        <f t="shared" si="3"/>
        <v>6.8561716021574259</v>
      </c>
      <c r="Q17" s="64">
        <f t="shared" si="4"/>
        <v>148.61353797717433</v>
      </c>
      <c r="R17" s="60">
        <f t="shared" si="5"/>
        <v>1.1105201798700937</v>
      </c>
      <c r="S17" s="68">
        <f>'Jul-25'!S17+F17-5875</f>
        <v>1695005</v>
      </c>
      <c r="T17" s="68">
        <f>'Jul-25'!T17+G17</f>
        <v>1376921</v>
      </c>
      <c r="U17" s="68">
        <f>'Jul-25'!U17+H17</f>
        <v>1110652</v>
      </c>
      <c r="V17" s="68">
        <f>'Jul-25'!V17+I17</f>
        <v>621851</v>
      </c>
      <c r="W17" s="68">
        <f>'Jul-25'!W17+J17</f>
        <v>151020</v>
      </c>
      <c r="X17" s="68">
        <f>'Jul-25'!X17+K17</f>
        <v>43654</v>
      </c>
      <c r="Y17" s="68">
        <f>'Jul-25'!Y17+L17</f>
        <v>912754</v>
      </c>
      <c r="Z17" s="64">
        <f t="shared" si="6"/>
        <v>0.23101107470944227</v>
      </c>
      <c r="AA17" s="64">
        <f t="shared" si="7"/>
        <v>0.52613509902291633</v>
      </c>
      <c r="AB17" s="64">
        <f t="shared" si="8"/>
        <v>1.7257413753455411</v>
      </c>
      <c r="AC17" s="64">
        <f t="shared" si="9"/>
        <v>10.223712091113759</v>
      </c>
      <c r="AD17" s="64">
        <f t="shared" si="10"/>
        <v>37.828171530673018</v>
      </c>
      <c r="AE17" s="60">
        <f t="shared" si="11"/>
        <v>0.85702281228019817</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125</v>
      </c>
      <c r="G19" s="71">
        <v>102</v>
      </c>
      <c r="H19" s="73">
        <v>95</v>
      </c>
      <c r="I19" s="71">
        <v>104</v>
      </c>
      <c r="J19" s="71">
        <v>3</v>
      </c>
      <c r="K19" s="71">
        <v>2</v>
      </c>
      <c r="L19" s="71">
        <v>43</v>
      </c>
      <c r="M19" s="64">
        <f t="shared" ref="M19:M20" si="12">IFERROR(F19/G19-1,"n/a")</f>
        <v>0.22549019607843146</v>
      </c>
      <c r="N19" s="64">
        <f t="shared" ref="N19:N20" si="13">IFERROR(F19/H19-1,"n/a")</f>
        <v>0.31578947368421062</v>
      </c>
      <c r="O19" s="64">
        <f t="shared" ref="O19:O20" si="14">IFERROR(F19/I19-1,"n/a")</f>
        <v>0.20192307692307687</v>
      </c>
      <c r="P19" s="64">
        <f t="shared" ref="P19:P20" si="15">IFERROR(F19/J19-1,"n/a")</f>
        <v>40.666666666666664</v>
      </c>
      <c r="Q19" s="64">
        <f t="shared" ref="Q19:Q20" si="16">IFERROR(F19/K19-1,"n/a")</f>
        <v>61.5</v>
      </c>
      <c r="R19" s="60">
        <f t="shared" ref="R19:R20" si="17">IFERROR(F19/L19-1,"n/a")</f>
        <v>1.9069767441860463</v>
      </c>
      <c r="S19" s="68">
        <f>'Jul-25'!S19+F19</f>
        <v>556</v>
      </c>
      <c r="T19" s="68">
        <f>'Jul-25'!T19+G19</f>
        <v>467</v>
      </c>
      <c r="U19" s="68">
        <f>'Jul-25'!U19+H19</f>
        <v>444</v>
      </c>
      <c r="V19" s="68">
        <f>'Jul-25'!V19+I19</f>
        <v>421</v>
      </c>
      <c r="W19" s="68">
        <f>'Jul-25'!W19+J19</f>
        <v>9</v>
      </c>
      <c r="X19" s="68">
        <f>'Jul-25'!X19+K19</f>
        <v>7</v>
      </c>
      <c r="Y19" s="68">
        <f>'Jul-25'!Y19+L19</f>
        <v>199</v>
      </c>
      <c r="Z19" s="64">
        <f t="shared" ref="Z19:Z20" si="18">IFERROR(S19/T19-1,"n/a")</f>
        <v>0.19057815845824422</v>
      </c>
      <c r="AA19" s="64">
        <f t="shared" ref="AA19:AA20" si="19">IFERROR(S19/U19-1,"n/a")</f>
        <v>0.25225225225225234</v>
      </c>
      <c r="AB19" s="64">
        <f t="shared" ref="AB19:AB20" si="20">IFERROR(S19/V19-1,"n/a")</f>
        <v>0.32066508313539188</v>
      </c>
      <c r="AC19" s="64">
        <f t="shared" ref="AC19:AC20" si="21">IFERROR(S19/W19-1,"n/a")</f>
        <v>60.777777777777779</v>
      </c>
      <c r="AD19" s="64">
        <f t="shared" ref="AD19:AD20" si="22">IFERROR(S19/X19-1,"n/a")</f>
        <v>78.428571428571431</v>
      </c>
      <c r="AE19" s="60">
        <f t="shared" ref="AE19:AE20" si="23">IFERROR(S19/Y19-1,"n/a")</f>
        <v>1.7939698492462313</v>
      </c>
      <c r="AF19" s="68">
        <v>733</v>
      </c>
      <c r="AG19" s="68">
        <v>708</v>
      </c>
      <c r="AH19" s="68">
        <v>658</v>
      </c>
      <c r="AI19" s="68">
        <v>47</v>
      </c>
      <c r="AJ19" s="68">
        <v>9</v>
      </c>
      <c r="AK19" s="134">
        <v>290</v>
      </c>
      <c r="AL19" s="122"/>
      <c r="AM19" s="122"/>
    </row>
    <row r="20" spans="1:39" s="123" customFormat="1" ht="12.75">
      <c r="A20" s="122"/>
      <c r="B20" s="127"/>
      <c r="C20" s="33"/>
      <c r="D20" s="26" t="s">
        <v>11</v>
      </c>
      <c r="E20" s="32"/>
      <c r="F20" s="71">
        <v>326020</v>
      </c>
      <c r="G20" s="71">
        <v>270706</v>
      </c>
      <c r="H20" s="73">
        <v>234330</v>
      </c>
      <c r="I20" s="71">
        <v>185619</v>
      </c>
      <c r="J20" s="71">
        <v>850</v>
      </c>
      <c r="K20" s="71">
        <v>0</v>
      </c>
      <c r="L20" s="71">
        <v>126823</v>
      </c>
      <c r="M20" s="64">
        <f t="shared" si="12"/>
        <v>0.20433237534446969</v>
      </c>
      <c r="N20" s="64">
        <f t="shared" si="13"/>
        <v>0.39128579353902615</v>
      </c>
      <c r="O20" s="64">
        <f t="shared" si="14"/>
        <v>0.75639347265096779</v>
      </c>
      <c r="P20" s="64">
        <f t="shared" si="15"/>
        <v>382.5529411764706</v>
      </c>
      <c r="Q20" s="64" t="str">
        <f t="shared" si="16"/>
        <v>n/a</v>
      </c>
      <c r="R20" s="60">
        <f t="shared" si="17"/>
        <v>1.5706693580817359</v>
      </c>
      <c r="S20" s="68">
        <f>'Jul-25'!S20+F20+366</f>
        <v>1180038</v>
      </c>
      <c r="T20" s="68">
        <f>'Jul-25'!T20+G20</f>
        <v>1008689.4</v>
      </c>
      <c r="U20" s="68">
        <f>'Jul-25'!U20+H20</f>
        <v>831991</v>
      </c>
      <c r="V20" s="68">
        <f>'Jul-25'!V20+I20</f>
        <v>566643</v>
      </c>
      <c r="W20" s="68">
        <f>'Jul-25'!W20+J20</f>
        <v>1318</v>
      </c>
      <c r="X20" s="68">
        <f>'Jul-25'!X20+K20</f>
        <v>10047</v>
      </c>
      <c r="Y20" s="68">
        <f>'Jul-25'!Y20+L20</f>
        <v>411209</v>
      </c>
      <c r="Z20" s="64">
        <f t="shared" si="18"/>
        <v>0.16987250981322899</v>
      </c>
      <c r="AA20" s="64">
        <f t="shared" si="19"/>
        <v>0.41833024636083804</v>
      </c>
      <c r="AB20" s="64">
        <f t="shared" si="20"/>
        <v>1.082506975291321</v>
      </c>
      <c r="AC20" s="64">
        <f t="shared" si="21"/>
        <v>894.32473444613049</v>
      </c>
      <c r="AD20" s="64">
        <f t="shared" si="22"/>
        <v>116.45177664974619</v>
      </c>
      <c r="AE20" s="60">
        <f t="shared" si="23"/>
        <v>1.8696794087678041</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82</v>
      </c>
      <c r="G22" s="71">
        <v>92</v>
      </c>
      <c r="H22" s="74">
        <v>80</v>
      </c>
      <c r="I22" s="71">
        <v>60</v>
      </c>
      <c r="J22" s="71">
        <v>24</v>
      </c>
      <c r="K22" s="71">
        <v>0</v>
      </c>
      <c r="L22" s="71">
        <v>69</v>
      </c>
      <c r="M22" s="64">
        <f t="shared" ref="M22:M23" si="24">IFERROR(F22/G22-1,"n/a")</f>
        <v>-0.10869565217391308</v>
      </c>
      <c r="N22" s="64">
        <f t="shared" ref="N22:N23" si="25">IFERROR(F22/H22-1,"n/a")</f>
        <v>2.4999999999999911E-2</v>
      </c>
      <c r="O22" s="64">
        <f t="shared" ref="O22:O23" si="26">IFERROR(F22/I22-1,"n/a")</f>
        <v>0.3666666666666667</v>
      </c>
      <c r="P22" s="64">
        <f t="shared" ref="P22:P23" si="27">IFERROR(F22/J22-1,"n/a")</f>
        <v>2.4166666666666665</v>
      </c>
      <c r="Q22" s="64" t="str">
        <f t="shared" ref="Q22:Q23" si="28">IFERROR(F22/K22-1,"n/a")</f>
        <v>n/a</v>
      </c>
      <c r="R22" s="60">
        <f t="shared" ref="R22:R23" si="29">IFERROR(F22/L22-1,"n/a")</f>
        <v>0.18840579710144922</v>
      </c>
      <c r="S22" s="68">
        <f>'Jul-25'!S22+F22+1</f>
        <v>992</v>
      </c>
      <c r="T22" s="68">
        <f>'Jul-25'!T22+G22</f>
        <v>866</v>
      </c>
      <c r="U22" s="68">
        <f>'Jul-25'!U22+H22</f>
        <v>857</v>
      </c>
      <c r="V22" s="68">
        <f>'Jul-25'!V22+I22</f>
        <v>463</v>
      </c>
      <c r="W22" s="68">
        <f>'Jul-25'!W22+J22</f>
        <v>38</v>
      </c>
      <c r="X22" s="68">
        <f>'Jul-25'!X22+K22</f>
        <v>43</v>
      </c>
      <c r="Y22" s="68">
        <f>'Jul-25'!Y22+L22</f>
        <v>499</v>
      </c>
      <c r="Z22" s="64">
        <f t="shared" ref="Z22:Z23" si="30">IFERROR(S22/T22-1,"n/a")</f>
        <v>0.1454965357967668</v>
      </c>
      <c r="AA22" s="64">
        <f t="shared" ref="AA22:AA23" si="31">IFERROR(S22/U22-1,"n/a")</f>
        <v>0.1575262543757292</v>
      </c>
      <c r="AB22" s="64">
        <f t="shared" ref="AB22:AB23" si="32">IFERROR(S22/V22-1,"n/a")</f>
        <v>1.1425485961123112</v>
      </c>
      <c r="AC22" s="64">
        <f t="shared" ref="AC22:AC23" si="33">IFERROR(S22/W22-1,"n/a")</f>
        <v>25.105263157894736</v>
      </c>
      <c r="AD22" s="64">
        <f t="shared" ref="AD22:AD23" si="34">IFERROR(S22/X22-1,"n/a")</f>
        <v>22.069767441860463</v>
      </c>
      <c r="AE22" s="60">
        <f t="shared" ref="AE22:AE23" si="35">IFERROR(S22/Y22-1,"n/a")</f>
        <v>0.9879759519038076</v>
      </c>
      <c r="AF22" s="68">
        <v>1651</v>
      </c>
      <c r="AG22" s="68">
        <v>1500</v>
      </c>
      <c r="AH22" s="68">
        <v>895</v>
      </c>
      <c r="AI22" s="68">
        <v>283</v>
      </c>
      <c r="AJ22" s="68">
        <v>43</v>
      </c>
      <c r="AK22" s="134">
        <v>827</v>
      </c>
      <c r="AL22" s="122"/>
      <c r="AM22" s="122"/>
    </row>
    <row r="23" spans="1:39" s="123" customFormat="1" ht="12.75">
      <c r="A23" s="122"/>
      <c r="B23" s="127"/>
      <c r="C23" s="33"/>
      <c r="D23" s="26" t="s">
        <v>11</v>
      </c>
      <c r="E23" s="32"/>
      <c r="F23" s="71">
        <v>327830</v>
      </c>
      <c r="G23" s="71">
        <v>415300</v>
      </c>
      <c r="H23" s="73">
        <v>371804</v>
      </c>
      <c r="I23" s="71">
        <v>239102</v>
      </c>
      <c r="J23" s="71">
        <v>49688</v>
      </c>
      <c r="K23" s="71">
        <v>0</v>
      </c>
      <c r="L23" s="71">
        <v>291759</v>
      </c>
      <c r="M23" s="64">
        <f t="shared" si="24"/>
        <v>-0.21061882976161805</v>
      </c>
      <c r="N23" s="64">
        <f t="shared" si="25"/>
        <v>-0.11827199277038436</v>
      </c>
      <c r="O23" s="64">
        <f t="shared" si="26"/>
        <v>0.37108848943128869</v>
      </c>
      <c r="P23" s="64">
        <f t="shared" si="27"/>
        <v>5.597770085332475</v>
      </c>
      <c r="Q23" s="64" t="str">
        <f t="shared" si="28"/>
        <v>n/a</v>
      </c>
      <c r="R23" s="60">
        <f t="shared" si="29"/>
        <v>0.1236328613684583</v>
      </c>
      <c r="S23" s="68">
        <f>'Jul-25'!S23+F23-3499</f>
        <v>2837008</v>
      </c>
      <c r="T23" s="68">
        <f>'Jul-25'!T23+G23</f>
        <v>2961674</v>
      </c>
      <c r="U23" s="68">
        <f>'Jul-25'!U23+H23</f>
        <v>2679117</v>
      </c>
      <c r="V23" s="68">
        <f>'Jul-25'!V23+I23</f>
        <v>1064714</v>
      </c>
      <c r="W23" s="68">
        <f>'Jul-25'!W23+J23</f>
        <v>78164</v>
      </c>
      <c r="X23" s="68">
        <f>'Jul-25'!X23+K23</f>
        <v>140552</v>
      </c>
      <c r="Y23" s="68">
        <f>'Jul-25'!Y23+L23</f>
        <v>1593408</v>
      </c>
      <c r="Z23" s="64">
        <f t="shared" si="30"/>
        <v>-4.2093086544974234E-2</v>
      </c>
      <c r="AA23" s="64">
        <f t="shared" si="31"/>
        <v>5.8933969662392505E-2</v>
      </c>
      <c r="AB23" s="64">
        <f t="shared" si="32"/>
        <v>1.664572833643589</v>
      </c>
      <c r="AC23" s="64">
        <f t="shared" si="33"/>
        <v>35.295583644644594</v>
      </c>
      <c r="AD23" s="64">
        <f t="shared" si="34"/>
        <v>19.184757242870965</v>
      </c>
      <c r="AE23" s="60">
        <f t="shared" si="35"/>
        <v>0.78046551793388752</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2</v>
      </c>
      <c r="G25" s="71">
        <v>1</v>
      </c>
      <c r="H25" s="71">
        <v>4</v>
      </c>
      <c r="I25" s="71">
        <v>2</v>
      </c>
      <c r="J25" s="71">
        <v>0</v>
      </c>
      <c r="K25" s="71">
        <v>0</v>
      </c>
      <c r="L25" s="71">
        <v>1</v>
      </c>
      <c r="M25" s="64">
        <f t="shared" ref="M25:M28" si="36">IFERROR(F25/G25-1,"n/a")</f>
        <v>1</v>
      </c>
      <c r="N25" s="64">
        <f t="shared" ref="N25:N28" si="37">IFERROR(F25/H25-1,"n/a")</f>
        <v>-0.5</v>
      </c>
      <c r="O25" s="64">
        <f t="shared" ref="O25:O28" si="38">IFERROR(F25/I25-1,"n/a")</f>
        <v>0</v>
      </c>
      <c r="P25" s="64" t="str">
        <f t="shared" ref="P25:P28" si="39">IFERROR(F25/J25-1,"n/a")</f>
        <v>n/a</v>
      </c>
      <c r="Q25" s="64" t="str">
        <f t="shared" ref="Q25:Q28" si="40">IFERROR(F25/K25-1,"n/a")</f>
        <v>n/a</v>
      </c>
      <c r="R25" s="60">
        <f t="shared" ref="R25:R28" si="41">IFERROR(F25/L25-1,"n/a")</f>
        <v>1</v>
      </c>
      <c r="S25" s="68">
        <f>'Jul-25'!S25+F25</f>
        <v>13</v>
      </c>
      <c r="T25" s="68">
        <f>'Jul-25'!T25+G25</f>
        <v>10</v>
      </c>
      <c r="U25" s="68">
        <f>'Jul-25'!U25+H25</f>
        <v>15</v>
      </c>
      <c r="V25" s="68">
        <f>'Jul-25'!V25+I25</f>
        <v>7</v>
      </c>
      <c r="W25" s="68">
        <f>'Jul-25'!W25+J25</f>
        <v>0</v>
      </c>
      <c r="X25" s="68">
        <f>'Jul-25'!X25+K25</f>
        <v>0</v>
      </c>
      <c r="Y25" s="68">
        <f>'Jul-25'!Y25+L25</f>
        <v>12</v>
      </c>
      <c r="Z25" s="64">
        <f t="shared" ref="Z25:Z28" si="42">IFERROR(S25/T25-1,"n/a")</f>
        <v>0.30000000000000004</v>
      </c>
      <c r="AA25" s="64">
        <f t="shared" ref="AA25:AA28" si="43">IFERROR(S25/U25-1,"n/a")</f>
        <v>-0.1333333333333333</v>
      </c>
      <c r="AB25" s="64">
        <f t="shared" ref="AB25:AB28" si="44">IFERROR(S25/V25-1,"n/a")</f>
        <v>0.85714285714285721</v>
      </c>
      <c r="AC25" s="64" t="str">
        <f t="shared" ref="AC25:AC28" si="45">IFERROR(S25/W25-1,"n/a")</f>
        <v>n/a</v>
      </c>
      <c r="AD25" s="64" t="str">
        <f t="shared" ref="AD25:AD28" si="46">IFERROR(S25/X25-1,"n/a")</f>
        <v>n/a</v>
      </c>
      <c r="AE25" s="60">
        <f t="shared" ref="AE25:AE28" si="47">IFERROR(S25/Y25-1,"n/a")</f>
        <v>8.3333333333333259E-2</v>
      </c>
      <c r="AF25" s="68">
        <v>14</v>
      </c>
      <c r="AG25" s="68">
        <v>21</v>
      </c>
      <c r="AH25" s="68">
        <v>9</v>
      </c>
      <c r="AI25" s="68">
        <v>0</v>
      </c>
      <c r="AJ25" s="68">
        <v>0</v>
      </c>
      <c r="AK25" s="134">
        <v>16</v>
      </c>
      <c r="AL25" s="122"/>
      <c r="AM25" s="122"/>
    </row>
    <row r="26" spans="1:39" s="123" customFormat="1" ht="12.75">
      <c r="A26" s="122"/>
      <c r="B26" s="127"/>
      <c r="C26" s="33"/>
      <c r="D26" s="26" t="s">
        <v>11</v>
      </c>
      <c r="E26" s="32"/>
      <c r="F26" s="71">
        <v>6381</v>
      </c>
      <c r="G26" s="71">
        <v>4623</v>
      </c>
      <c r="H26" s="71">
        <v>6619</v>
      </c>
      <c r="I26" s="71">
        <v>2336</v>
      </c>
      <c r="J26" s="71">
        <v>0</v>
      </c>
      <c r="K26" s="71">
        <v>0</v>
      </c>
      <c r="L26" s="71">
        <v>1298</v>
      </c>
      <c r="M26" s="64">
        <f t="shared" si="36"/>
        <v>0.38027255029201812</v>
      </c>
      <c r="N26" s="64">
        <f t="shared" si="37"/>
        <v>-3.5957093216497982E-2</v>
      </c>
      <c r="O26" s="64">
        <f t="shared" si="38"/>
        <v>1.7315924657534247</v>
      </c>
      <c r="P26" s="64" t="str">
        <f t="shared" si="39"/>
        <v>n/a</v>
      </c>
      <c r="Q26" s="64" t="str">
        <f t="shared" si="40"/>
        <v>n/a</v>
      </c>
      <c r="R26" s="60">
        <f t="shared" si="41"/>
        <v>3.9160246533127889</v>
      </c>
      <c r="S26" s="68">
        <f>'Jul-25'!S26+F26</f>
        <v>47790</v>
      </c>
      <c r="T26" s="68">
        <f>'Jul-25'!T26+G26</f>
        <v>38341</v>
      </c>
      <c r="U26" s="68">
        <f>'Jul-25'!U26+H26</f>
        <v>26394</v>
      </c>
      <c r="V26" s="68">
        <f>'Jul-25'!V26+I26</f>
        <v>11013</v>
      </c>
      <c r="W26" s="68">
        <f>'Jul-25'!W26+J26</f>
        <v>0</v>
      </c>
      <c r="X26" s="68">
        <f>'Jul-25'!X26+K26</f>
        <v>0</v>
      </c>
      <c r="Y26" s="68">
        <f>'Jul-25'!Y26+L26</f>
        <v>15048</v>
      </c>
      <c r="Z26" s="64">
        <f t="shared" si="42"/>
        <v>0.24644636290133271</v>
      </c>
      <c r="AA26" s="64">
        <f t="shared" si="43"/>
        <v>0.81063878154125946</v>
      </c>
      <c r="AB26" s="64">
        <f t="shared" si="44"/>
        <v>3.3394170525742304</v>
      </c>
      <c r="AC26" s="64" t="str">
        <f t="shared" si="45"/>
        <v>n/a</v>
      </c>
      <c r="AD26" s="64" t="str">
        <f t="shared" si="46"/>
        <v>n/a</v>
      </c>
      <c r="AE26" s="60">
        <f t="shared" si="47"/>
        <v>2.1758373205741628</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477</v>
      </c>
      <c r="G27" s="75">
        <f t="shared" si="48"/>
        <v>440</v>
      </c>
      <c r="H27" s="75">
        <f t="shared" si="48"/>
        <v>349</v>
      </c>
      <c r="I27" s="75">
        <f t="shared" si="48"/>
        <v>310</v>
      </c>
      <c r="J27" s="75">
        <f t="shared" si="48"/>
        <v>107</v>
      </c>
      <c r="K27" s="75">
        <f t="shared" si="48"/>
        <v>4</v>
      </c>
      <c r="L27" s="75">
        <f t="shared" si="48"/>
        <v>268</v>
      </c>
      <c r="M27" s="66">
        <f t="shared" si="36"/>
        <v>8.4090909090908994E-2</v>
      </c>
      <c r="N27" s="66">
        <f t="shared" si="37"/>
        <v>0.36676217765042973</v>
      </c>
      <c r="O27" s="66">
        <f t="shared" si="38"/>
        <v>0.53870967741935494</v>
      </c>
      <c r="P27" s="66">
        <f t="shared" si="39"/>
        <v>3.4579439252336446</v>
      </c>
      <c r="Q27" s="66">
        <f t="shared" si="40"/>
        <v>118.25</v>
      </c>
      <c r="R27" s="62">
        <f t="shared" si="41"/>
        <v>0.7798507462686568</v>
      </c>
      <c r="S27" s="75">
        <f t="shared" ref="S27:Y28" si="49">S13+S16+S19+S22+S25</f>
        <v>4178</v>
      </c>
      <c r="T27" s="75">
        <f t="shared" si="49"/>
        <v>3353</v>
      </c>
      <c r="U27" s="75">
        <f t="shared" si="49"/>
        <v>2731</v>
      </c>
      <c r="V27" s="75">
        <f t="shared" si="49"/>
        <v>2259</v>
      </c>
      <c r="W27" s="75">
        <f t="shared" si="49"/>
        <v>228</v>
      </c>
      <c r="X27" s="75">
        <f t="shared" si="49"/>
        <v>613</v>
      </c>
      <c r="Y27" s="75">
        <f t="shared" si="49"/>
        <v>2066</v>
      </c>
      <c r="Z27" s="66">
        <f t="shared" si="42"/>
        <v>0.24604831494184309</v>
      </c>
      <c r="AA27" s="66">
        <f t="shared" si="43"/>
        <v>0.52984254851702683</v>
      </c>
      <c r="AB27" s="66">
        <f t="shared" si="44"/>
        <v>0.8494909251881364</v>
      </c>
      <c r="AC27" s="66">
        <f t="shared" si="45"/>
        <v>17.32456140350877</v>
      </c>
      <c r="AD27" s="66">
        <f t="shared" si="46"/>
        <v>5.8156606851549757</v>
      </c>
      <c r="AE27" s="62">
        <f t="shared" si="47"/>
        <v>1.022265246853824</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1568873</v>
      </c>
      <c r="G28" s="76">
        <f t="shared" si="48"/>
        <v>1570543</v>
      </c>
      <c r="H28" s="76">
        <f t="shared" si="48"/>
        <v>1250698</v>
      </c>
      <c r="I28" s="76">
        <f t="shared" si="48"/>
        <v>889236</v>
      </c>
      <c r="J28" s="76">
        <f t="shared" si="48"/>
        <v>165520</v>
      </c>
      <c r="K28" s="76">
        <f t="shared" si="48"/>
        <v>2541</v>
      </c>
      <c r="L28" s="76">
        <f t="shared" si="48"/>
        <v>925256</v>
      </c>
      <c r="M28" s="67">
        <f t="shared" si="36"/>
        <v>-1.0633265055461916E-3</v>
      </c>
      <c r="N28" s="67">
        <f t="shared" si="37"/>
        <v>0.25439794418796535</v>
      </c>
      <c r="O28" s="67">
        <f t="shared" si="38"/>
        <v>0.76429316851769391</v>
      </c>
      <c r="P28" s="67">
        <f t="shared" si="39"/>
        <v>8.4784497341710967</v>
      </c>
      <c r="Q28" s="67">
        <f t="shared" si="40"/>
        <v>616.42345533254627</v>
      </c>
      <c r="R28" s="63">
        <f t="shared" si="41"/>
        <v>0.69560964749215359</v>
      </c>
      <c r="S28" s="76">
        <f t="shared" si="49"/>
        <v>11854208</v>
      </c>
      <c r="T28" s="76">
        <f t="shared" si="49"/>
        <v>10543653.4</v>
      </c>
      <c r="U28" s="76">
        <f t="shared" si="49"/>
        <v>8121048</v>
      </c>
      <c r="V28" s="76">
        <f t="shared" si="49"/>
        <v>4378952</v>
      </c>
      <c r="W28" s="76">
        <f t="shared" si="49"/>
        <v>328007</v>
      </c>
      <c r="X28" s="76">
        <f t="shared" si="49"/>
        <v>1287137</v>
      </c>
      <c r="Y28" s="76">
        <f t="shared" si="49"/>
        <v>6041384</v>
      </c>
      <c r="Z28" s="67">
        <f t="shared" si="42"/>
        <v>0.12429795918746711</v>
      </c>
      <c r="AA28" s="67">
        <f t="shared" si="43"/>
        <v>0.45968943909702298</v>
      </c>
      <c r="AB28" s="67">
        <f t="shared" si="44"/>
        <v>1.7070879059647148</v>
      </c>
      <c r="AC28" s="67">
        <f t="shared" si="45"/>
        <v>35.140106766014142</v>
      </c>
      <c r="AD28" s="67">
        <f t="shared" si="46"/>
        <v>8.2097484572349337</v>
      </c>
      <c r="AE28" s="63">
        <f t="shared" si="47"/>
        <v>0.96216760927628497</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8"/>
      <c r="T30" s="128"/>
      <c r="U30" s="128"/>
      <c r="V30" s="128"/>
      <c r="W30" s="128"/>
      <c r="X30" s="128"/>
      <c r="Y30" s="128"/>
      <c r="Z30" s="128"/>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August</v>
      </c>
      <c r="G33" s="163"/>
      <c r="H33" s="163"/>
      <c r="I33" s="163"/>
      <c r="J33" s="163"/>
      <c r="K33" s="163"/>
      <c r="L33" s="163"/>
      <c r="M33" s="163"/>
      <c r="N33" s="163"/>
      <c r="O33" s="163"/>
      <c r="P33" s="163"/>
      <c r="Q33" s="163"/>
      <c r="R33" s="164"/>
      <c r="S33" s="166" t="str">
        <f>"April to "&amp;D4&amp;" (YTD)"</f>
        <v>April to August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3"/>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2">
        <v>2024</v>
      </c>
      <c r="H35" s="52">
        <v>2023</v>
      </c>
      <c r="I35" s="52">
        <v>2022</v>
      </c>
      <c r="J35" s="52">
        <v>2021</v>
      </c>
      <c r="K35" s="52">
        <v>2020</v>
      </c>
      <c r="L35" s="52">
        <v>2019</v>
      </c>
      <c r="M35" s="53" t="s">
        <v>129</v>
      </c>
      <c r="N35" s="53" t="s">
        <v>140</v>
      </c>
      <c r="O35" s="53" t="s">
        <v>141</v>
      </c>
      <c r="P35" s="53" t="s">
        <v>142</v>
      </c>
      <c r="Q35" s="53" t="s">
        <v>143</v>
      </c>
      <c r="R35" s="57" t="s">
        <v>144</v>
      </c>
      <c r="S35" s="53" t="s">
        <v>145</v>
      </c>
      <c r="T35" s="53" t="s">
        <v>128</v>
      </c>
      <c r="U35" s="53" t="s">
        <v>114</v>
      </c>
      <c r="V35" s="53" t="s">
        <v>53</v>
      </c>
      <c r="W35" s="52" t="s">
        <v>54</v>
      </c>
      <c r="X35" s="52" t="s">
        <v>59</v>
      </c>
      <c r="Y35" s="52" t="s">
        <v>64</v>
      </c>
      <c r="Z35" s="53" t="s">
        <v>147</v>
      </c>
      <c r="AA35" s="53" t="s">
        <v>148</v>
      </c>
      <c r="AB35" s="53" t="s">
        <v>149</v>
      </c>
      <c r="AC35" s="53" t="s">
        <v>150</v>
      </c>
      <c r="AD35" s="53" t="s">
        <v>151</v>
      </c>
      <c r="AE35" s="57" t="s">
        <v>152</v>
      </c>
      <c r="AF35" s="53" t="s">
        <v>128</v>
      </c>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131</v>
      </c>
      <c r="G37" s="74">
        <f t="shared" ref="G37:L38" si="51">G13</f>
        <v>142</v>
      </c>
      <c r="H37" s="74">
        <f t="shared" si="51"/>
        <v>99</v>
      </c>
      <c r="I37" s="74">
        <f t="shared" si="51"/>
        <v>81</v>
      </c>
      <c r="J37" s="74">
        <f t="shared" si="51"/>
        <v>51</v>
      </c>
      <c r="K37" s="74">
        <f t="shared" si="51"/>
        <v>0</v>
      </c>
      <c r="L37" s="74">
        <f t="shared" si="51"/>
        <v>97</v>
      </c>
      <c r="M37" s="64">
        <f t="shared" ref="M37:M38" si="52">IFERROR(F37/G37-1,"n/a")</f>
        <v>-7.7464788732394374E-2</v>
      </c>
      <c r="N37" s="64">
        <f t="shared" ref="N37:N38" si="53">IFERROR(F37/H37-1,"n/a")</f>
        <v>0.32323232323232332</v>
      </c>
      <c r="O37" s="64">
        <f t="shared" ref="O37:O38" si="54">IFERROR(F37/I37-1,"n/a")</f>
        <v>0.61728395061728403</v>
      </c>
      <c r="P37" s="64">
        <f t="shared" ref="P37:P38" si="55">IFERROR(F37/J37-1,"n/a")</f>
        <v>1.5686274509803924</v>
      </c>
      <c r="Q37" s="64" t="str">
        <f t="shared" ref="Q37:Q38" si="56">IFERROR(F37/K37-1,"n/a")</f>
        <v>n/a</v>
      </c>
      <c r="R37" s="60">
        <f t="shared" ref="R37:R38" si="57">IFERROR(F37/L37-1,"n/a")</f>
        <v>0.35051546391752586</v>
      </c>
      <c r="S37" s="74">
        <f>'Jul-25'!S37+F37-1</f>
        <v>859</v>
      </c>
      <c r="T37" s="74">
        <f>'Jul-25'!T37+G37</f>
        <v>814</v>
      </c>
      <c r="U37" s="74">
        <f>'Jul-25'!U37+H37</f>
        <v>527</v>
      </c>
      <c r="V37" s="74">
        <f>'Jul-25'!V37+I37</f>
        <v>461</v>
      </c>
      <c r="W37" s="74">
        <f>'Jul-25'!W37+J37</f>
        <v>79</v>
      </c>
      <c r="X37" s="74">
        <f>'Jul-25'!X37+K37</f>
        <v>42</v>
      </c>
      <c r="Y37" s="74">
        <f>'Jul-25'!Y37+L37</f>
        <v>507</v>
      </c>
      <c r="Z37" s="119">
        <f>IFERROR(S37/T37-1,"n/a")</f>
        <v>5.5282555282555323E-2</v>
      </c>
      <c r="AA37" s="119">
        <f>IFERROR(S37/U37-1,"n/a")</f>
        <v>0.6299810246679316</v>
      </c>
      <c r="AB37" s="119">
        <f>IFERROR(S37/V37-1,"n/a")</f>
        <v>0.8633405639913232</v>
      </c>
      <c r="AC37" s="119">
        <f>IFERROR(S37/W37-1,"n/a")</f>
        <v>9.8734177215189867</v>
      </c>
      <c r="AD37" s="119">
        <f>IFERROR(S37/X37-1,"n/a")</f>
        <v>19.452380952380953</v>
      </c>
      <c r="AE37" s="120">
        <f>IFERROR(S37/Y37-1,"n/a")</f>
        <v>0.6942800788954635</v>
      </c>
      <c r="AF37" s="154">
        <v>2874</v>
      </c>
      <c r="AG37" s="89">
        <v>1802</v>
      </c>
      <c r="AH37" s="89">
        <v>1486</v>
      </c>
      <c r="AI37" s="89">
        <v>1052</v>
      </c>
      <c r="AJ37" s="70">
        <v>551</v>
      </c>
      <c r="AK37" s="78">
        <v>1584</v>
      </c>
      <c r="AM37" s="122"/>
    </row>
    <row r="38" spans="1:39" s="123" customFormat="1" ht="11.25">
      <c r="A38" s="122"/>
      <c r="B38" s="122"/>
      <c r="C38" s="33"/>
      <c r="D38" s="26" t="s">
        <v>11</v>
      </c>
      <c r="E38" s="32"/>
      <c r="F38" s="74">
        <f>F14</f>
        <v>528474</v>
      </c>
      <c r="G38" s="74">
        <f t="shared" si="51"/>
        <v>563849</v>
      </c>
      <c r="H38" s="74">
        <f t="shared" si="51"/>
        <v>375428</v>
      </c>
      <c r="I38" s="74">
        <f t="shared" si="51"/>
        <v>278520</v>
      </c>
      <c r="J38" s="74">
        <f t="shared" si="51"/>
        <v>66591</v>
      </c>
      <c r="K38" s="74">
        <f t="shared" si="51"/>
        <v>0</v>
      </c>
      <c r="L38" s="74">
        <f t="shared" si="51"/>
        <v>325246</v>
      </c>
      <c r="M38" s="64">
        <f t="shared" si="52"/>
        <v>-6.2738428196201457E-2</v>
      </c>
      <c r="N38" s="64">
        <f t="shared" si="53"/>
        <v>0.40765739369466325</v>
      </c>
      <c r="O38" s="64">
        <f t="shared" si="54"/>
        <v>0.89743644980611803</v>
      </c>
      <c r="P38" s="64">
        <f t="shared" si="55"/>
        <v>6.9361174933549581</v>
      </c>
      <c r="Q38" s="64" t="str">
        <f t="shared" si="56"/>
        <v>n/a</v>
      </c>
      <c r="R38" s="60">
        <f t="shared" si="57"/>
        <v>0.62484396426089783</v>
      </c>
      <c r="S38" s="74">
        <f>'Jul-25'!S38+F38-35</f>
        <v>3172220</v>
      </c>
      <c r="T38" s="74">
        <f>'Jul-25'!T38+G38</f>
        <v>3004204</v>
      </c>
      <c r="U38" s="74">
        <f>'Jul-25'!U38+H38</f>
        <v>1934710</v>
      </c>
      <c r="V38" s="74">
        <f>'Jul-25'!V38+I38</f>
        <v>1355073</v>
      </c>
      <c r="W38" s="74">
        <f>'Jul-25'!W38+J38</f>
        <v>97505</v>
      </c>
      <c r="X38" s="74">
        <f>'Jul-25'!X38+K38</f>
        <v>0</v>
      </c>
      <c r="Y38" s="74">
        <f>'Jul-25'!Y38+L38</f>
        <v>1657861</v>
      </c>
      <c r="Z38" s="119">
        <f>IFERROR(S38/T38-1,"n/a")</f>
        <v>5.5926961018625931E-2</v>
      </c>
      <c r="AA38" s="119">
        <f>IFERROR(S38/U38-1,"n/a")</f>
        <v>0.6396359144264514</v>
      </c>
      <c r="AB38" s="119">
        <f>IFERROR(S38/V38-1,"n/a")</f>
        <v>1.3409956511568013</v>
      </c>
      <c r="AC38" s="119">
        <f>IFERROR(S38/W38-1,"n/a")</f>
        <v>31.533921337367318</v>
      </c>
      <c r="AD38" s="119" t="str">
        <f>IFERROR(S38/X38-1,"n/a")</f>
        <v>n/a</v>
      </c>
      <c r="AE38" s="120">
        <f>IFERROR(S38/Y38-1,"n/a")</f>
        <v>0.91344147669798614</v>
      </c>
      <c r="AF38" s="154">
        <v>8791246</v>
      </c>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1.25">
      <c r="A40" s="122"/>
      <c r="B40" s="122"/>
      <c r="C40" s="33"/>
      <c r="D40" s="26" t="s">
        <v>5</v>
      </c>
      <c r="E40" s="32"/>
      <c r="F40" s="74">
        <f t="shared" ref="F40:L41" si="58">F16</f>
        <v>137</v>
      </c>
      <c r="G40" s="74">
        <f t="shared" si="58"/>
        <v>103</v>
      </c>
      <c r="H40" s="74">
        <f t="shared" si="58"/>
        <v>71</v>
      </c>
      <c r="I40" s="74">
        <f t="shared" si="58"/>
        <v>63</v>
      </c>
      <c r="J40" s="74">
        <f t="shared" si="58"/>
        <v>29</v>
      </c>
      <c r="K40" s="74">
        <f t="shared" si="58"/>
        <v>2</v>
      </c>
      <c r="L40" s="74">
        <f t="shared" si="58"/>
        <v>58</v>
      </c>
      <c r="M40" s="64">
        <f t="shared" ref="M40:M41" si="59">IFERROR(F40/G40-1,"n/a")</f>
        <v>0.33009708737864085</v>
      </c>
      <c r="N40" s="64">
        <f t="shared" ref="N40:N41" si="60">IFERROR(F40/H40-1,"n/a")</f>
        <v>0.92957746478873249</v>
      </c>
      <c r="O40" s="64">
        <f t="shared" ref="O40:O41" si="61">IFERROR(F40/I40-1,"n/a")</f>
        <v>1.1746031746031744</v>
      </c>
      <c r="P40" s="64">
        <f t="shared" ref="P40:P41" si="62">IFERROR(F40/J40-1,"n/a")</f>
        <v>3.7241379310344831</v>
      </c>
      <c r="Q40" s="64">
        <f t="shared" ref="Q40:Q41" si="63">IFERROR(F40/K40-1,"n/a")</f>
        <v>67.5</v>
      </c>
      <c r="R40" s="60">
        <f t="shared" ref="R40:R41" si="64">IFERROR(F40/L40-1,"n/a")</f>
        <v>1.3620689655172415</v>
      </c>
      <c r="S40" s="74">
        <f>'Jul-25'!S40+F40</f>
        <v>611</v>
      </c>
      <c r="T40" s="74">
        <f>'Jul-25'!T40+G40</f>
        <v>457</v>
      </c>
      <c r="U40" s="74">
        <f>'Jul-25'!U40+H40</f>
        <v>331</v>
      </c>
      <c r="V40" s="74">
        <f>'Jul-25'!V40+I40</f>
        <v>341</v>
      </c>
      <c r="W40" s="74">
        <f>'Jul-25'!W40+J40</f>
        <v>90</v>
      </c>
      <c r="X40" s="74">
        <f>'Jul-25'!X40+K40</f>
        <v>2</v>
      </c>
      <c r="Y40" s="74">
        <f>'Jul-25'!Y40+L40</f>
        <v>310</v>
      </c>
      <c r="Z40" s="119">
        <f t="shared" ref="Z40:Z41" si="65">IFERROR(S40/T40-1,"n/a")</f>
        <v>0.33698030634573306</v>
      </c>
      <c r="AA40" s="119">
        <f t="shared" ref="AA40:AA41" si="66">IFERROR(S40/U40-1,"n/a")</f>
        <v>0.84592145015105746</v>
      </c>
      <c r="AB40" s="119">
        <f t="shared" ref="AB40:AB41" si="67">IFERROR(S40/V40-1,"n/a")</f>
        <v>0.7917888563049853</v>
      </c>
      <c r="AC40" s="119">
        <f t="shared" ref="AC40:AC41" si="68">IFERROR(S40/W40-1,"n/a")</f>
        <v>5.7888888888888888</v>
      </c>
      <c r="AD40" s="119">
        <f t="shared" ref="AD40:AD41" si="69">IFERROR(S40/X40-1,"n/a")</f>
        <v>304.5</v>
      </c>
      <c r="AE40" s="120">
        <f t="shared" ref="AE40:AE41" si="70">IFERROR(S40/Y40-1,"n/a")</f>
        <v>0.97096774193548385</v>
      </c>
      <c r="AF40" s="154">
        <v>817</v>
      </c>
      <c r="AG40" s="89">
        <v>583</v>
      </c>
      <c r="AH40" s="89">
        <v>563</v>
      </c>
      <c r="AI40" s="89">
        <v>226</v>
      </c>
      <c r="AJ40" s="70">
        <v>66</v>
      </c>
      <c r="AK40" s="78">
        <v>573</v>
      </c>
      <c r="AM40" s="122"/>
    </row>
    <row r="41" spans="1:39" s="123" customFormat="1" ht="11.25">
      <c r="A41" s="122"/>
      <c r="B41" s="122"/>
      <c r="C41" s="33"/>
      <c r="D41" s="26" t="s">
        <v>11</v>
      </c>
      <c r="E41" s="32"/>
      <c r="F41" s="74">
        <f t="shared" si="58"/>
        <v>380168</v>
      </c>
      <c r="G41" s="74">
        <f t="shared" si="58"/>
        <v>316065</v>
      </c>
      <c r="H41" s="74">
        <f t="shared" si="58"/>
        <v>262517</v>
      </c>
      <c r="I41" s="74">
        <f t="shared" si="58"/>
        <v>183659</v>
      </c>
      <c r="J41" s="74">
        <f t="shared" si="58"/>
        <v>48391</v>
      </c>
      <c r="K41" s="74">
        <f t="shared" si="58"/>
        <v>2541</v>
      </c>
      <c r="L41" s="74">
        <f t="shared" si="58"/>
        <v>180130</v>
      </c>
      <c r="M41" s="64">
        <f t="shared" si="59"/>
        <v>0.20281587648110366</v>
      </c>
      <c r="N41" s="64">
        <f t="shared" si="60"/>
        <v>0.4481652616782914</v>
      </c>
      <c r="O41" s="64">
        <f t="shared" si="61"/>
        <v>1.0699666229261839</v>
      </c>
      <c r="P41" s="64">
        <f t="shared" si="62"/>
        <v>6.8561716021574259</v>
      </c>
      <c r="Q41" s="64">
        <f t="shared" si="63"/>
        <v>148.61353797717433</v>
      </c>
      <c r="R41" s="60">
        <f t="shared" si="64"/>
        <v>1.1105201798700937</v>
      </c>
      <c r="S41" s="74">
        <f>'Jul-25'!S41+F41-523</f>
        <v>1550776</v>
      </c>
      <c r="T41" s="74">
        <f>'Jul-25'!T41+G41</f>
        <v>1246347</v>
      </c>
      <c r="U41" s="74">
        <f>'Jul-25'!U41+H41</f>
        <v>1027597</v>
      </c>
      <c r="V41" s="74">
        <f>'Jul-25'!V41+I41</f>
        <v>585343</v>
      </c>
      <c r="W41" s="74">
        <f>'Jul-25'!W41+J41</f>
        <v>140917</v>
      </c>
      <c r="X41" s="74">
        <f>'Jul-25'!X41+K41</f>
        <v>2541</v>
      </c>
      <c r="Y41" s="74">
        <f>'Jul-25'!Y41+L41</f>
        <v>832380</v>
      </c>
      <c r="Z41" s="119">
        <f t="shared" si="65"/>
        <v>0.24425701670562061</v>
      </c>
      <c r="AA41" s="119">
        <f t="shared" si="66"/>
        <v>0.50912857861593608</v>
      </c>
      <c r="AB41" s="119">
        <f t="shared" si="67"/>
        <v>1.6493457682077004</v>
      </c>
      <c r="AC41" s="119">
        <f t="shared" si="68"/>
        <v>10.004889402981897</v>
      </c>
      <c r="AD41" s="119">
        <f t="shared" si="69"/>
        <v>609.30145611963792</v>
      </c>
      <c r="AE41" s="120">
        <f t="shared" si="70"/>
        <v>0.86306254354982093</v>
      </c>
      <c r="AF41" s="154">
        <v>2079983</v>
      </c>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1.25">
      <c r="A43" s="122"/>
      <c r="B43" s="122"/>
      <c r="C43" s="33"/>
      <c r="D43" s="26" t="s">
        <v>5</v>
      </c>
      <c r="E43" s="32"/>
      <c r="F43" s="74">
        <f>F19</f>
        <v>125</v>
      </c>
      <c r="G43" s="74">
        <f t="shared" ref="G43:L44" si="71">G19</f>
        <v>102</v>
      </c>
      <c r="H43" s="74">
        <f t="shared" si="71"/>
        <v>95</v>
      </c>
      <c r="I43" s="74">
        <f t="shared" si="71"/>
        <v>104</v>
      </c>
      <c r="J43" s="74">
        <f t="shared" si="71"/>
        <v>3</v>
      </c>
      <c r="K43" s="74">
        <f t="shared" si="71"/>
        <v>2</v>
      </c>
      <c r="L43" s="74">
        <f t="shared" si="71"/>
        <v>43</v>
      </c>
      <c r="M43" s="64">
        <f t="shared" ref="M43:M44" si="72">IFERROR(F43/G43-1,"n/a")</f>
        <v>0.22549019607843146</v>
      </c>
      <c r="N43" s="64">
        <f t="shared" ref="N43:N44" si="73">IFERROR(F43/H43-1,"n/a")</f>
        <v>0.31578947368421062</v>
      </c>
      <c r="O43" s="64">
        <f t="shared" ref="O43:O44" si="74">IFERROR(F43/I43-1,"n/a")</f>
        <v>0.20192307692307687</v>
      </c>
      <c r="P43" s="64">
        <f t="shared" ref="P43:P44" si="75">IFERROR(F43/J43-1,"n/a")</f>
        <v>40.666666666666664</v>
      </c>
      <c r="Q43" s="64">
        <f t="shared" ref="Q43:Q44" si="76">IFERROR(F43/K43-1,"n/a")</f>
        <v>61.5</v>
      </c>
      <c r="R43" s="60">
        <f t="shared" ref="R43:R44" si="77">IFERROR(F43/L43-1,"n/a")</f>
        <v>1.9069767441860463</v>
      </c>
      <c r="S43" s="74">
        <f>'Jul-25'!S43+F43</f>
        <v>534</v>
      </c>
      <c r="T43" s="74">
        <f>'Jul-25'!T43+G43</f>
        <v>440</v>
      </c>
      <c r="U43" s="74">
        <f>'Jul-25'!U43+H43</f>
        <v>421</v>
      </c>
      <c r="V43" s="74">
        <f>'Jul-25'!V43+I43</f>
        <v>409</v>
      </c>
      <c r="W43" s="74">
        <f>'Jul-25'!W43+J43</f>
        <v>9</v>
      </c>
      <c r="X43" s="74">
        <f>'Jul-25'!X43+K43</f>
        <v>4</v>
      </c>
      <c r="Y43" s="74">
        <f>'Jul-25'!Y43+L43</f>
        <v>193</v>
      </c>
      <c r="Z43" s="119">
        <f t="shared" ref="Z43:Z44" si="78">IFERROR(S43/T43-1,"n/a")</f>
        <v>0.21363636363636362</v>
      </c>
      <c r="AA43" s="119">
        <f t="shared" ref="AA43:AA44" si="79">IFERROR(S43/U43-1,"n/a")</f>
        <v>0.26840855106888362</v>
      </c>
      <c r="AB43" s="119">
        <f t="shared" ref="AB43:AB44" si="80">IFERROR(S43/V43-1,"n/a")</f>
        <v>0.3056234718826405</v>
      </c>
      <c r="AC43" s="119">
        <f t="shared" ref="AC43:AC44" si="81">IFERROR(S43/W43-1,"n/a")</f>
        <v>58.333333333333336</v>
      </c>
      <c r="AD43" s="119">
        <f t="shared" ref="AD43:AD44" si="82">IFERROR(S43/X43-1,"n/a")</f>
        <v>132.5</v>
      </c>
      <c r="AE43" s="120">
        <f t="shared" ref="AE43:AE44" si="83">IFERROR(S43/Y43-1,"n/a")</f>
        <v>1.766839378238342</v>
      </c>
      <c r="AF43" s="154">
        <v>728</v>
      </c>
      <c r="AG43" s="89">
        <v>712</v>
      </c>
      <c r="AH43" s="89">
        <v>669</v>
      </c>
      <c r="AI43" s="89">
        <v>59</v>
      </c>
      <c r="AJ43" s="70">
        <v>9</v>
      </c>
      <c r="AK43" s="78">
        <v>287</v>
      </c>
      <c r="AM43" s="122"/>
    </row>
    <row r="44" spans="1:39" s="123" customFormat="1" ht="11.25">
      <c r="A44" s="122"/>
      <c r="B44" s="122"/>
      <c r="C44" s="33"/>
      <c r="D44" s="26" t="s">
        <v>11</v>
      </c>
      <c r="E44" s="32"/>
      <c r="F44" s="74">
        <f>F20</f>
        <v>326020</v>
      </c>
      <c r="G44" s="74">
        <f t="shared" si="71"/>
        <v>270706</v>
      </c>
      <c r="H44" s="74">
        <f t="shared" si="71"/>
        <v>234330</v>
      </c>
      <c r="I44" s="74">
        <f t="shared" si="71"/>
        <v>185619</v>
      </c>
      <c r="J44" s="74">
        <f t="shared" si="71"/>
        <v>850</v>
      </c>
      <c r="K44" s="74">
        <f t="shared" si="71"/>
        <v>0</v>
      </c>
      <c r="L44" s="74">
        <f t="shared" si="71"/>
        <v>126823</v>
      </c>
      <c r="M44" s="64">
        <f t="shared" si="72"/>
        <v>0.20433237534446969</v>
      </c>
      <c r="N44" s="64">
        <f t="shared" si="73"/>
        <v>0.39128579353902615</v>
      </c>
      <c r="O44" s="64">
        <f t="shared" si="74"/>
        <v>0.75639347265096779</v>
      </c>
      <c r="P44" s="64">
        <f t="shared" si="75"/>
        <v>382.5529411764706</v>
      </c>
      <c r="Q44" s="64" t="str">
        <f t="shared" si="76"/>
        <v>n/a</v>
      </c>
      <c r="R44" s="60">
        <f t="shared" si="77"/>
        <v>1.5706693580817359</v>
      </c>
      <c r="S44" s="74">
        <f>'Jul-25'!S44+F44+88</f>
        <v>1151778</v>
      </c>
      <c r="T44" s="74">
        <f>'Jul-25'!T44+G44</f>
        <v>968948.4</v>
      </c>
      <c r="U44" s="74">
        <f>'Jul-25'!U44+H44</f>
        <v>811145</v>
      </c>
      <c r="V44" s="74">
        <f>'Jul-25'!V44+I44</f>
        <v>563558</v>
      </c>
      <c r="W44" s="74">
        <f>'Jul-25'!W44+J44</f>
        <v>1318</v>
      </c>
      <c r="X44" s="74">
        <f>'Jul-25'!X44+K44</f>
        <v>8294</v>
      </c>
      <c r="Y44" s="74">
        <f>'Jul-25'!Y44+L44</f>
        <v>404725</v>
      </c>
      <c r="Z44" s="119">
        <f t="shared" si="78"/>
        <v>0.1886886855894494</v>
      </c>
      <c r="AA44" s="119">
        <f t="shared" si="79"/>
        <v>0.41994094767273427</v>
      </c>
      <c r="AB44" s="119">
        <f t="shared" si="80"/>
        <v>1.0437612455151024</v>
      </c>
      <c r="AC44" s="119">
        <f t="shared" si="81"/>
        <v>872.88315629742033</v>
      </c>
      <c r="AD44" s="119">
        <f t="shared" si="82"/>
        <v>137.86882083433807</v>
      </c>
      <c r="AE44" s="120">
        <f t="shared" si="83"/>
        <v>1.8458286490827103</v>
      </c>
      <c r="AF44" s="154">
        <v>1484512.4</v>
      </c>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1.25">
      <c r="A46" s="122"/>
      <c r="B46" s="122"/>
      <c r="C46" s="33"/>
      <c r="D46" s="26" t="s">
        <v>5</v>
      </c>
      <c r="E46" s="34"/>
      <c r="F46" s="74">
        <f>F22</f>
        <v>82</v>
      </c>
      <c r="G46" s="74">
        <f t="shared" ref="G46:L47" si="84">G22</f>
        <v>92</v>
      </c>
      <c r="H46" s="74">
        <f t="shared" si="84"/>
        <v>80</v>
      </c>
      <c r="I46" s="74">
        <f t="shared" si="84"/>
        <v>60</v>
      </c>
      <c r="J46" s="74">
        <f t="shared" si="84"/>
        <v>24</v>
      </c>
      <c r="K46" s="74">
        <f t="shared" si="84"/>
        <v>0</v>
      </c>
      <c r="L46" s="74">
        <f t="shared" si="84"/>
        <v>69</v>
      </c>
      <c r="M46" s="64">
        <f t="shared" ref="M46:M47" si="85">IFERROR(F46/G46-1,"n/a")</f>
        <v>-0.10869565217391308</v>
      </c>
      <c r="N46" s="64">
        <f t="shared" ref="N46:N47" si="86">IFERROR(F46/H46-1,"n/a")</f>
        <v>2.4999999999999911E-2</v>
      </c>
      <c r="O46" s="64">
        <f t="shared" ref="O46:O47" si="87">IFERROR(F46/I46-1,"n/a")</f>
        <v>0.3666666666666667</v>
      </c>
      <c r="P46" s="64">
        <f t="shared" ref="P46:P47" si="88">IFERROR(F46/J46-1,"n/a")</f>
        <v>2.4166666666666665</v>
      </c>
      <c r="Q46" s="64" t="str">
        <f t="shared" ref="Q46:Q47" si="89">IFERROR(F46/K46-1,"n/a")</f>
        <v>n/a</v>
      </c>
      <c r="R46" s="60">
        <f t="shared" ref="R46:R47" si="90">IFERROR(F46/L46-1,"n/a")</f>
        <v>0.18840579710144922</v>
      </c>
      <c r="S46" s="74">
        <f>'Jul-25'!S46+F46+1</f>
        <v>596</v>
      </c>
      <c r="T46" s="74">
        <f>'Jul-25'!T46+G46</f>
        <v>607</v>
      </c>
      <c r="U46" s="74">
        <f>'Jul-25'!U46+H46</f>
        <v>570</v>
      </c>
      <c r="V46" s="74">
        <f>'Jul-25'!V46+I46</f>
        <v>410</v>
      </c>
      <c r="W46" s="74">
        <f>'Jul-25'!W46+J46</f>
        <v>38</v>
      </c>
      <c r="X46" s="74">
        <f>'Jul-25'!X46+K46</f>
        <v>0</v>
      </c>
      <c r="Y46" s="74">
        <f>'Jul-25'!Y46+L46</f>
        <v>410</v>
      </c>
      <c r="Z46" s="119">
        <f t="shared" ref="Z46:Z47" si="91">IFERROR(S46/T46-1,"n/a")</f>
        <v>-1.8121911037891292E-2</v>
      </c>
      <c r="AA46" s="119">
        <f t="shared" ref="AA46:AA47" si="92">IFERROR(S46/U46-1,"n/a")</f>
        <v>4.5614035087719218E-2</v>
      </c>
      <c r="AB46" s="119">
        <f t="shared" ref="AB46:AB47" si="93">IFERROR(S46/V46-1,"n/a")</f>
        <v>0.45365853658536581</v>
      </c>
      <c r="AC46" s="119">
        <f t="shared" ref="AC46:AC47" si="94">IFERROR(S46/W46-1,"n/a")</f>
        <v>14.684210526315789</v>
      </c>
      <c r="AD46" s="119" t="str">
        <f t="shared" ref="AD46:AD47" si="95">IFERROR(S46/X46-1,"n/a")</f>
        <v>n/a</v>
      </c>
      <c r="AE46" s="120">
        <f t="shared" ref="AE46:AE47" si="96">IFERROR(S46/Y46-1,"n/a")</f>
        <v>0.45365853658536581</v>
      </c>
      <c r="AF46" s="154">
        <v>1788</v>
      </c>
      <c r="AG46" s="89">
        <v>1471</v>
      </c>
      <c r="AH46" s="89">
        <v>1129</v>
      </c>
      <c r="AI46" s="89">
        <v>336</v>
      </c>
      <c r="AJ46" s="84">
        <v>43</v>
      </c>
      <c r="AK46" s="78">
        <v>781</v>
      </c>
      <c r="AM46" s="122"/>
    </row>
    <row r="47" spans="1:39" s="123" customFormat="1" ht="11.25">
      <c r="A47" s="122"/>
      <c r="B47" s="122"/>
      <c r="C47" s="33"/>
      <c r="D47" s="26" t="s">
        <v>11</v>
      </c>
      <c r="E47" s="32"/>
      <c r="F47" s="74">
        <f>F23</f>
        <v>327830</v>
      </c>
      <c r="G47" s="74">
        <f t="shared" si="84"/>
        <v>415300</v>
      </c>
      <c r="H47" s="74">
        <f t="shared" si="84"/>
        <v>371804</v>
      </c>
      <c r="I47" s="74">
        <f t="shared" si="84"/>
        <v>239102</v>
      </c>
      <c r="J47" s="74">
        <f t="shared" si="84"/>
        <v>49688</v>
      </c>
      <c r="K47" s="74">
        <f t="shared" si="84"/>
        <v>0</v>
      </c>
      <c r="L47" s="74">
        <f t="shared" si="84"/>
        <v>291759</v>
      </c>
      <c r="M47" s="64">
        <f t="shared" si="85"/>
        <v>-0.21061882976161805</v>
      </c>
      <c r="N47" s="64">
        <f t="shared" si="86"/>
        <v>-0.11827199277038436</v>
      </c>
      <c r="O47" s="64">
        <f t="shared" si="87"/>
        <v>0.37108848943128869</v>
      </c>
      <c r="P47" s="64">
        <f t="shared" si="88"/>
        <v>5.597770085332475</v>
      </c>
      <c r="Q47" s="64" t="str">
        <f t="shared" si="89"/>
        <v>n/a</v>
      </c>
      <c r="R47" s="60">
        <f t="shared" si="90"/>
        <v>0.1236328613684583</v>
      </c>
      <c r="S47" s="74">
        <f>'Jul-25'!S47+F47-2572</f>
        <v>1723944</v>
      </c>
      <c r="T47" s="74">
        <f>'Jul-25'!T47+G47</f>
        <v>2048619</v>
      </c>
      <c r="U47" s="74">
        <f>'Jul-25'!U47+H47</f>
        <v>1842843</v>
      </c>
      <c r="V47" s="74">
        <f>'Jul-25'!V47+I47</f>
        <v>996260</v>
      </c>
      <c r="W47" s="74">
        <f>'Jul-25'!W47+J47</f>
        <v>78164</v>
      </c>
      <c r="X47" s="74">
        <f>'Jul-25'!X47+K47</f>
        <v>0</v>
      </c>
      <c r="Y47" s="74">
        <f>'Jul-25'!Y47+L47</f>
        <v>1341508</v>
      </c>
      <c r="Z47" s="119">
        <f t="shared" si="91"/>
        <v>-0.15848481342797271</v>
      </c>
      <c r="AA47" s="119">
        <f t="shared" si="92"/>
        <v>-6.4519332357666936E-2</v>
      </c>
      <c r="AB47" s="119">
        <f t="shared" si="93"/>
        <v>0.7304157549234136</v>
      </c>
      <c r="AC47" s="119">
        <f t="shared" si="94"/>
        <v>21.055473107824575</v>
      </c>
      <c r="AD47" s="119" t="str">
        <f t="shared" si="95"/>
        <v>n/a</v>
      </c>
      <c r="AE47" s="120">
        <f t="shared" si="96"/>
        <v>0.28507917955017792</v>
      </c>
      <c r="AF47" s="154">
        <v>5247410</v>
      </c>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1.25">
      <c r="C49" s="33"/>
      <c r="D49" s="26" t="s">
        <v>5</v>
      </c>
      <c r="E49" s="32"/>
      <c r="F49" s="74">
        <f>F25</f>
        <v>2</v>
      </c>
      <c r="G49" s="74">
        <f t="shared" ref="G49:L50" si="97">G25</f>
        <v>1</v>
      </c>
      <c r="H49" s="74">
        <f t="shared" si="97"/>
        <v>4</v>
      </c>
      <c r="I49" s="74">
        <f t="shared" si="97"/>
        <v>2</v>
      </c>
      <c r="J49" s="74">
        <f t="shared" si="97"/>
        <v>0</v>
      </c>
      <c r="K49" s="74">
        <f t="shared" si="97"/>
        <v>0</v>
      </c>
      <c r="L49" s="74">
        <f t="shared" si="97"/>
        <v>1</v>
      </c>
      <c r="M49" s="64">
        <f t="shared" ref="M49:M52" si="98">IFERROR(F49/G49-1,"n/a")</f>
        <v>1</v>
      </c>
      <c r="N49" s="64">
        <f t="shared" ref="N49:N52" si="99">IFERROR(F49/H49-1,"n/a")</f>
        <v>-0.5</v>
      </c>
      <c r="O49" s="64">
        <f t="shared" ref="O49:O52" si="100">IFERROR(F49/I49-1,"n/a")</f>
        <v>0</v>
      </c>
      <c r="P49" s="64" t="str">
        <f t="shared" ref="P49:P52" si="101">IFERROR(F49/J49-1,"n/a")</f>
        <v>n/a</v>
      </c>
      <c r="Q49" s="64" t="str">
        <f t="shared" ref="Q49:Q52" si="102">IFERROR(F49/K49-1,"n/a")</f>
        <v>n/a</v>
      </c>
      <c r="R49" s="60">
        <f t="shared" ref="R49:R52" si="103">IFERROR(F49/L49-1,"n/a")</f>
        <v>1</v>
      </c>
      <c r="S49" s="74">
        <f>'Jul-25'!S49+F49</f>
        <v>13</v>
      </c>
      <c r="T49" s="74">
        <f>'Jul-25'!T49+G49</f>
        <v>10</v>
      </c>
      <c r="U49" s="74">
        <f>'Jul-25'!U49+H49</f>
        <v>15</v>
      </c>
      <c r="V49" s="74">
        <f>'Jul-25'!V49+I49</f>
        <v>7</v>
      </c>
      <c r="W49" s="74">
        <f>'Jul-25'!W49+J49</f>
        <v>0</v>
      </c>
      <c r="X49" s="74">
        <f>'Jul-25'!X49+K49</f>
        <v>0</v>
      </c>
      <c r="Y49" s="74">
        <f>'Jul-25'!Y49+L49</f>
        <v>12</v>
      </c>
      <c r="Z49" s="119">
        <f t="shared" ref="Z49:Z52" si="104">IFERROR(S49/T49-1,"n/a")</f>
        <v>0.30000000000000004</v>
      </c>
      <c r="AA49" s="119">
        <f t="shared" ref="AA49:AA50" si="105">IFERROR(S49/U49-1,"n/a")</f>
        <v>-0.1333333333333333</v>
      </c>
      <c r="AB49" s="119">
        <f t="shared" ref="AB49:AB52" si="106">IFERROR(S49/V49-1,"n/a")</f>
        <v>0.85714285714285721</v>
      </c>
      <c r="AC49" s="119" t="str">
        <f t="shared" ref="AC49:AC52" si="107">IFERROR(S49/W49-1,"n/a")</f>
        <v>n/a</v>
      </c>
      <c r="AD49" s="119" t="str">
        <f t="shared" ref="AD49:AD52" si="108">IFERROR(S49/X49-1,"n/a")</f>
        <v>n/a</v>
      </c>
      <c r="AE49" s="120">
        <f t="shared" ref="AE49:AE52" si="109">IFERROR(S49/Y49-1,"n/a")</f>
        <v>8.3333333333333259E-2</v>
      </c>
      <c r="AF49" s="154">
        <v>14</v>
      </c>
      <c r="AG49" s="89">
        <v>21</v>
      </c>
      <c r="AH49" s="89">
        <v>9</v>
      </c>
      <c r="AI49" s="68">
        <v>0</v>
      </c>
      <c r="AJ49" s="68">
        <v>0</v>
      </c>
      <c r="AK49" s="78">
        <v>16</v>
      </c>
      <c r="AM49" s="122"/>
    </row>
    <row r="50" spans="3:39" s="123" customFormat="1" ht="11.25">
      <c r="C50" s="33"/>
      <c r="D50" s="26" t="s">
        <v>11</v>
      </c>
      <c r="E50" s="32"/>
      <c r="F50" s="74">
        <f>F26</f>
        <v>6381</v>
      </c>
      <c r="G50" s="74">
        <f t="shared" si="97"/>
        <v>4623</v>
      </c>
      <c r="H50" s="74">
        <f t="shared" si="97"/>
        <v>6619</v>
      </c>
      <c r="I50" s="74">
        <f t="shared" si="97"/>
        <v>2336</v>
      </c>
      <c r="J50" s="74">
        <f t="shared" si="97"/>
        <v>0</v>
      </c>
      <c r="K50" s="74">
        <f t="shared" si="97"/>
        <v>0</v>
      </c>
      <c r="L50" s="74">
        <f t="shared" si="97"/>
        <v>1298</v>
      </c>
      <c r="M50" s="64">
        <f t="shared" si="98"/>
        <v>0.38027255029201812</v>
      </c>
      <c r="N50" s="64">
        <f t="shared" si="99"/>
        <v>-3.5957093216497982E-2</v>
      </c>
      <c r="O50" s="64">
        <f t="shared" si="100"/>
        <v>1.7315924657534247</v>
      </c>
      <c r="P50" s="64" t="str">
        <f t="shared" si="101"/>
        <v>n/a</v>
      </c>
      <c r="Q50" s="64" t="str">
        <f t="shared" si="102"/>
        <v>n/a</v>
      </c>
      <c r="R50" s="60">
        <f t="shared" si="103"/>
        <v>3.9160246533127889</v>
      </c>
      <c r="S50" s="74">
        <f>'Jul-25'!S50+F50</f>
        <v>47790</v>
      </c>
      <c r="T50" s="74">
        <f>'Jul-25'!T50+G50</f>
        <v>38341</v>
      </c>
      <c r="U50" s="74">
        <f>'Jul-25'!U50+H50</f>
        <v>26394</v>
      </c>
      <c r="V50" s="74">
        <f>'Jul-25'!V50+I50</f>
        <v>11013</v>
      </c>
      <c r="W50" s="74">
        <f>'Jul-25'!W50+J50</f>
        <v>0</v>
      </c>
      <c r="X50" s="74">
        <f>'Jul-25'!X50+K50</f>
        <v>0</v>
      </c>
      <c r="Y50" s="74">
        <f>'Jul-25'!Y50+L50</f>
        <v>15048</v>
      </c>
      <c r="Z50" s="119">
        <f t="shared" si="104"/>
        <v>0.24644636290133271</v>
      </c>
      <c r="AA50" s="119">
        <f t="shared" si="105"/>
        <v>0.81063878154125946</v>
      </c>
      <c r="AB50" s="119">
        <f t="shared" si="106"/>
        <v>3.3394170525742304</v>
      </c>
      <c r="AC50" s="119" t="str">
        <f t="shared" si="107"/>
        <v>n/a</v>
      </c>
      <c r="AD50" s="119" t="str">
        <f t="shared" si="108"/>
        <v>n/a</v>
      </c>
      <c r="AE50" s="120">
        <f t="shared" si="109"/>
        <v>2.1758373205741628</v>
      </c>
      <c r="AF50" s="154">
        <v>47798</v>
      </c>
      <c r="AG50" s="82">
        <v>38626</v>
      </c>
      <c r="AH50" s="82">
        <v>15637</v>
      </c>
      <c r="AI50" s="68">
        <v>0</v>
      </c>
      <c r="AJ50" s="68">
        <v>0</v>
      </c>
      <c r="AK50" s="78">
        <v>20248</v>
      </c>
      <c r="AM50" s="122"/>
    </row>
    <row r="51" spans="3:39" s="123" customFormat="1" ht="12" thickBot="1">
      <c r="C51" s="35" t="s">
        <v>12</v>
      </c>
      <c r="D51" s="36"/>
      <c r="E51" s="37"/>
      <c r="F51" s="75">
        <f t="shared" ref="F51:L52" si="110">F37+F40+F43+F46+F49</f>
        <v>477</v>
      </c>
      <c r="G51" s="75">
        <f t="shared" si="110"/>
        <v>440</v>
      </c>
      <c r="H51" s="75">
        <f t="shared" si="110"/>
        <v>349</v>
      </c>
      <c r="I51" s="75">
        <f t="shared" si="110"/>
        <v>310</v>
      </c>
      <c r="J51" s="75">
        <f t="shared" si="110"/>
        <v>107</v>
      </c>
      <c r="K51" s="75">
        <f t="shared" si="110"/>
        <v>4</v>
      </c>
      <c r="L51" s="75">
        <f t="shared" si="110"/>
        <v>268</v>
      </c>
      <c r="M51" s="66">
        <f t="shared" si="98"/>
        <v>8.4090909090908994E-2</v>
      </c>
      <c r="N51" s="66">
        <f t="shared" si="99"/>
        <v>0.36676217765042973</v>
      </c>
      <c r="O51" s="66">
        <f t="shared" si="100"/>
        <v>0.53870967741935494</v>
      </c>
      <c r="P51" s="66">
        <f t="shared" si="101"/>
        <v>3.4579439252336446</v>
      </c>
      <c r="Q51" s="66">
        <f t="shared" si="102"/>
        <v>118.25</v>
      </c>
      <c r="R51" s="66">
        <f t="shared" si="103"/>
        <v>0.7798507462686568</v>
      </c>
      <c r="S51" s="75">
        <f>S37+S40+S43+S46+S49</f>
        <v>2613</v>
      </c>
      <c r="T51" s="75">
        <f>T37+T40+T43+T46+T49</f>
        <v>2328</v>
      </c>
      <c r="U51" s="75">
        <f>U37+U40+U43+U46+U49</f>
        <v>1864</v>
      </c>
      <c r="V51" s="75">
        <f t="shared" ref="U51:Y52" si="111">V37+V40+V43+V46+V49</f>
        <v>1628</v>
      </c>
      <c r="W51" s="75">
        <f t="shared" si="111"/>
        <v>216</v>
      </c>
      <c r="X51" s="75">
        <f t="shared" si="111"/>
        <v>48</v>
      </c>
      <c r="Y51" s="75">
        <f t="shared" si="111"/>
        <v>1432</v>
      </c>
      <c r="Z51" s="66">
        <f t="shared" si="104"/>
        <v>0.12242268041237114</v>
      </c>
      <c r="AA51" s="66">
        <f>IFERROR(S51/U51-1,"n/a")</f>
        <v>0.40182403433476388</v>
      </c>
      <c r="AB51" s="66">
        <f t="shared" si="106"/>
        <v>0.605036855036855</v>
      </c>
      <c r="AC51" s="66">
        <f t="shared" si="107"/>
        <v>11.097222222222221</v>
      </c>
      <c r="AD51" s="66">
        <f t="shared" si="108"/>
        <v>53.4375</v>
      </c>
      <c r="AE51" s="66">
        <f t="shared" si="109"/>
        <v>0.82472067039106145</v>
      </c>
      <c r="AF51" s="46">
        <f t="shared" ref="AF51:AJ52" si="112">AF37+AF40+AF43+AF46+AF49</f>
        <v>6221</v>
      </c>
      <c r="AG51" s="46">
        <f t="shared" si="112"/>
        <v>4589</v>
      </c>
      <c r="AH51" s="46">
        <f t="shared" si="112"/>
        <v>3856</v>
      </c>
      <c r="AI51" s="46">
        <f t="shared" si="112"/>
        <v>1673</v>
      </c>
      <c r="AJ51" s="46">
        <f t="shared" si="112"/>
        <v>669</v>
      </c>
      <c r="AK51" s="80">
        <f>AK37+AK40+AK43+AK46+AK49</f>
        <v>3241</v>
      </c>
      <c r="AM51" s="122"/>
    </row>
    <row r="52" spans="3:39" s="123" customFormat="1" ht="12.75" thickTop="1" thickBot="1">
      <c r="C52" s="38" t="s">
        <v>13</v>
      </c>
      <c r="D52" s="39"/>
      <c r="E52" s="40"/>
      <c r="F52" s="76">
        <f t="shared" si="110"/>
        <v>1568873</v>
      </c>
      <c r="G52" s="76">
        <f t="shared" si="110"/>
        <v>1570543</v>
      </c>
      <c r="H52" s="76">
        <f t="shared" si="110"/>
        <v>1250698</v>
      </c>
      <c r="I52" s="76">
        <f t="shared" si="110"/>
        <v>889236</v>
      </c>
      <c r="J52" s="76">
        <f t="shared" si="110"/>
        <v>165520</v>
      </c>
      <c r="K52" s="76">
        <f t="shared" si="110"/>
        <v>2541</v>
      </c>
      <c r="L52" s="76">
        <f t="shared" si="110"/>
        <v>925256</v>
      </c>
      <c r="M52" s="67">
        <f t="shared" si="98"/>
        <v>-1.0633265055461916E-3</v>
      </c>
      <c r="N52" s="67">
        <f t="shared" si="99"/>
        <v>0.25439794418796535</v>
      </c>
      <c r="O52" s="67">
        <f t="shared" si="100"/>
        <v>0.76429316851769391</v>
      </c>
      <c r="P52" s="67">
        <f t="shared" si="101"/>
        <v>8.4784497341710967</v>
      </c>
      <c r="Q52" s="67">
        <f t="shared" si="102"/>
        <v>616.42345533254627</v>
      </c>
      <c r="R52" s="67">
        <f t="shared" si="103"/>
        <v>0.69560964749215359</v>
      </c>
      <c r="S52" s="76">
        <f t="shared" ref="S52:T52" si="113">S38+S41+S44+S47+S50</f>
        <v>7646508</v>
      </c>
      <c r="T52" s="76">
        <f t="shared" si="113"/>
        <v>7306459.4000000004</v>
      </c>
      <c r="U52" s="76">
        <f t="shared" si="111"/>
        <v>5642689</v>
      </c>
      <c r="V52" s="76">
        <f t="shared" si="111"/>
        <v>3511247</v>
      </c>
      <c r="W52" s="76">
        <f t="shared" si="111"/>
        <v>317904</v>
      </c>
      <c r="X52" s="76">
        <f t="shared" si="111"/>
        <v>10835</v>
      </c>
      <c r="Y52" s="76">
        <f t="shared" si="111"/>
        <v>4251522</v>
      </c>
      <c r="Z52" s="67">
        <f t="shared" si="104"/>
        <v>4.6540818388725924E-2</v>
      </c>
      <c r="AA52" s="67">
        <f>IFERROR(S52/U52-1,"n/a")</f>
        <v>0.35511774616676561</v>
      </c>
      <c r="AB52" s="67">
        <f t="shared" si="106"/>
        <v>1.1777186281682832</v>
      </c>
      <c r="AC52" s="67">
        <f t="shared" si="107"/>
        <v>23.052883889476067</v>
      </c>
      <c r="AD52" s="67">
        <f t="shared" si="108"/>
        <v>704.72293493308723</v>
      </c>
      <c r="AE52" s="67">
        <f t="shared" si="109"/>
        <v>0.79853426608165257</v>
      </c>
      <c r="AF52" s="47">
        <f t="shared" si="112"/>
        <v>17650949.399999999</v>
      </c>
      <c r="AG52" s="47">
        <f t="shared" si="112"/>
        <v>13408675</v>
      </c>
      <c r="AH52" s="47">
        <f t="shared" si="112"/>
        <v>9237323</v>
      </c>
      <c r="AI52" s="47">
        <f t="shared" si="112"/>
        <v>2410085</v>
      </c>
      <c r="AJ52" s="47">
        <f t="shared" si="112"/>
        <v>1324261</v>
      </c>
      <c r="AK52" s="81">
        <f>AK38+AK41+AK44+AK47+AK50</f>
        <v>8638971</v>
      </c>
      <c r="AM52" s="122"/>
    </row>
    <row r="53" spans="3:39" s="123" customFormat="1" ht="12" thickTop="1">
      <c r="T53" s="131"/>
      <c r="U53" s="131"/>
      <c r="V53" s="131"/>
      <c r="W53" s="131"/>
      <c r="X53" s="131"/>
      <c r="Y53" s="131"/>
      <c r="AM53" s="122"/>
    </row>
    <row r="54" spans="3:39" s="123" customFormat="1" ht="11.25">
      <c r="F54" s="131"/>
      <c r="S54" s="131"/>
      <c r="T54" s="131"/>
      <c r="U54" s="131"/>
      <c r="V54" s="131"/>
      <c r="W54" s="131"/>
      <c r="X54" s="131"/>
      <c r="Y54" s="131"/>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C161-D086-4D1E-BA42-2C0EE19F2B60}">
  <dimension ref="A1:AM66"/>
  <sheetViews>
    <sheetView showGridLines="0" topLeftCell="A7" zoomScale="85" zoomScaleNormal="85" workbookViewId="0">
      <selection activeCell="S27" sqref="S27"/>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10" bestFit="1" customWidth="1"/>
    <col min="20" max="21" width="12.5703125" bestFit="1" customWidth="1"/>
    <col min="22" max="24" width="11.5703125" bestFit="1" customWidth="1"/>
    <col min="25" max="25" width="11.85546875" bestFit="1" customWidth="1"/>
    <col min="26" max="26" width="9.140625" customWidth="1"/>
    <col min="27" max="27" width="9.140625" bestFit="1" customWidth="1"/>
    <col min="28" max="28" width="8.85546875" bestFit="1" customWidth="1"/>
    <col min="29" max="29" width="8.85546875" customWidth="1"/>
    <col min="30" max="30" width="9" bestFit="1" customWidth="1"/>
    <col min="31" max="31" width="7.85546875" customWidth="1"/>
    <col min="32" max="32" width="12.85546875" bestFit="1" customWidth="1"/>
    <col min="33" max="33" width="10.8554687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f>Occupancy_2025!AJ3</f>
        <v>45907</v>
      </c>
      <c r="AL3" s="25"/>
      <c r="AM3" s="9"/>
    </row>
    <row r="4" spans="1:39" ht="15.75">
      <c r="A4" s="9"/>
      <c r="B4" s="11" t="s">
        <v>7</v>
      </c>
      <c r="C4" s="26"/>
      <c r="D4" s="93" t="s">
        <v>55</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July</v>
      </c>
      <c r="G9" s="160"/>
      <c r="H9" s="160"/>
      <c r="I9" s="160"/>
      <c r="J9" s="160"/>
      <c r="K9" s="160"/>
      <c r="L9" s="160"/>
      <c r="M9" s="160"/>
      <c r="N9" s="160"/>
      <c r="O9" s="160"/>
      <c r="P9" s="160"/>
      <c r="Q9" s="160"/>
      <c r="R9" s="161"/>
      <c r="S9" s="162" t="str">
        <f xml:space="preserve"> "January to "&amp; F9</f>
        <v>January to July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2">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168</v>
      </c>
      <c r="G13" s="71">
        <v>166</v>
      </c>
      <c r="H13" s="73">
        <v>105</v>
      </c>
      <c r="I13" s="71">
        <v>84</v>
      </c>
      <c r="J13" s="71">
        <v>28</v>
      </c>
      <c r="K13" s="71">
        <v>0</v>
      </c>
      <c r="L13" s="71">
        <v>101</v>
      </c>
      <c r="M13" s="64">
        <f>IFERROR(F13/G13-1,"n/a")</f>
        <v>1.2048192771084265E-2</v>
      </c>
      <c r="N13" s="64">
        <f>IFERROR(F13/H13-1,"n/a")</f>
        <v>0.60000000000000009</v>
      </c>
      <c r="O13" s="64">
        <f>IFERROR(F13/I13-1,"n/a")</f>
        <v>1</v>
      </c>
      <c r="P13" s="64">
        <f>IFERROR(F13/J13-1,"n/a")</f>
        <v>5</v>
      </c>
      <c r="Q13" s="64" t="str">
        <f>IFERROR(F13/K13-1,"n/a")</f>
        <v>n/a</v>
      </c>
      <c r="R13" s="60">
        <f>IFERROR(F13/L13-1,"n/a")</f>
        <v>0.66336633663366329</v>
      </c>
      <c r="S13" s="68">
        <f>'Jun-25'!S13+F13</f>
        <v>1822</v>
      </c>
      <c r="T13" s="68">
        <f>'Jun-25'!T13+G13</f>
        <v>1374</v>
      </c>
      <c r="U13" s="68">
        <f>'Jun-25'!U13+H13</f>
        <v>958</v>
      </c>
      <c r="V13" s="68">
        <f>'Jun-25'!V13+I13</f>
        <v>910</v>
      </c>
      <c r="W13" s="68">
        <f>'Jun-25'!W13+J13</f>
        <v>28</v>
      </c>
      <c r="X13" s="68">
        <f>'Jun-25'!X13+K13</f>
        <v>551</v>
      </c>
      <c r="Y13" s="68">
        <f>'Jun-25'!Y13+L13</f>
        <v>926</v>
      </c>
      <c r="Z13" s="64">
        <f>IFERROR(S13/T13-1,"n/a")</f>
        <v>0.32605531295487622</v>
      </c>
      <c r="AA13" s="64">
        <f>IFERROR(S13/U13-1,"n/a")</f>
        <v>0.90187891440501033</v>
      </c>
      <c r="AB13" s="64">
        <f>IFERROR(S13/V13-1,"n/a")</f>
        <v>1.0021978021978022</v>
      </c>
      <c r="AC13" s="64">
        <f>IFERROR(S13/W13-1,"n/a")</f>
        <v>64.071428571428569</v>
      </c>
      <c r="AD13" s="64">
        <f>IFERROR(S13/X13-1,"n/a")</f>
        <v>2.3067150635208713</v>
      </c>
      <c r="AE13" s="60">
        <f>IFERROR(S13/Y13-1,"n/a")</f>
        <v>0.96760259179265651</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664501</v>
      </c>
      <c r="G14" s="71">
        <v>639139</v>
      </c>
      <c r="H14" s="73">
        <v>396404</v>
      </c>
      <c r="I14" s="71">
        <v>292122</v>
      </c>
      <c r="J14" s="71">
        <v>30914</v>
      </c>
      <c r="K14" s="71">
        <v>0</v>
      </c>
      <c r="L14" s="71">
        <v>332464</v>
      </c>
      <c r="M14" s="64">
        <f>IFERROR(F14/G14-1,"n/a")</f>
        <v>3.9681509030117024E-2</v>
      </c>
      <c r="N14" s="64">
        <f>IFERROR(F14/H14-1,"n/a")</f>
        <v>0.6763226405384406</v>
      </c>
      <c r="O14" s="64">
        <f>IFERROR(F14/I14-1,"n/a")</f>
        <v>1.274737951951582</v>
      </c>
      <c r="P14" s="64">
        <f>IFERROR(F14/J14-1,"n/a")</f>
        <v>20.495147829462379</v>
      </c>
      <c r="Q14" s="64" t="str">
        <f>IFERROR(F14/K14-1,"n/a")</f>
        <v>n/a</v>
      </c>
      <c r="R14" s="60">
        <f>IFERROR(F14/L14-1,"n/a")</f>
        <v>0.99871565041628574</v>
      </c>
      <c r="S14" s="68">
        <f>'Jun-25'!S14+F14</f>
        <v>5569362</v>
      </c>
      <c r="T14" s="68">
        <f>'Jun-25'!T14+G14</f>
        <v>4594179</v>
      </c>
      <c r="U14" s="68">
        <f>'Jun-25'!U14+H14</f>
        <v>3097466</v>
      </c>
      <c r="V14" s="68">
        <f>'Jun-25'!V14+I14</f>
        <v>1836211</v>
      </c>
      <c r="W14" s="68">
        <f>'Jun-25'!W14+J14</f>
        <v>30914</v>
      </c>
      <c r="X14" s="68">
        <f>'Jun-25'!X14+K14</f>
        <v>1092884</v>
      </c>
      <c r="Y14" s="68">
        <f>'Jun-25'!Y14+L14</f>
        <v>2783719</v>
      </c>
      <c r="Z14" s="64">
        <f>IFERROR(S14/T14-1,"n/a")</f>
        <v>0.21226491175028217</v>
      </c>
      <c r="AA14" s="64">
        <f>IFERROR(S14/U14-1,"n/a")</f>
        <v>0.79803813827173564</v>
      </c>
      <c r="AB14" s="64">
        <f>IFERROR(S14/V14-1,"n/a")</f>
        <v>2.0330729965129279</v>
      </c>
      <c r="AC14" s="64">
        <f>IFERROR(S14/W14-1,"n/a")</f>
        <v>179.15662806495439</v>
      </c>
      <c r="AD14" s="64">
        <f>IFERROR(S14/X14-1,"n/a")</f>
        <v>4.096022999696217</v>
      </c>
      <c r="AE14" s="60">
        <f>IFERROR(S14/Y14-1,"n/a")</f>
        <v>1.0006911617156762</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141</v>
      </c>
      <c r="G16" s="71">
        <v>93</v>
      </c>
      <c r="H16" s="74">
        <v>71</v>
      </c>
      <c r="I16" s="71">
        <v>62</v>
      </c>
      <c r="J16" s="71">
        <v>22</v>
      </c>
      <c r="K16" s="71">
        <v>0</v>
      </c>
      <c r="L16" s="71">
        <v>59</v>
      </c>
      <c r="M16" s="64">
        <f t="shared" ref="M16:M17" si="0">IFERROR(F16/G16-1,"n/a")</f>
        <v>0.5161290322580645</v>
      </c>
      <c r="N16" s="64">
        <f t="shared" ref="N16:N17" si="1">IFERROR(F16/H16-1,"n/a")</f>
        <v>0.9859154929577465</v>
      </c>
      <c r="O16" s="64">
        <f t="shared" ref="O16:O17" si="2">IFERROR(F16/I16-1,"n/a")</f>
        <v>1.274193548387097</v>
      </c>
      <c r="P16" s="64">
        <f t="shared" ref="P16:P17" si="3">IFERROR(F16/J16-1,"n/a")</f>
        <v>5.4090909090909092</v>
      </c>
      <c r="Q16" s="64" t="str">
        <f t="shared" ref="Q16:Q17" si="4">IFERROR(F16/K16-1,"n/a")</f>
        <v>n/a</v>
      </c>
      <c r="R16" s="60">
        <f t="shared" ref="R16:R17" si="5">IFERROR(F16/L16-1,"n/a")</f>
        <v>1.3898305084745761</v>
      </c>
      <c r="S16" s="68">
        <f>'Jun-25'!S16+F16</f>
        <v>531</v>
      </c>
      <c r="T16" s="68">
        <f>'Jun-25'!T16+G16</f>
        <v>391</v>
      </c>
      <c r="U16" s="68">
        <f>'Jun-25'!U16+H16</f>
        <v>287</v>
      </c>
      <c r="V16" s="68">
        <f>'Jun-25'!V16+I16</f>
        <v>314</v>
      </c>
      <c r="W16" s="68">
        <f>'Jun-25'!W16+J16</f>
        <v>73</v>
      </c>
      <c r="X16" s="68">
        <f>'Jun-25'!X16+K16</f>
        <v>10</v>
      </c>
      <c r="Y16" s="68">
        <f>'Jun-25'!Y16+L16</f>
        <v>275</v>
      </c>
      <c r="Z16" s="64">
        <f t="shared" ref="Z16:Z17" si="6">IFERROR(S16/T16-1,"n/a")</f>
        <v>0.35805626598465468</v>
      </c>
      <c r="AA16" s="64">
        <f t="shared" ref="AA16:AA17" si="7">IFERROR(S16/U16-1,"n/a")</f>
        <v>0.85017421602787446</v>
      </c>
      <c r="AB16" s="64">
        <f t="shared" ref="AB16:AB17" si="8">IFERROR(S16/V16-1,"n/a")</f>
        <v>0.69108280254777066</v>
      </c>
      <c r="AC16" s="64">
        <f t="shared" ref="AC16:AC17" si="9">IFERROR(S16/W16-1,"n/a")</f>
        <v>6.2739726027397262</v>
      </c>
      <c r="AD16" s="64">
        <f t="shared" ref="AD16:AD17" si="10">IFERROR(S16/X16-1,"n/a")</f>
        <v>52.1</v>
      </c>
      <c r="AE16" s="60">
        <f t="shared" ref="AE16:AE17" si="11">IFERROR(S16/Y16-1,"n/a")</f>
        <v>0.93090909090909091</v>
      </c>
      <c r="AF16" s="68">
        <v>797</v>
      </c>
      <c r="AG16" s="68">
        <v>575</v>
      </c>
      <c r="AH16" s="68">
        <v>572</v>
      </c>
      <c r="AI16" s="68">
        <v>202</v>
      </c>
      <c r="AJ16" s="68">
        <v>54</v>
      </c>
      <c r="AK16" s="134">
        <v>586</v>
      </c>
      <c r="AL16" s="122"/>
      <c r="AM16" s="122"/>
    </row>
    <row r="17" spans="1:39" s="123" customFormat="1" ht="12.75">
      <c r="A17" s="122"/>
      <c r="B17" s="127"/>
      <c r="C17" s="33"/>
      <c r="D17" s="26" t="s">
        <v>11</v>
      </c>
      <c r="E17" s="32"/>
      <c r="F17" s="71">
        <v>388470</v>
      </c>
      <c r="G17" s="71">
        <v>287103</v>
      </c>
      <c r="H17" s="74">
        <v>271757</v>
      </c>
      <c r="I17" s="71">
        <v>137630</v>
      </c>
      <c r="J17" s="71">
        <v>37562</v>
      </c>
      <c r="K17" s="71">
        <v>0</v>
      </c>
      <c r="L17" s="71">
        <v>174121</v>
      </c>
      <c r="M17" s="64">
        <f t="shared" si="0"/>
        <v>0.35306841098839103</v>
      </c>
      <c r="N17" s="64">
        <f t="shared" si="1"/>
        <v>0.42947559768469623</v>
      </c>
      <c r="O17" s="64">
        <f t="shared" si="2"/>
        <v>1.8225677541233742</v>
      </c>
      <c r="P17" s="64">
        <f t="shared" si="3"/>
        <v>9.3421010595814913</v>
      </c>
      <c r="Q17" s="64" t="str">
        <f t="shared" si="4"/>
        <v>n/a</v>
      </c>
      <c r="R17" s="60">
        <f t="shared" si="5"/>
        <v>1.2310347402093944</v>
      </c>
      <c r="S17" s="68">
        <f>'Jun-25'!S17+F17</f>
        <v>1320712</v>
      </c>
      <c r="T17" s="68">
        <f>'Jun-25'!T17+G17</f>
        <v>1060856</v>
      </c>
      <c r="U17" s="68">
        <f>'Jun-25'!U17+H17</f>
        <v>848135</v>
      </c>
      <c r="V17" s="68">
        <f>'Jun-25'!V17+I17</f>
        <v>438192</v>
      </c>
      <c r="W17" s="68">
        <f>'Jun-25'!W17+J17</f>
        <v>102629</v>
      </c>
      <c r="X17" s="68">
        <f>'Jun-25'!X17+K17</f>
        <v>41113</v>
      </c>
      <c r="Y17" s="68">
        <f>'Jun-25'!Y17+L17</f>
        <v>732624</v>
      </c>
      <c r="Z17" s="64">
        <f t="shared" si="6"/>
        <v>0.24494936164757508</v>
      </c>
      <c r="AA17" s="64">
        <f t="shared" si="7"/>
        <v>0.5571954936419321</v>
      </c>
      <c r="AB17" s="64">
        <f t="shared" si="8"/>
        <v>2.0140029941212982</v>
      </c>
      <c r="AC17" s="64">
        <f t="shared" si="9"/>
        <v>11.86879926726364</v>
      </c>
      <c r="AD17" s="64">
        <f t="shared" si="10"/>
        <v>31.123951061707977</v>
      </c>
      <c r="AE17" s="60">
        <f t="shared" si="11"/>
        <v>0.80271462578348518</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136</v>
      </c>
      <c r="G19" s="71">
        <v>100</v>
      </c>
      <c r="H19" s="73">
        <v>93</v>
      </c>
      <c r="I19" s="71">
        <v>88</v>
      </c>
      <c r="J19" s="71">
        <v>3</v>
      </c>
      <c r="K19" s="71">
        <v>2</v>
      </c>
      <c r="L19" s="71">
        <v>50</v>
      </c>
      <c r="M19" s="64">
        <f t="shared" ref="M19:M20" si="12">IFERROR(F19/G19-1,"n/a")</f>
        <v>0.3600000000000001</v>
      </c>
      <c r="N19" s="64">
        <f t="shared" ref="N19:N20" si="13">IFERROR(F19/H19-1,"n/a")</f>
        <v>0.4623655913978495</v>
      </c>
      <c r="O19" s="64">
        <f t="shared" ref="O19:O20" si="14">IFERROR(F19/I19-1,"n/a")</f>
        <v>0.54545454545454541</v>
      </c>
      <c r="P19" s="64">
        <f t="shared" ref="P19:P20" si="15">IFERROR(F19/J19-1,"n/a")</f>
        <v>44.333333333333336</v>
      </c>
      <c r="Q19" s="64">
        <f t="shared" ref="Q19:Q20" si="16">IFERROR(F19/K19-1,"n/a")</f>
        <v>67</v>
      </c>
      <c r="R19" s="60">
        <f t="shared" ref="R19:R20" si="17">IFERROR(F19/L19-1,"n/a")</f>
        <v>1.7200000000000002</v>
      </c>
      <c r="S19" s="68">
        <f>'Jun-25'!S19+F19</f>
        <v>431</v>
      </c>
      <c r="T19" s="68">
        <f>'Jun-25'!T19+G19</f>
        <v>365</v>
      </c>
      <c r="U19" s="68">
        <f>'Jun-25'!U19+H19</f>
        <v>349</v>
      </c>
      <c r="V19" s="68">
        <f>'Jun-25'!V19+I19</f>
        <v>317</v>
      </c>
      <c r="W19" s="68">
        <f>'Jun-25'!W19+J19</f>
        <v>6</v>
      </c>
      <c r="X19" s="68">
        <f>'Jun-25'!X19+K19</f>
        <v>5</v>
      </c>
      <c r="Y19" s="68">
        <f>'Jun-25'!Y19+L19</f>
        <v>156</v>
      </c>
      <c r="Z19" s="64">
        <f t="shared" ref="Z19:Z20" si="18">IFERROR(S19/T19-1,"n/a")</f>
        <v>0.1808219178082191</v>
      </c>
      <c r="AA19" s="64">
        <f t="shared" ref="AA19:AA20" si="19">IFERROR(S19/U19-1,"n/a")</f>
        <v>0.23495702005730656</v>
      </c>
      <c r="AB19" s="64">
        <f t="shared" ref="AB19:AB20" si="20">IFERROR(S19/V19-1,"n/a")</f>
        <v>0.35962145110410093</v>
      </c>
      <c r="AC19" s="64">
        <f t="shared" ref="AC19:AC20" si="21">IFERROR(S19/W19-1,"n/a")</f>
        <v>70.833333333333329</v>
      </c>
      <c r="AD19" s="64">
        <f t="shared" ref="AD19:AD20" si="22">IFERROR(S19/X19-1,"n/a")</f>
        <v>85.2</v>
      </c>
      <c r="AE19" s="60">
        <f t="shared" ref="AE19:AE20" si="23">IFERROR(S19/Y19-1,"n/a")</f>
        <v>1.7628205128205128</v>
      </c>
      <c r="AF19" s="68">
        <v>733</v>
      </c>
      <c r="AG19" s="68">
        <v>708</v>
      </c>
      <c r="AH19" s="68">
        <v>658</v>
      </c>
      <c r="AI19" s="68">
        <v>47</v>
      </c>
      <c r="AJ19" s="68">
        <v>9</v>
      </c>
      <c r="AK19" s="134">
        <v>290</v>
      </c>
      <c r="AL19" s="122"/>
      <c r="AM19" s="122"/>
    </row>
    <row r="20" spans="1:39" s="123" customFormat="1" ht="12.75">
      <c r="A20" s="122"/>
      <c r="B20" s="127"/>
      <c r="C20" s="33"/>
      <c r="D20" s="26" t="s">
        <v>11</v>
      </c>
      <c r="E20" s="32"/>
      <c r="F20" s="71">
        <v>330493</v>
      </c>
      <c r="G20" s="71">
        <v>262595</v>
      </c>
      <c r="H20" s="73">
        <v>203881</v>
      </c>
      <c r="I20" s="71">
        <v>138433</v>
      </c>
      <c r="J20" s="71">
        <v>468</v>
      </c>
      <c r="K20" s="71">
        <v>6081</v>
      </c>
      <c r="L20" s="71">
        <v>97604</v>
      </c>
      <c r="M20" s="64">
        <f t="shared" si="12"/>
        <v>0.25856547154363185</v>
      </c>
      <c r="N20" s="64">
        <f t="shared" si="13"/>
        <v>0.6210093142568458</v>
      </c>
      <c r="O20" s="64">
        <f t="shared" si="14"/>
        <v>1.3873859556608612</v>
      </c>
      <c r="P20" s="64">
        <f t="shared" si="15"/>
        <v>705.1816239316239</v>
      </c>
      <c r="Q20" s="64">
        <f t="shared" si="16"/>
        <v>53.348462423943431</v>
      </c>
      <c r="R20" s="60">
        <f t="shared" si="17"/>
        <v>2.3860599975410843</v>
      </c>
      <c r="S20" s="68">
        <f>'Jun-25'!S20+F20</f>
        <v>853652</v>
      </c>
      <c r="T20" s="68">
        <f>'Jun-25'!T20+G20</f>
        <v>737983.4</v>
      </c>
      <c r="U20" s="68">
        <f>'Jun-25'!U20+H20</f>
        <v>597661</v>
      </c>
      <c r="V20" s="68">
        <f>'Jun-25'!V20+I20</f>
        <v>381024</v>
      </c>
      <c r="W20" s="68">
        <f>'Jun-25'!W20+J20</f>
        <v>468</v>
      </c>
      <c r="X20" s="68">
        <f>'Jun-25'!X20+K20</f>
        <v>10047</v>
      </c>
      <c r="Y20" s="68">
        <f>'Jun-25'!Y20+L20</f>
        <v>284386</v>
      </c>
      <c r="Z20" s="64">
        <f t="shared" si="18"/>
        <v>0.15673604582433698</v>
      </c>
      <c r="AA20" s="64">
        <f t="shared" si="19"/>
        <v>0.42832140628215654</v>
      </c>
      <c r="AB20" s="64">
        <f t="shared" si="20"/>
        <v>1.2404153019232385</v>
      </c>
      <c r="AC20" s="64">
        <f t="shared" si="21"/>
        <v>1823.0427350427351</v>
      </c>
      <c r="AD20" s="64">
        <f t="shared" si="22"/>
        <v>83.965860455857467</v>
      </c>
      <c r="AE20" s="60">
        <f t="shared" si="23"/>
        <v>2.0017370756647654</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71</v>
      </c>
      <c r="G22" s="71">
        <v>78</v>
      </c>
      <c r="H22" s="74">
        <v>81</v>
      </c>
      <c r="I22" s="71">
        <v>74</v>
      </c>
      <c r="J22" s="71">
        <v>10</v>
      </c>
      <c r="K22" s="71">
        <v>0</v>
      </c>
      <c r="L22" s="71">
        <v>68</v>
      </c>
      <c r="M22" s="64">
        <f t="shared" ref="M22:M23" si="24">IFERROR(F22/G22-1,"n/a")</f>
        <v>-8.9743589743589758E-2</v>
      </c>
      <c r="N22" s="64">
        <f t="shared" ref="N22:N23" si="25">IFERROR(F22/H22-1,"n/a")</f>
        <v>-0.12345679012345678</v>
      </c>
      <c r="O22" s="64">
        <f t="shared" ref="O22:O23" si="26">IFERROR(F22/I22-1,"n/a")</f>
        <v>-4.0540540540540571E-2</v>
      </c>
      <c r="P22" s="64">
        <f t="shared" ref="P22:P23" si="27">IFERROR(F22/J22-1,"n/a")</f>
        <v>6.1</v>
      </c>
      <c r="Q22" s="64" t="str">
        <f t="shared" ref="Q22:Q23" si="28">IFERROR(F22/K22-1,"n/a")</f>
        <v>n/a</v>
      </c>
      <c r="R22" s="60">
        <f t="shared" ref="R22:R23" si="29">IFERROR(F22/L22-1,"n/a")</f>
        <v>4.4117647058823595E-2</v>
      </c>
      <c r="S22" s="68">
        <f>'Jun-25'!S22+F22</f>
        <v>909</v>
      </c>
      <c r="T22" s="68">
        <f>'Jun-25'!T22+G22</f>
        <v>774</v>
      </c>
      <c r="U22" s="68">
        <f>'Jun-25'!U22+H22</f>
        <v>777</v>
      </c>
      <c r="V22" s="68">
        <f>'Jun-25'!V22+I22</f>
        <v>403</v>
      </c>
      <c r="W22" s="68">
        <f>'Jun-25'!W22+J22</f>
        <v>14</v>
      </c>
      <c r="X22" s="68">
        <f>'Jun-25'!X22+K22</f>
        <v>43</v>
      </c>
      <c r="Y22" s="68">
        <f>'Jun-25'!Y22+L22</f>
        <v>430</v>
      </c>
      <c r="Z22" s="64">
        <f t="shared" ref="Z22:Z23" si="30">IFERROR(S22/T22-1,"n/a")</f>
        <v>0.17441860465116288</v>
      </c>
      <c r="AA22" s="64">
        <f t="shared" ref="AA22:AA23" si="31">IFERROR(S22/U22-1,"n/a")</f>
        <v>0.16988416988416999</v>
      </c>
      <c r="AB22" s="64">
        <f t="shared" ref="AB22:AB23" si="32">IFERROR(S22/V22-1,"n/a")</f>
        <v>1.2555831265508686</v>
      </c>
      <c r="AC22" s="64">
        <f t="shared" ref="AC22:AC23" si="33">IFERROR(S22/W22-1,"n/a")</f>
        <v>63.928571428571431</v>
      </c>
      <c r="AD22" s="64">
        <f t="shared" ref="AD22:AD23" si="34">IFERROR(S22/X22-1,"n/a")</f>
        <v>20.13953488372093</v>
      </c>
      <c r="AE22" s="60">
        <f t="shared" ref="AE22:AE23" si="35">IFERROR(S22/Y22-1,"n/a")</f>
        <v>1.113953488372093</v>
      </c>
      <c r="AF22" s="68">
        <v>1651</v>
      </c>
      <c r="AG22" s="68">
        <v>1500</v>
      </c>
      <c r="AH22" s="68">
        <v>895</v>
      </c>
      <c r="AI22" s="68">
        <v>283</v>
      </c>
      <c r="AJ22" s="68">
        <v>43</v>
      </c>
      <c r="AK22" s="134">
        <v>827</v>
      </c>
      <c r="AL22" s="122"/>
      <c r="AM22" s="122"/>
    </row>
    <row r="23" spans="1:39" s="123" customFormat="1" ht="12.75">
      <c r="A23" s="122"/>
      <c r="B23" s="127"/>
      <c r="C23" s="33"/>
      <c r="D23" s="26" t="s">
        <v>11</v>
      </c>
      <c r="E23" s="32"/>
      <c r="F23" s="71">
        <v>285959</v>
      </c>
      <c r="G23" s="71">
        <v>391649</v>
      </c>
      <c r="H23" s="73">
        <v>393561</v>
      </c>
      <c r="I23" s="71">
        <v>283525</v>
      </c>
      <c r="J23" s="71">
        <v>23553</v>
      </c>
      <c r="K23" s="71">
        <v>0</v>
      </c>
      <c r="L23" s="71">
        <v>261197</v>
      </c>
      <c r="M23" s="64">
        <f t="shared" si="24"/>
        <v>-0.26985898087317983</v>
      </c>
      <c r="N23" s="64">
        <f t="shared" si="25"/>
        <v>-0.27340615558960368</v>
      </c>
      <c r="O23" s="64">
        <f t="shared" si="26"/>
        <v>8.5847808835199935E-3</v>
      </c>
      <c r="P23" s="64">
        <f t="shared" si="27"/>
        <v>11.141086061223623</v>
      </c>
      <c r="Q23" s="64" t="str">
        <f t="shared" si="28"/>
        <v>n/a</v>
      </c>
      <c r="R23" s="60">
        <f t="shared" si="29"/>
        <v>9.480200768002689E-2</v>
      </c>
      <c r="S23" s="68">
        <f>'Jun-25'!S23+F23</f>
        <v>2512677</v>
      </c>
      <c r="T23" s="68">
        <f>'Jun-25'!T23+G23</f>
        <v>2546374</v>
      </c>
      <c r="U23" s="68">
        <f>'Jun-25'!U23+H23</f>
        <v>2307313</v>
      </c>
      <c r="V23" s="68">
        <f>'Jun-25'!V23+I23</f>
        <v>825612</v>
      </c>
      <c r="W23" s="68">
        <f>'Jun-25'!W23+J23</f>
        <v>28476</v>
      </c>
      <c r="X23" s="68">
        <f>'Jun-25'!X23+K23</f>
        <v>140552</v>
      </c>
      <c r="Y23" s="68">
        <f>'Jun-25'!Y23+L23</f>
        <v>1301649</v>
      </c>
      <c r="Z23" s="64">
        <f t="shared" si="30"/>
        <v>-1.3233327076069723E-2</v>
      </c>
      <c r="AA23" s="64">
        <f t="shared" si="31"/>
        <v>8.9005696236271303E-2</v>
      </c>
      <c r="AB23" s="64">
        <f t="shared" si="32"/>
        <v>2.0434114329733579</v>
      </c>
      <c r="AC23" s="64">
        <f t="shared" si="33"/>
        <v>87.238411293721029</v>
      </c>
      <c r="AD23" s="64">
        <f t="shared" si="34"/>
        <v>16.877205589390403</v>
      </c>
      <c r="AE23" s="60">
        <f t="shared" si="35"/>
        <v>0.93037984894545311</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6</v>
      </c>
      <c r="G25" s="71">
        <v>4</v>
      </c>
      <c r="H25" s="71">
        <v>3</v>
      </c>
      <c r="I25" s="71">
        <v>3</v>
      </c>
      <c r="J25" s="71">
        <v>0</v>
      </c>
      <c r="K25" s="71">
        <v>0</v>
      </c>
      <c r="L25" s="71">
        <v>3</v>
      </c>
      <c r="M25" s="64">
        <f t="shared" ref="M25:M28" si="36">IFERROR(F25/G25-1,"n/a")</f>
        <v>0.5</v>
      </c>
      <c r="N25" s="64">
        <f t="shared" ref="N25:N28" si="37">IFERROR(F25/H25-1,"n/a")</f>
        <v>1</v>
      </c>
      <c r="O25" s="64">
        <f t="shared" ref="O25:O28" si="38">IFERROR(F25/I25-1,"n/a")</f>
        <v>1</v>
      </c>
      <c r="P25" s="64" t="str">
        <f t="shared" ref="P25:P28" si="39">IFERROR(F25/J25-1,"n/a")</f>
        <v>n/a</v>
      </c>
      <c r="Q25" s="64" t="str">
        <f t="shared" ref="Q25:Q28" si="40">IFERROR(F25/K25-1,"n/a")</f>
        <v>n/a</v>
      </c>
      <c r="R25" s="60">
        <f t="shared" ref="R25:R28" si="41">IFERROR(F25/L25-1,"n/a")</f>
        <v>1</v>
      </c>
      <c r="S25" s="68">
        <f>'Jun-25'!S25+F25</f>
        <v>11</v>
      </c>
      <c r="T25" s="68">
        <f>'Jun-25'!T25+G25</f>
        <v>9</v>
      </c>
      <c r="U25" s="68">
        <f>'Jun-25'!U25+H25</f>
        <v>11</v>
      </c>
      <c r="V25" s="68">
        <f>'Jun-25'!V25+I25</f>
        <v>5</v>
      </c>
      <c r="W25" s="68">
        <f>'Jun-25'!W25+J25</f>
        <v>0</v>
      </c>
      <c r="X25" s="68">
        <f>'Jun-25'!X25+K25</f>
        <v>0</v>
      </c>
      <c r="Y25" s="68">
        <f>'Jun-25'!Y25+L25</f>
        <v>11</v>
      </c>
      <c r="Z25" s="64">
        <f t="shared" ref="Z25:Z28" si="42">IFERROR(S25/T25-1,"n/a")</f>
        <v>0.22222222222222232</v>
      </c>
      <c r="AA25" s="64">
        <f t="shared" ref="AA25:AA28" si="43">IFERROR(S25/U25-1,"n/a")</f>
        <v>0</v>
      </c>
      <c r="AB25" s="64">
        <f t="shared" ref="AB25:AB28" si="44">IFERROR(S25/V25-1,"n/a")</f>
        <v>1.2000000000000002</v>
      </c>
      <c r="AC25" s="64" t="str">
        <f t="shared" ref="AC25:AC28" si="45">IFERROR(S25/W25-1,"n/a")</f>
        <v>n/a</v>
      </c>
      <c r="AD25" s="64" t="str">
        <f t="shared" ref="AD25:AD28" si="46">IFERROR(S25/X25-1,"n/a")</f>
        <v>n/a</v>
      </c>
      <c r="AE25" s="60">
        <f t="shared" ref="AE25:AE28" si="47">IFERROR(S25/Y25-1,"n/a")</f>
        <v>0</v>
      </c>
      <c r="AF25" s="68">
        <v>14</v>
      </c>
      <c r="AG25" s="68">
        <v>21</v>
      </c>
      <c r="AH25" s="68">
        <v>9</v>
      </c>
      <c r="AI25" s="68">
        <v>0</v>
      </c>
      <c r="AJ25" s="68">
        <v>0</v>
      </c>
      <c r="AK25" s="134">
        <v>16</v>
      </c>
      <c r="AL25" s="122"/>
      <c r="AM25" s="122"/>
    </row>
    <row r="26" spans="1:39" s="123" customFormat="1" ht="12.75">
      <c r="A26" s="122"/>
      <c r="B26" s="127"/>
      <c r="C26" s="33"/>
      <c r="D26" s="26" t="s">
        <v>11</v>
      </c>
      <c r="E26" s="32"/>
      <c r="F26" s="71">
        <v>20505</v>
      </c>
      <c r="G26" s="71">
        <v>15059</v>
      </c>
      <c r="H26" s="71">
        <v>6188</v>
      </c>
      <c r="I26" s="71">
        <v>5526</v>
      </c>
      <c r="J26" s="71">
        <v>0</v>
      </c>
      <c r="K26" s="71">
        <v>0</v>
      </c>
      <c r="L26" s="71">
        <v>3523</v>
      </c>
      <c r="M26" s="64">
        <f t="shared" si="36"/>
        <v>0.36164419948203741</v>
      </c>
      <c r="N26" s="64">
        <f t="shared" si="37"/>
        <v>2.3136716224951521</v>
      </c>
      <c r="O26" s="64">
        <f t="shared" si="38"/>
        <v>2.7106406080347449</v>
      </c>
      <c r="P26" s="64" t="str">
        <f t="shared" si="39"/>
        <v>n/a</v>
      </c>
      <c r="Q26" s="64" t="str">
        <f t="shared" si="40"/>
        <v>n/a</v>
      </c>
      <c r="R26" s="60">
        <f t="shared" si="41"/>
        <v>4.8203235878512629</v>
      </c>
      <c r="S26" s="68">
        <f>'Jun-25'!S26+F26</f>
        <v>41409</v>
      </c>
      <c r="T26" s="68">
        <f>'Jun-25'!T26+G26</f>
        <v>33718</v>
      </c>
      <c r="U26" s="68">
        <f>'Jun-25'!U26+H26</f>
        <v>19775</v>
      </c>
      <c r="V26" s="68">
        <f>'Jun-25'!V26+I26</f>
        <v>8677</v>
      </c>
      <c r="W26" s="68">
        <f>'Jun-25'!W26+J26</f>
        <v>0</v>
      </c>
      <c r="X26" s="68">
        <f>'Jun-25'!X26+K26</f>
        <v>0</v>
      </c>
      <c r="Y26" s="68">
        <f>'Jun-25'!Y26+L26</f>
        <v>13750</v>
      </c>
      <c r="Z26" s="64">
        <f t="shared" si="42"/>
        <v>0.22809775194258264</v>
      </c>
      <c r="AA26" s="64">
        <f t="shared" si="43"/>
        <v>1.0940075853350191</v>
      </c>
      <c r="AB26" s="64">
        <f t="shared" si="44"/>
        <v>3.7722715224155818</v>
      </c>
      <c r="AC26" s="64" t="str">
        <f t="shared" si="45"/>
        <v>n/a</v>
      </c>
      <c r="AD26" s="64" t="str">
        <f t="shared" si="46"/>
        <v>n/a</v>
      </c>
      <c r="AE26" s="60">
        <f t="shared" si="47"/>
        <v>2.0115636363636362</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522</v>
      </c>
      <c r="G27" s="75">
        <f t="shared" si="48"/>
        <v>441</v>
      </c>
      <c r="H27" s="75">
        <f t="shared" si="48"/>
        <v>353</v>
      </c>
      <c r="I27" s="75">
        <f t="shared" si="48"/>
        <v>311</v>
      </c>
      <c r="J27" s="75">
        <f t="shared" si="48"/>
        <v>63</v>
      </c>
      <c r="K27" s="75">
        <f t="shared" si="48"/>
        <v>2</v>
      </c>
      <c r="L27" s="75">
        <f t="shared" si="48"/>
        <v>281</v>
      </c>
      <c r="M27" s="66">
        <f t="shared" si="36"/>
        <v>0.18367346938775508</v>
      </c>
      <c r="N27" s="66">
        <f t="shared" si="37"/>
        <v>0.47875354107648715</v>
      </c>
      <c r="O27" s="66">
        <f t="shared" si="38"/>
        <v>0.67845659163987149</v>
      </c>
      <c r="P27" s="66">
        <f t="shared" si="39"/>
        <v>7.2857142857142865</v>
      </c>
      <c r="Q27" s="66">
        <f t="shared" si="40"/>
        <v>260</v>
      </c>
      <c r="R27" s="62">
        <f t="shared" si="41"/>
        <v>0.85765124555160144</v>
      </c>
      <c r="S27" s="75">
        <f t="shared" ref="S27:Y28" si="49">S13+S16+S19+S22+S25</f>
        <v>3704</v>
      </c>
      <c r="T27" s="75">
        <f t="shared" si="49"/>
        <v>2913</v>
      </c>
      <c r="U27" s="75">
        <f t="shared" si="49"/>
        <v>2382</v>
      </c>
      <c r="V27" s="75">
        <f t="shared" si="49"/>
        <v>1949</v>
      </c>
      <c r="W27" s="75">
        <f t="shared" si="49"/>
        <v>121</v>
      </c>
      <c r="X27" s="75">
        <f t="shared" si="49"/>
        <v>609</v>
      </c>
      <c r="Y27" s="75">
        <f t="shared" si="49"/>
        <v>1798</v>
      </c>
      <c r="Z27" s="66">
        <f t="shared" si="42"/>
        <v>0.27154136628904912</v>
      </c>
      <c r="AA27" s="66">
        <f t="shared" si="43"/>
        <v>0.55499580184718722</v>
      </c>
      <c r="AB27" s="66">
        <f t="shared" si="44"/>
        <v>0.90046177526936888</v>
      </c>
      <c r="AC27" s="66">
        <f t="shared" si="45"/>
        <v>29.611570247933884</v>
      </c>
      <c r="AD27" s="66">
        <f t="shared" si="46"/>
        <v>5.082101806239737</v>
      </c>
      <c r="AE27" s="62">
        <f t="shared" si="47"/>
        <v>1.060066740823137</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1689928</v>
      </c>
      <c r="G28" s="76">
        <f t="shared" si="48"/>
        <v>1595545</v>
      </c>
      <c r="H28" s="76">
        <f t="shared" si="48"/>
        <v>1271791</v>
      </c>
      <c r="I28" s="76">
        <f t="shared" si="48"/>
        <v>857236</v>
      </c>
      <c r="J28" s="76">
        <f t="shared" si="48"/>
        <v>92497</v>
      </c>
      <c r="K28" s="76">
        <f t="shared" si="48"/>
        <v>6081</v>
      </c>
      <c r="L28" s="76">
        <f t="shared" si="48"/>
        <v>868909</v>
      </c>
      <c r="M28" s="67">
        <f t="shared" si="36"/>
        <v>5.9154082147479414E-2</v>
      </c>
      <c r="N28" s="67">
        <f t="shared" si="37"/>
        <v>0.32877807753003441</v>
      </c>
      <c r="O28" s="67">
        <f t="shared" si="38"/>
        <v>0.97136844462901695</v>
      </c>
      <c r="P28" s="67">
        <f t="shared" si="39"/>
        <v>17.270084435170869</v>
      </c>
      <c r="Q28" s="67">
        <f t="shared" si="40"/>
        <v>276.90297648413087</v>
      </c>
      <c r="R28" s="63">
        <f t="shared" si="41"/>
        <v>0.94488490739536601</v>
      </c>
      <c r="S28" s="76">
        <f t="shared" si="49"/>
        <v>10297812</v>
      </c>
      <c r="T28" s="76">
        <f t="shared" si="49"/>
        <v>8973110.4000000004</v>
      </c>
      <c r="U28" s="76">
        <f t="shared" si="49"/>
        <v>6870350</v>
      </c>
      <c r="V28" s="76">
        <f t="shared" si="49"/>
        <v>3489716</v>
      </c>
      <c r="W28" s="76">
        <f t="shared" si="49"/>
        <v>162487</v>
      </c>
      <c r="X28" s="76">
        <f t="shared" si="49"/>
        <v>1284596</v>
      </c>
      <c r="Y28" s="76">
        <f t="shared" si="49"/>
        <v>5116128</v>
      </c>
      <c r="Z28" s="67">
        <f t="shared" si="42"/>
        <v>0.14763014617539971</v>
      </c>
      <c r="AA28" s="67">
        <f t="shared" si="43"/>
        <v>0.49887734977111786</v>
      </c>
      <c r="AB28" s="67">
        <f t="shared" si="44"/>
        <v>1.9509025949389578</v>
      </c>
      <c r="AC28" s="67">
        <f t="shared" si="45"/>
        <v>62.37622086690012</v>
      </c>
      <c r="AD28" s="67">
        <f t="shared" si="46"/>
        <v>7.016381804084709</v>
      </c>
      <c r="AE28" s="63">
        <f t="shared" si="47"/>
        <v>1.0128135965323777</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8">
        <f>'Jun-25'!S27+'Jun-25'!S28+'Jul-25'!F27+'Jul-25'!F28-'Jul-25'!S27-'Jul-25'!S28</f>
        <v>0</v>
      </c>
      <c r="T30" s="128">
        <f>'Jun-25'!T27+'Jun-25'!T28+'Jul-25'!G27+'Jul-25'!G28-'Jul-25'!T27-'Jul-25'!T28</f>
        <v>0</v>
      </c>
      <c r="U30" s="128">
        <f>'Jun-25'!U27+'Jun-25'!U28+'Jul-25'!H27+'Jul-25'!H28-'Jul-25'!U27-'Jul-25'!U28</f>
        <v>0</v>
      </c>
      <c r="V30" s="128">
        <f>'Jun-25'!V27+'Jun-25'!V28+'Jul-25'!I27+'Jul-25'!I28-'Jul-25'!V27-'Jul-25'!V28</f>
        <v>0</v>
      </c>
      <c r="W30" s="128">
        <f>'Jun-25'!W27+'Jun-25'!W28+'Jul-25'!J27+'Jul-25'!J28-'Jul-25'!W27-'Jul-25'!W28</f>
        <v>0</v>
      </c>
      <c r="X30" s="128">
        <f>'Jun-25'!X27+'Jun-25'!X28+'Jul-25'!K27+'Jul-25'!K28-'Jul-25'!X27-'Jul-25'!X28</f>
        <v>0</v>
      </c>
      <c r="Y30" s="128">
        <f>'Jun-25'!Y27+'Jun-25'!Y28+'Jul-25'!L27+'Jul-25'!L28-'Jul-25'!Y27-'Jul-25'!Y28</f>
        <v>0</v>
      </c>
      <c r="Z30" s="128"/>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July</v>
      </c>
      <c r="G33" s="163"/>
      <c r="H33" s="163"/>
      <c r="I33" s="163"/>
      <c r="J33" s="163"/>
      <c r="K33" s="163"/>
      <c r="L33" s="163"/>
      <c r="M33" s="163"/>
      <c r="N33" s="163"/>
      <c r="O33" s="163"/>
      <c r="P33" s="163"/>
      <c r="Q33" s="163"/>
      <c r="R33" s="164"/>
      <c r="S33" s="166" t="str">
        <f>"April to "&amp;D4&amp;" (YTD)"</f>
        <v>April to July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129</v>
      </c>
      <c r="N35" s="53" t="s">
        <v>140</v>
      </c>
      <c r="O35" s="53" t="s">
        <v>141</v>
      </c>
      <c r="P35" s="53" t="s">
        <v>142</v>
      </c>
      <c r="Q35" s="53" t="s">
        <v>143</v>
      </c>
      <c r="R35" s="57" t="s">
        <v>144</v>
      </c>
      <c r="S35" s="53" t="s">
        <v>145</v>
      </c>
      <c r="T35" s="53" t="s">
        <v>128</v>
      </c>
      <c r="U35" s="53" t="s">
        <v>114</v>
      </c>
      <c r="V35" s="53" t="s">
        <v>53</v>
      </c>
      <c r="W35" s="52" t="s">
        <v>54</v>
      </c>
      <c r="X35" s="52" t="s">
        <v>59</v>
      </c>
      <c r="Y35" s="52" t="s">
        <v>64</v>
      </c>
      <c r="Z35" s="53" t="s">
        <v>147</v>
      </c>
      <c r="AA35" s="53" t="s">
        <v>148</v>
      </c>
      <c r="AB35" s="53" t="s">
        <v>149</v>
      </c>
      <c r="AC35" s="53" t="s">
        <v>150</v>
      </c>
      <c r="AD35" s="53" t="s">
        <v>151</v>
      </c>
      <c r="AE35" s="57" t="s">
        <v>152</v>
      </c>
      <c r="AF35" s="53" t="s">
        <v>128</v>
      </c>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168</v>
      </c>
      <c r="G37" s="74">
        <f t="shared" ref="G37:L38" si="51">G13</f>
        <v>166</v>
      </c>
      <c r="H37" s="74">
        <f t="shared" si="51"/>
        <v>105</v>
      </c>
      <c r="I37" s="74">
        <f t="shared" si="51"/>
        <v>84</v>
      </c>
      <c r="J37" s="74">
        <f t="shared" si="51"/>
        <v>28</v>
      </c>
      <c r="K37" s="74">
        <f t="shared" si="51"/>
        <v>0</v>
      </c>
      <c r="L37" s="74">
        <f t="shared" si="51"/>
        <v>101</v>
      </c>
      <c r="M37" s="64">
        <f t="shared" ref="M37:M38" si="52">IFERROR(F37/G37-1,"n/a")</f>
        <v>1.2048192771084265E-2</v>
      </c>
      <c r="N37" s="64">
        <f t="shared" ref="N37:N38" si="53">IFERROR(F37/H37-1,"n/a")</f>
        <v>0.60000000000000009</v>
      </c>
      <c r="O37" s="64">
        <f t="shared" ref="O37:O38" si="54">IFERROR(F37/I37-1,"n/a")</f>
        <v>1</v>
      </c>
      <c r="P37" s="64">
        <f t="shared" ref="P37:P38" si="55">IFERROR(F37/J37-1,"n/a")</f>
        <v>5</v>
      </c>
      <c r="Q37" s="64" t="str">
        <f t="shared" ref="Q37:Q38" si="56">IFERROR(F37/K37-1,"n/a")</f>
        <v>n/a</v>
      </c>
      <c r="R37" s="60">
        <f t="shared" ref="R37:R38" si="57">IFERROR(F37/L37-1,"n/a")</f>
        <v>0.66336633663366329</v>
      </c>
      <c r="S37" s="74">
        <f>'Jun-25'!S37+F37</f>
        <v>729</v>
      </c>
      <c r="T37" s="74">
        <f>'Jun-25'!T37+G37</f>
        <v>672</v>
      </c>
      <c r="U37" s="74">
        <f>'Jun-25'!U37+H37</f>
        <v>428</v>
      </c>
      <c r="V37" s="74">
        <f>'Jun-25'!V37+I37</f>
        <v>380</v>
      </c>
      <c r="W37" s="74">
        <f>'Jun-25'!W37+J37</f>
        <v>28</v>
      </c>
      <c r="X37" s="74">
        <f>'Jun-25'!X37+K37</f>
        <v>42</v>
      </c>
      <c r="Y37" s="74">
        <f>'Jun-25'!Y37+L37</f>
        <v>410</v>
      </c>
      <c r="Z37" s="119">
        <f>IFERROR(S37/T37-1,"n/a")</f>
        <v>8.4821428571428603E-2</v>
      </c>
      <c r="AA37" s="119">
        <f>IFERROR(S37/U37-1,"n/a")</f>
        <v>0.70327102803738328</v>
      </c>
      <c r="AB37" s="119">
        <f>IFERROR(S37/V37-1,"n/a")</f>
        <v>0.91842105263157903</v>
      </c>
      <c r="AC37" s="119">
        <f>IFERROR(S37/W37-1,"n/a")</f>
        <v>25.035714285714285</v>
      </c>
      <c r="AD37" s="119">
        <f>IFERROR(S37/X37-1,"n/a")</f>
        <v>16.357142857142858</v>
      </c>
      <c r="AE37" s="120">
        <f>IFERROR(S37/Y37-1,"n/a")</f>
        <v>0.7780487804878049</v>
      </c>
      <c r="AF37" s="154">
        <v>2874</v>
      </c>
      <c r="AG37" s="89">
        <v>1802</v>
      </c>
      <c r="AH37" s="89">
        <v>1486</v>
      </c>
      <c r="AI37" s="89">
        <v>1052</v>
      </c>
      <c r="AJ37" s="70">
        <v>551</v>
      </c>
      <c r="AK37" s="78">
        <v>1584</v>
      </c>
      <c r="AM37" s="122"/>
    </row>
    <row r="38" spans="1:39" s="123" customFormat="1" ht="11.25">
      <c r="A38" s="122"/>
      <c r="B38" s="122"/>
      <c r="C38" s="33"/>
      <c r="D38" s="26" t="s">
        <v>11</v>
      </c>
      <c r="E38" s="32"/>
      <c r="F38" s="74">
        <f>F14</f>
        <v>664501</v>
      </c>
      <c r="G38" s="74">
        <f t="shared" si="51"/>
        <v>639139</v>
      </c>
      <c r="H38" s="74">
        <f t="shared" si="51"/>
        <v>396404</v>
      </c>
      <c r="I38" s="74">
        <f t="shared" si="51"/>
        <v>292122</v>
      </c>
      <c r="J38" s="74">
        <f t="shared" si="51"/>
        <v>30914</v>
      </c>
      <c r="K38" s="74">
        <f t="shared" si="51"/>
        <v>0</v>
      </c>
      <c r="L38" s="74">
        <f t="shared" si="51"/>
        <v>332464</v>
      </c>
      <c r="M38" s="64">
        <f t="shared" si="52"/>
        <v>3.9681509030117024E-2</v>
      </c>
      <c r="N38" s="64">
        <f t="shared" si="53"/>
        <v>0.6763226405384406</v>
      </c>
      <c r="O38" s="64">
        <f t="shared" si="54"/>
        <v>1.274737951951582</v>
      </c>
      <c r="P38" s="64">
        <f t="shared" si="55"/>
        <v>20.495147829462379</v>
      </c>
      <c r="Q38" s="64" t="str">
        <f t="shared" si="56"/>
        <v>n/a</v>
      </c>
      <c r="R38" s="60">
        <f t="shared" si="57"/>
        <v>0.99871565041628574</v>
      </c>
      <c r="S38" s="74">
        <f>'Jun-25'!S38+F38</f>
        <v>2643781</v>
      </c>
      <c r="T38" s="74">
        <f>'Jun-25'!T38+G38</f>
        <v>2440355</v>
      </c>
      <c r="U38" s="74">
        <f>'Jun-25'!U38+H38</f>
        <v>1559282</v>
      </c>
      <c r="V38" s="74">
        <f>'Jun-25'!V38+I38</f>
        <v>1076553</v>
      </c>
      <c r="W38" s="74">
        <f>'Jun-25'!W38+J38</f>
        <v>30914</v>
      </c>
      <c r="X38" s="74">
        <f>'Jun-25'!X38+K38</f>
        <v>0</v>
      </c>
      <c r="Y38" s="74">
        <f>'Jun-25'!Y38+L38</f>
        <v>1332615</v>
      </c>
      <c r="Z38" s="119">
        <f>IFERROR(S38/T38-1,"n/a")</f>
        <v>8.3359183397497594E-2</v>
      </c>
      <c r="AA38" s="119">
        <f>IFERROR(S38/U38-1,"n/a")</f>
        <v>0.69551178042201478</v>
      </c>
      <c r="AB38" s="119">
        <f>IFERROR(S38/V38-1,"n/a")</f>
        <v>1.4557834124283708</v>
      </c>
      <c r="AC38" s="119">
        <f>IFERROR(S38/W38-1,"n/a")</f>
        <v>84.520508507472343</v>
      </c>
      <c r="AD38" s="119" t="str">
        <f>IFERROR(S38/X38-1,"n/a")</f>
        <v>n/a</v>
      </c>
      <c r="AE38" s="120">
        <f>IFERROR(S38/Y38-1,"n/a")</f>
        <v>0.98390457859171621</v>
      </c>
      <c r="AF38" s="154">
        <v>8791246</v>
      </c>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1.25">
      <c r="A40" s="122"/>
      <c r="B40" s="122"/>
      <c r="C40" s="33"/>
      <c r="D40" s="26" t="s">
        <v>5</v>
      </c>
      <c r="E40" s="32"/>
      <c r="F40" s="74">
        <f t="shared" ref="F40:L41" si="58">F16</f>
        <v>141</v>
      </c>
      <c r="G40" s="74">
        <f t="shared" si="58"/>
        <v>93</v>
      </c>
      <c r="H40" s="74">
        <f t="shared" si="58"/>
        <v>71</v>
      </c>
      <c r="I40" s="74">
        <f t="shared" si="58"/>
        <v>62</v>
      </c>
      <c r="J40" s="74">
        <f t="shared" si="58"/>
        <v>22</v>
      </c>
      <c r="K40" s="74">
        <f t="shared" si="58"/>
        <v>0</v>
      </c>
      <c r="L40" s="74">
        <f t="shared" si="58"/>
        <v>59</v>
      </c>
      <c r="M40" s="64">
        <f t="shared" ref="M40:M41" si="59">IFERROR(F40/G40-1,"n/a")</f>
        <v>0.5161290322580645</v>
      </c>
      <c r="N40" s="64">
        <f t="shared" ref="N40:N41" si="60">IFERROR(F40/H40-1,"n/a")</f>
        <v>0.9859154929577465</v>
      </c>
      <c r="O40" s="64">
        <f t="shared" ref="O40:O41" si="61">IFERROR(F40/I40-1,"n/a")</f>
        <v>1.274193548387097</v>
      </c>
      <c r="P40" s="64">
        <f t="shared" ref="P40:P41" si="62">IFERROR(F40/J40-1,"n/a")</f>
        <v>5.4090909090909092</v>
      </c>
      <c r="Q40" s="64" t="str">
        <f t="shared" ref="Q40:Q41" si="63">IFERROR(F40/K40-1,"n/a")</f>
        <v>n/a</v>
      </c>
      <c r="R40" s="60">
        <f t="shared" ref="R40:R41" si="64">IFERROR(F40/L40-1,"n/a")</f>
        <v>1.3898305084745761</v>
      </c>
      <c r="S40" s="74">
        <f>'Jun-25'!S40+F40</f>
        <v>474</v>
      </c>
      <c r="T40" s="74">
        <f>'Jun-25'!T40+G40</f>
        <v>354</v>
      </c>
      <c r="U40" s="74">
        <f>'Jun-25'!U40+H40</f>
        <v>260</v>
      </c>
      <c r="V40" s="74">
        <f>'Jun-25'!V40+I40</f>
        <v>278</v>
      </c>
      <c r="W40" s="74">
        <f>'Jun-25'!W40+J40</f>
        <v>61</v>
      </c>
      <c r="X40" s="74">
        <f>'Jun-25'!X40+K40</f>
        <v>0</v>
      </c>
      <c r="Y40" s="74">
        <f>'Jun-25'!Y40+L40</f>
        <v>252</v>
      </c>
      <c r="Z40" s="119">
        <f t="shared" ref="Z40:Z41" si="65">IFERROR(S40/T40-1,"n/a")</f>
        <v>0.33898305084745761</v>
      </c>
      <c r="AA40" s="119">
        <f t="shared" ref="AA40:AA41" si="66">IFERROR(S40/U40-1,"n/a")</f>
        <v>0.82307692307692304</v>
      </c>
      <c r="AB40" s="119">
        <f t="shared" ref="AB40:AB41" si="67">IFERROR(S40/V40-1,"n/a")</f>
        <v>0.70503597122302164</v>
      </c>
      <c r="AC40" s="119">
        <f t="shared" ref="AC40:AC41" si="68">IFERROR(S40/W40-1,"n/a")</f>
        <v>6.7704918032786887</v>
      </c>
      <c r="AD40" s="119" t="str">
        <f t="shared" ref="AD40:AD41" si="69">IFERROR(S40/X40-1,"n/a")</f>
        <v>n/a</v>
      </c>
      <c r="AE40" s="120">
        <f t="shared" ref="AE40:AE41" si="70">IFERROR(S40/Y40-1,"n/a")</f>
        <v>0.88095238095238093</v>
      </c>
      <c r="AF40" s="154">
        <v>817</v>
      </c>
      <c r="AG40" s="89">
        <v>583</v>
      </c>
      <c r="AH40" s="89">
        <v>563</v>
      </c>
      <c r="AI40" s="89">
        <v>226</v>
      </c>
      <c r="AJ40" s="70">
        <v>66</v>
      </c>
      <c r="AK40" s="78">
        <v>573</v>
      </c>
      <c r="AM40" s="122"/>
    </row>
    <row r="41" spans="1:39" s="123" customFormat="1" ht="11.25">
      <c r="A41" s="122"/>
      <c r="B41" s="122"/>
      <c r="C41" s="33"/>
      <c r="D41" s="26" t="s">
        <v>11</v>
      </c>
      <c r="E41" s="32"/>
      <c r="F41" s="74">
        <f t="shared" si="58"/>
        <v>388470</v>
      </c>
      <c r="G41" s="74">
        <f t="shared" si="58"/>
        <v>287103</v>
      </c>
      <c r="H41" s="74">
        <f t="shared" si="58"/>
        <v>271757</v>
      </c>
      <c r="I41" s="74">
        <f t="shared" si="58"/>
        <v>137630</v>
      </c>
      <c r="J41" s="74">
        <f t="shared" si="58"/>
        <v>37562</v>
      </c>
      <c r="K41" s="74">
        <f t="shared" si="58"/>
        <v>0</v>
      </c>
      <c r="L41" s="74">
        <f t="shared" si="58"/>
        <v>174121</v>
      </c>
      <c r="M41" s="64">
        <f t="shared" si="59"/>
        <v>0.35306841098839103</v>
      </c>
      <c r="N41" s="64">
        <f t="shared" si="60"/>
        <v>0.42947559768469623</v>
      </c>
      <c r="O41" s="64">
        <f t="shared" si="61"/>
        <v>1.8225677541233742</v>
      </c>
      <c r="P41" s="64">
        <f t="shared" si="62"/>
        <v>9.3421010595814913</v>
      </c>
      <c r="Q41" s="64" t="str">
        <f t="shared" si="63"/>
        <v>n/a</v>
      </c>
      <c r="R41" s="60">
        <f t="shared" si="64"/>
        <v>1.2310347402093944</v>
      </c>
      <c r="S41" s="74">
        <f>'Jun-25'!S41+F41</f>
        <v>1171131</v>
      </c>
      <c r="T41" s="74">
        <f>'Jun-25'!T41+G41</f>
        <v>930282</v>
      </c>
      <c r="U41" s="74">
        <f>'Jun-25'!U41+H41</f>
        <v>765080</v>
      </c>
      <c r="V41" s="74">
        <f>'Jun-25'!V41+I41</f>
        <v>401684</v>
      </c>
      <c r="W41" s="74">
        <f>'Jun-25'!W41+J41</f>
        <v>92526</v>
      </c>
      <c r="X41" s="74">
        <f>'Jun-25'!X41+K41</f>
        <v>0</v>
      </c>
      <c r="Y41" s="74">
        <f>'Jun-25'!Y41+L41</f>
        <v>652250</v>
      </c>
      <c r="Z41" s="119">
        <f t="shared" si="65"/>
        <v>0.2588989145226932</v>
      </c>
      <c r="AA41" s="119">
        <f t="shared" si="66"/>
        <v>0.53073011972604167</v>
      </c>
      <c r="AB41" s="119">
        <f t="shared" si="67"/>
        <v>1.9155530217783134</v>
      </c>
      <c r="AC41" s="119">
        <f t="shared" si="68"/>
        <v>11.657317943064653</v>
      </c>
      <c r="AD41" s="119" t="str">
        <f t="shared" si="69"/>
        <v>n/a</v>
      </c>
      <c r="AE41" s="120">
        <f t="shared" si="70"/>
        <v>0.79552472211575309</v>
      </c>
      <c r="AF41" s="154">
        <v>2079983</v>
      </c>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1.25">
      <c r="A43" s="122"/>
      <c r="B43" s="122"/>
      <c r="C43" s="33"/>
      <c r="D43" s="26" t="s">
        <v>5</v>
      </c>
      <c r="E43" s="32"/>
      <c r="F43" s="74">
        <f>F19</f>
        <v>136</v>
      </c>
      <c r="G43" s="74">
        <f t="shared" ref="G43:L44" si="71">G19</f>
        <v>100</v>
      </c>
      <c r="H43" s="74">
        <f t="shared" si="71"/>
        <v>93</v>
      </c>
      <c r="I43" s="74">
        <f t="shared" si="71"/>
        <v>88</v>
      </c>
      <c r="J43" s="74">
        <f t="shared" si="71"/>
        <v>3</v>
      </c>
      <c r="K43" s="74">
        <f t="shared" si="71"/>
        <v>2</v>
      </c>
      <c r="L43" s="74">
        <f t="shared" si="71"/>
        <v>50</v>
      </c>
      <c r="M43" s="64">
        <f t="shared" ref="M43:M44" si="72">IFERROR(F43/G43-1,"n/a")</f>
        <v>0.3600000000000001</v>
      </c>
      <c r="N43" s="64">
        <f t="shared" ref="N43:N44" si="73">IFERROR(F43/H43-1,"n/a")</f>
        <v>0.4623655913978495</v>
      </c>
      <c r="O43" s="64">
        <f t="shared" ref="O43:O44" si="74">IFERROR(F43/I43-1,"n/a")</f>
        <v>0.54545454545454541</v>
      </c>
      <c r="P43" s="64">
        <f t="shared" ref="P43:P44" si="75">IFERROR(F43/J43-1,"n/a")</f>
        <v>44.333333333333336</v>
      </c>
      <c r="Q43" s="64">
        <f t="shared" ref="Q43:Q44" si="76">IFERROR(F43/K43-1,"n/a")</f>
        <v>67</v>
      </c>
      <c r="R43" s="60">
        <f t="shared" ref="R43:R44" si="77">IFERROR(F43/L43-1,"n/a")</f>
        <v>1.7200000000000002</v>
      </c>
      <c r="S43" s="74">
        <f>'Jun-25'!S43+F43</f>
        <v>409</v>
      </c>
      <c r="T43" s="74">
        <f>'Jun-25'!T43+G43</f>
        <v>338</v>
      </c>
      <c r="U43" s="74">
        <f>'Jun-25'!U43+H43</f>
        <v>326</v>
      </c>
      <c r="V43" s="74">
        <f>'Jun-25'!V43+I43</f>
        <v>305</v>
      </c>
      <c r="W43" s="74">
        <f>'Jun-25'!W43+J43</f>
        <v>6</v>
      </c>
      <c r="X43" s="74">
        <f>'Jun-25'!X43+K43</f>
        <v>2</v>
      </c>
      <c r="Y43" s="74">
        <f>'Jun-25'!Y43+L43</f>
        <v>150</v>
      </c>
      <c r="Z43" s="119">
        <f t="shared" ref="Z43:Z44" si="78">IFERROR(S43/T43-1,"n/a")</f>
        <v>0.21005917159763321</v>
      </c>
      <c r="AA43" s="119">
        <f t="shared" ref="AA43:AA44" si="79">IFERROR(S43/U43-1,"n/a")</f>
        <v>0.25460122699386512</v>
      </c>
      <c r="AB43" s="119">
        <f t="shared" ref="AB43:AB44" si="80">IFERROR(S43/V43-1,"n/a")</f>
        <v>0.34098360655737703</v>
      </c>
      <c r="AC43" s="119">
        <f t="shared" ref="AC43:AC44" si="81">IFERROR(S43/W43-1,"n/a")</f>
        <v>67.166666666666671</v>
      </c>
      <c r="AD43" s="119">
        <f t="shared" ref="AD43:AD44" si="82">IFERROR(S43/X43-1,"n/a")</f>
        <v>203.5</v>
      </c>
      <c r="AE43" s="120">
        <f t="shared" ref="AE43:AE44" si="83">IFERROR(S43/Y43-1,"n/a")</f>
        <v>1.7266666666666666</v>
      </c>
      <c r="AF43" s="154">
        <v>728</v>
      </c>
      <c r="AG43" s="89">
        <v>712</v>
      </c>
      <c r="AH43" s="89">
        <v>669</v>
      </c>
      <c r="AI43" s="89">
        <v>59</v>
      </c>
      <c r="AJ43" s="70">
        <v>9</v>
      </c>
      <c r="AK43" s="78">
        <v>287</v>
      </c>
      <c r="AM43" s="122"/>
    </row>
    <row r="44" spans="1:39" s="123" customFormat="1" ht="11.25">
      <c r="A44" s="122"/>
      <c r="B44" s="122"/>
      <c r="C44" s="33"/>
      <c r="D44" s="26" t="s">
        <v>11</v>
      </c>
      <c r="E44" s="32"/>
      <c r="F44" s="74">
        <f>F20</f>
        <v>330493</v>
      </c>
      <c r="G44" s="74">
        <f t="shared" si="71"/>
        <v>262595</v>
      </c>
      <c r="H44" s="74">
        <f t="shared" si="71"/>
        <v>203881</v>
      </c>
      <c r="I44" s="74">
        <f t="shared" si="71"/>
        <v>138433</v>
      </c>
      <c r="J44" s="74">
        <f t="shared" si="71"/>
        <v>468</v>
      </c>
      <c r="K44" s="74">
        <f t="shared" si="71"/>
        <v>6081</v>
      </c>
      <c r="L44" s="74">
        <f t="shared" si="71"/>
        <v>97604</v>
      </c>
      <c r="M44" s="64">
        <f t="shared" si="72"/>
        <v>0.25856547154363185</v>
      </c>
      <c r="N44" s="64">
        <f t="shared" si="73"/>
        <v>0.6210093142568458</v>
      </c>
      <c r="O44" s="64">
        <f t="shared" si="74"/>
        <v>1.3873859556608612</v>
      </c>
      <c r="P44" s="64">
        <f t="shared" si="75"/>
        <v>705.1816239316239</v>
      </c>
      <c r="Q44" s="64">
        <f t="shared" si="76"/>
        <v>53.348462423943431</v>
      </c>
      <c r="R44" s="60">
        <f t="shared" si="77"/>
        <v>2.3860599975410843</v>
      </c>
      <c r="S44" s="74">
        <f>'Jun-25'!S44+F44</f>
        <v>825670</v>
      </c>
      <c r="T44" s="74">
        <f>'Jun-25'!T44+G44</f>
        <v>698242.4</v>
      </c>
      <c r="U44" s="74">
        <f>'Jun-25'!U44+H44</f>
        <v>576815</v>
      </c>
      <c r="V44" s="74">
        <f>'Jun-25'!V44+I44</f>
        <v>377939</v>
      </c>
      <c r="W44" s="74">
        <f>'Jun-25'!W44+J44</f>
        <v>468</v>
      </c>
      <c r="X44" s="74">
        <f>'Jun-25'!X44+K44</f>
        <v>8294</v>
      </c>
      <c r="Y44" s="74">
        <f>'Jun-25'!Y44+L44</f>
        <v>277902</v>
      </c>
      <c r="Z44" s="119">
        <f t="shared" si="78"/>
        <v>0.1824976541098049</v>
      </c>
      <c r="AA44" s="119">
        <f t="shared" si="79"/>
        <v>0.43142948779071277</v>
      </c>
      <c r="AB44" s="119">
        <f t="shared" si="80"/>
        <v>1.184664721026409</v>
      </c>
      <c r="AC44" s="119">
        <f t="shared" si="81"/>
        <v>1763.2521367521367</v>
      </c>
      <c r="AD44" s="119">
        <f t="shared" si="82"/>
        <v>98.550277308898004</v>
      </c>
      <c r="AE44" s="120">
        <f t="shared" si="83"/>
        <v>1.9710833315341381</v>
      </c>
      <c r="AF44" s="154">
        <v>1484512.4</v>
      </c>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1.25">
      <c r="A46" s="122"/>
      <c r="B46" s="122"/>
      <c r="C46" s="33"/>
      <c r="D46" s="26" t="s">
        <v>5</v>
      </c>
      <c r="E46" s="34"/>
      <c r="F46" s="74">
        <f>F22</f>
        <v>71</v>
      </c>
      <c r="G46" s="74">
        <f t="shared" ref="G46:L47" si="84">G22</f>
        <v>78</v>
      </c>
      <c r="H46" s="74">
        <f t="shared" si="84"/>
        <v>81</v>
      </c>
      <c r="I46" s="74">
        <f t="shared" si="84"/>
        <v>74</v>
      </c>
      <c r="J46" s="74">
        <f t="shared" si="84"/>
        <v>10</v>
      </c>
      <c r="K46" s="74">
        <f t="shared" si="84"/>
        <v>0</v>
      </c>
      <c r="L46" s="74">
        <f t="shared" si="84"/>
        <v>68</v>
      </c>
      <c r="M46" s="64">
        <f t="shared" ref="M46:M47" si="85">IFERROR(F46/G46-1,"n/a")</f>
        <v>-8.9743589743589758E-2</v>
      </c>
      <c r="N46" s="64">
        <f t="shared" ref="N46:N47" si="86">IFERROR(F46/H46-1,"n/a")</f>
        <v>-0.12345679012345678</v>
      </c>
      <c r="O46" s="64">
        <f t="shared" ref="O46:O47" si="87">IFERROR(F46/I46-1,"n/a")</f>
        <v>-4.0540540540540571E-2</v>
      </c>
      <c r="P46" s="64">
        <f t="shared" ref="P46:P47" si="88">IFERROR(F46/J46-1,"n/a")</f>
        <v>6.1</v>
      </c>
      <c r="Q46" s="64" t="str">
        <f t="shared" ref="Q46:Q47" si="89">IFERROR(F46/K46-1,"n/a")</f>
        <v>n/a</v>
      </c>
      <c r="R46" s="60">
        <f t="shared" ref="R46:R47" si="90">IFERROR(F46/L46-1,"n/a")</f>
        <v>4.4117647058823595E-2</v>
      </c>
      <c r="S46" s="74">
        <f>'Jun-25'!S46+F46</f>
        <v>513</v>
      </c>
      <c r="T46" s="74">
        <f>'Jun-25'!T46+G46</f>
        <v>515</v>
      </c>
      <c r="U46" s="74">
        <f>'Jun-25'!U46+H46</f>
        <v>490</v>
      </c>
      <c r="V46" s="74">
        <f>'Jun-25'!V46+I46</f>
        <v>350</v>
      </c>
      <c r="W46" s="74">
        <f>'Jun-25'!W46+J46</f>
        <v>14</v>
      </c>
      <c r="X46" s="74">
        <f>'Jun-25'!X46+K46</f>
        <v>0</v>
      </c>
      <c r="Y46" s="74">
        <f>'Jun-25'!Y46+L46</f>
        <v>341</v>
      </c>
      <c r="Z46" s="119">
        <f t="shared" ref="Z46:Z47" si="91">IFERROR(S46/T46-1,"n/a")</f>
        <v>-3.8834951456310218E-3</v>
      </c>
      <c r="AA46" s="119">
        <f t="shared" ref="AA46:AA47" si="92">IFERROR(S46/U46-1,"n/a")</f>
        <v>4.6938775510203978E-2</v>
      </c>
      <c r="AB46" s="119">
        <f t="shared" ref="AB46:AB47" si="93">IFERROR(S46/V46-1,"n/a")</f>
        <v>0.46571428571428575</v>
      </c>
      <c r="AC46" s="119">
        <f t="shared" ref="AC46:AC47" si="94">IFERROR(S46/W46-1,"n/a")</f>
        <v>35.642857142857146</v>
      </c>
      <c r="AD46" s="119" t="str">
        <f t="shared" ref="AD46:AD47" si="95">IFERROR(S46/X46-1,"n/a")</f>
        <v>n/a</v>
      </c>
      <c r="AE46" s="120">
        <f t="shared" ref="AE46:AE47" si="96">IFERROR(S46/Y46-1,"n/a")</f>
        <v>0.50439882697947214</v>
      </c>
      <c r="AF46" s="154">
        <v>1788</v>
      </c>
      <c r="AG46" s="89">
        <v>1471</v>
      </c>
      <c r="AH46" s="89">
        <v>1129</v>
      </c>
      <c r="AI46" s="89">
        <v>336</v>
      </c>
      <c r="AJ46" s="84">
        <v>43</v>
      </c>
      <c r="AK46" s="78">
        <v>781</v>
      </c>
      <c r="AM46" s="122"/>
    </row>
    <row r="47" spans="1:39" s="123" customFormat="1" ht="11.25">
      <c r="A47" s="122"/>
      <c r="B47" s="122"/>
      <c r="C47" s="33"/>
      <c r="D47" s="26" t="s">
        <v>11</v>
      </c>
      <c r="E47" s="32"/>
      <c r="F47" s="74">
        <f>F23</f>
        <v>285959</v>
      </c>
      <c r="G47" s="74">
        <f t="shared" si="84"/>
        <v>391649</v>
      </c>
      <c r="H47" s="74">
        <f t="shared" si="84"/>
        <v>393561</v>
      </c>
      <c r="I47" s="74">
        <f t="shared" si="84"/>
        <v>283525</v>
      </c>
      <c r="J47" s="74">
        <f t="shared" si="84"/>
        <v>23553</v>
      </c>
      <c r="K47" s="74">
        <f t="shared" si="84"/>
        <v>0</v>
      </c>
      <c r="L47" s="74">
        <f t="shared" si="84"/>
        <v>261197</v>
      </c>
      <c r="M47" s="64">
        <f t="shared" si="85"/>
        <v>-0.26985898087317983</v>
      </c>
      <c r="N47" s="64">
        <f t="shared" si="86"/>
        <v>-0.27340615558960368</v>
      </c>
      <c r="O47" s="64">
        <f t="shared" si="87"/>
        <v>8.5847808835199935E-3</v>
      </c>
      <c r="P47" s="64">
        <f t="shared" si="88"/>
        <v>11.141086061223623</v>
      </c>
      <c r="Q47" s="64" t="str">
        <f t="shared" si="89"/>
        <v>n/a</v>
      </c>
      <c r="R47" s="60">
        <f t="shared" si="90"/>
        <v>9.480200768002689E-2</v>
      </c>
      <c r="S47" s="74">
        <f>'Jun-25'!S47+F47</f>
        <v>1398686</v>
      </c>
      <c r="T47" s="74">
        <f>'Jun-25'!T47+G47</f>
        <v>1633319</v>
      </c>
      <c r="U47" s="74">
        <f>'Jun-25'!U47+H47</f>
        <v>1471039</v>
      </c>
      <c r="V47" s="74">
        <f>'Jun-25'!V47+I47</f>
        <v>757158</v>
      </c>
      <c r="W47" s="74">
        <f>'Jun-25'!W47+J47</f>
        <v>28476</v>
      </c>
      <c r="X47" s="74">
        <f>'Jun-25'!X47+K47</f>
        <v>0</v>
      </c>
      <c r="Y47" s="74">
        <f>'Jun-25'!Y47+L47</f>
        <v>1049749</v>
      </c>
      <c r="Z47" s="119">
        <f t="shared" si="91"/>
        <v>-0.14365411778103354</v>
      </c>
      <c r="AA47" s="119">
        <f t="shared" si="92"/>
        <v>-4.918496382488835E-2</v>
      </c>
      <c r="AB47" s="119">
        <f t="shared" si="93"/>
        <v>0.84728418639174397</v>
      </c>
      <c r="AC47" s="119">
        <f t="shared" si="94"/>
        <v>48.118064334878497</v>
      </c>
      <c r="AD47" s="119" t="str">
        <f t="shared" si="95"/>
        <v>n/a</v>
      </c>
      <c r="AE47" s="120">
        <f t="shared" si="96"/>
        <v>0.33240041190798952</v>
      </c>
      <c r="AF47" s="154">
        <v>5247410</v>
      </c>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1.25">
      <c r="C49" s="33"/>
      <c r="D49" s="26" t="s">
        <v>5</v>
      </c>
      <c r="E49" s="32"/>
      <c r="F49" s="74">
        <f>F25</f>
        <v>6</v>
      </c>
      <c r="G49" s="74">
        <f t="shared" ref="G49:L50" si="97">G25</f>
        <v>4</v>
      </c>
      <c r="H49" s="74">
        <f t="shared" si="97"/>
        <v>3</v>
      </c>
      <c r="I49" s="74">
        <f t="shared" si="97"/>
        <v>3</v>
      </c>
      <c r="J49" s="74">
        <f t="shared" si="97"/>
        <v>0</v>
      </c>
      <c r="K49" s="74">
        <f t="shared" si="97"/>
        <v>0</v>
      </c>
      <c r="L49" s="74">
        <f t="shared" si="97"/>
        <v>3</v>
      </c>
      <c r="M49" s="64">
        <f t="shared" ref="M49:M52" si="98">IFERROR(F49/G49-1,"n/a")</f>
        <v>0.5</v>
      </c>
      <c r="N49" s="64">
        <f t="shared" ref="N49:N52" si="99">IFERROR(F49/H49-1,"n/a")</f>
        <v>1</v>
      </c>
      <c r="O49" s="64">
        <f t="shared" ref="O49:O52" si="100">IFERROR(F49/I49-1,"n/a")</f>
        <v>1</v>
      </c>
      <c r="P49" s="64" t="str">
        <f t="shared" ref="P49:P52" si="101">IFERROR(F49/J49-1,"n/a")</f>
        <v>n/a</v>
      </c>
      <c r="Q49" s="64" t="str">
        <f t="shared" ref="Q49:Q52" si="102">IFERROR(F49/K49-1,"n/a")</f>
        <v>n/a</v>
      </c>
      <c r="R49" s="60">
        <f t="shared" ref="R49:R52" si="103">IFERROR(F49/L49-1,"n/a")</f>
        <v>1</v>
      </c>
      <c r="S49" s="74">
        <f>'Jun-25'!S49+F49</f>
        <v>11</v>
      </c>
      <c r="T49" s="74">
        <f>'Jun-25'!T49+G49</f>
        <v>9</v>
      </c>
      <c r="U49" s="74">
        <f>'Jun-25'!U49+H49</f>
        <v>11</v>
      </c>
      <c r="V49" s="74">
        <f>'Jun-25'!V49+I49</f>
        <v>5</v>
      </c>
      <c r="W49" s="74">
        <f>'Jun-25'!W49+J49</f>
        <v>0</v>
      </c>
      <c r="X49" s="74">
        <f>'Jun-25'!X49+K49</f>
        <v>0</v>
      </c>
      <c r="Y49" s="74">
        <f>'Jun-25'!Y49+L49</f>
        <v>11</v>
      </c>
      <c r="Z49" s="119">
        <f t="shared" ref="Z49:Z52" si="104">IFERROR(S49/T49-1,"n/a")</f>
        <v>0.22222222222222232</v>
      </c>
      <c r="AA49" s="119">
        <f t="shared" ref="AA49:AA50" si="105">IFERROR(S49/U49-1,"n/a")</f>
        <v>0</v>
      </c>
      <c r="AB49" s="119">
        <f t="shared" ref="AB49:AB52" si="106">IFERROR(S49/V49-1,"n/a")</f>
        <v>1.2000000000000002</v>
      </c>
      <c r="AC49" s="119" t="str">
        <f t="shared" ref="AC49:AC52" si="107">IFERROR(S49/W49-1,"n/a")</f>
        <v>n/a</v>
      </c>
      <c r="AD49" s="119" t="str">
        <f t="shared" ref="AD49:AD52" si="108">IFERROR(S49/X49-1,"n/a")</f>
        <v>n/a</v>
      </c>
      <c r="AE49" s="120">
        <f t="shared" ref="AE49:AE52" si="109">IFERROR(S49/Y49-1,"n/a")</f>
        <v>0</v>
      </c>
      <c r="AF49" s="154">
        <v>14</v>
      </c>
      <c r="AG49" s="89">
        <v>21</v>
      </c>
      <c r="AH49" s="89">
        <v>9</v>
      </c>
      <c r="AI49" s="68">
        <v>0</v>
      </c>
      <c r="AJ49" s="68">
        <v>0</v>
      </c>
      <c r="AK49" s="78">
        <v>16</v>
      </c>
      <c r="AM49" s="122"/>
    </row>
    <row r="50" spans="3:39" s="123" customFormat="1" ht="11.25">
      <c r="C50" s="33"/>
      <c r="D50" s="26" t="s">
        <v>11</v>
      </c>
      <c r="E50" s="32"/>
      <c r="F50" s="74">
        <f>F26</f>
        <v>20505</v>
      </c>
      <c r="G50" s="74">
        <f t="shared" si="97"/>
        <v>15059</v>
      </c>
      <c r="H50" s="74">
        <f t="shared" si="97"/>
        <v>6188</v>
      </c>
      <c r="I50" s="74">
        <f t="shared" si="97"/>
        <v>5526</v>
      </c>
      <c r="J50" s="74">
        <f t="shared" si="97"/>
        <v>0</v>
      </c>
      <c r="K50" s="74">
        <f t="shared" si="97"/>
        <v>0</v>
      </c>
      <c r="L50" s="74">
        <f t="shared" si="97"/>
        <v>3523</v>
      </c>
      <c r="M50" s="64">
        <f t="shared" si="98"/>
        <v>0.36164419948203741</v>
      </c>
      <c r="N50" s="64">
        <f t="shared" si="99"/>
        <v>2.3136716224951521</v>
      </c>
      <c r="O50" s="64">
        <f t="shared" si="100"/>
        <v>2.7106406080347449</v>
      </c>
      <c r="P50" s="64" t="str">
        <f t="shared" si="101"/>
        <v>n/a</v>
      </c>
      <c r="Q50" s="64" t="str">
        <f t="shared" si="102"/>
        <v>n/a</v>
      </c>
      <c r="R50" s="60">
        <f t="shared" si="103"/>
        <v>4.8203235878512629</v>
      </c>
      <c r="S50" s="74">
        <f>'Jun-25'!S50+F50</f>
        <v>41409</v>
      </c>
      <c r="T50" s="74">
        <f>'Jun-25'!T50+G50</f>
        <v>33718</v>
      </c>
      <c r="U50" s="74">
        <f>'Jun-25'!U50+H50</f>
        <v>19775</v>
      </c>
      <c r="V50" s="74">
        <f>'Jun-25'!V50+I50</f>
        <v>8677</v>
      </c>
      <c r="W50" s="74">
        <f>'Jun-25'!W50+J50</f>
        <v>0</v>
      </c>
      <c r="X50" s="74">
        <f>'Jun-25'!X50+K50</f>
        <v>0</v>
      </c>
      <c r="Y50" s="74">
        <f>'Jun-25'!Y50+L50</f>
        <v>13750</v>
      </c>
      <c r="Z50" s="119">
        <f t="shared" si="104"/>
        <v>0.22809775194258264</v>
      </c>
      <c r="AA50" s="119">
        <f t="shared" si="105"/>
        <v>1.0940075853350191</v>
      </c>
      <c r="AB50" s="119">
        <f t="shared" si="106"/>
        <v>3.7722715224155818</v>
      </c>
      <c r="AC50" s="119" t="str">
        <f t="shared" si="107"/>
        <v>n/a</v>
      </c>
      <c r="AD50" s="119" t="str">
        <f t="shared" si="108"/>
        <v>n/a</v>
      </c>
      <c r="AE50" s="120">
        <f t="shared" si="109"/>
        <v>2.0115636363636362</v>
      </c>
      <c r="AF50" s="154">
        <v>47798</v>
      </c>
      <c r="AG50" s="82">
        <v>38626</v>
      </c>
      <c r="AH50" s="82">
        <v>15637</v>
      </c>
      <c r="AI50" s="68">
        <v>0</v>
      </c>
      <c r="AJ50" s="68">
        <v>0</v>
      </c>
      <c r="AK50" s="78">
        <v>20248</v>
      </c>
      <c r="AM50" s="122"/>
    </row>
    <row r="51" spans="3:39" s="123" customFormat="1" ht="12" thickBot="1">
      <c r="C51" s="35" t="s">
        <v>12</v>
      </c>
      <c r="D51" s="36"/>
      <c r="E51" s="37"/>
      <c r="F51" s="75">
        <f t="shared" ref="F51:L52" si="110">F37+F40+F43+F46+F49</f>
        <v>522</v>
      </c>
      <c r="G51" s="75">
        <f t="shared" si="110"/>
        <v>441</v>
      </c>
      <c r="H51" s="75">
        <f t="shared" si="110"/>
        <v>353</v>
      </c>
      <c r="I51" s="75">
        <f t="shared" si="110"/>
        <v>311</v>
      </c>
      <c r="J51" s="75">
        <f t="shared" si="110"/>
        <v>63</v>
      </c>
      <c r="K51" s="75">
        <f t="shared" si="110"/>
        <v>2</v>
      </c>
      <c r="L51" s="75">
        <f t="shared" si="110"/>
        <v>281</v>
      </c>
      <c r="M51" s="66">
        <f t="shared" si="98"/>
        <v>0.18367346938775508</v>
      </c>
      <c r="N51" s="66">
        <f t="shared" si="99"/>
        <v>0.47875354107648715</v>
      </c>
      <c r="O51" s="66">
        <f t="shared" si="100"/>
        <v>0.67845659163987149</v>
      </c>
      <c r="P51" s="66">
        <f t="shared" si="101"/>
        <v>7.2857142857142865</v>
      </c>
      <c r="Q51" s="66">
        <f t="shared" si="102"/>
        <v>260</v>
      </c>
      <c r="R51" s="66">
        <f t="shared" si="103"/>
        <v>0.85765124555160144</v>
      </c>
      <c r="S51" s="75">
        <f>S37+S40+S43+S46+S49</f>
        <v>2136</v>
      </c>
      <c r="T51" s="75">
        <f>T37+T40+T43+T46+T49</f>
        <v>1888</v>
      </c>
      <c r="U51" s="75">
        <f>U37+U40+U43+U46+U49</f>
        <v>1515</v>
      </c>
      <c r="V51" s="75">
        <f t="shared" ref="U51:Y52" si="111">V37+V40+V43+V46+V49</f>
        <v>1318</v>
      </c>
      <c r="W51" s="75">
        <f t="shared" si="111"/>
        <v>109</v>
      </c>
      <c r="X51" s="75">
        <f t="shared" si="111"/>
        <v>44</v>
      </c>
      <c r="Y51" s="75">
        <f t="shared" si="111"/>
        <v>1164</v>
      </c>
      <c r="Z51" s="66">
        <f t="shared" si="104"/>
        <v>0.13135593220338992</v>
      </c>
      <c r="AA51" s="66">
        <f>IFERROR(S51/U51-1,"n/a")</f>
        <v>0.40990099009900982</v>
      </c>
      <c r="AB51" s="66">
        <f t="shared" si="106"/>
        <v>0.62063732928679816</v>
      </c>
      <c r="AC51" s="66">
        <f t="shared" si="107"/>
        <v>18.596330275229359</v>
      </c>
      <c r="AD51" s="66">
        <f t="shared" si="108"/>
        <v>47.545454545454547</v>
      </c>
      <c r="AE51" s="66">
        <f t="shared" si="109"/>
        <v>0.8350515463917525</v>
      </c>
      <c r="AF51" s="46">
        <f t="shared" ref="AF51:AJ52" si="112">AF37+AF40+AF43+AF46+AF49</f>
        <v>6221</v>
      </c>
      <c r="AG51" s="46">
        <f t="shared" si="112"/>
        <v>4589</v>
      </c>
      <c r="AH51" s="46">
        <f t="shared" si="112"/>
        <v>3856</v>
      </c>
      <c r="AI51" s="46">
        <f t="shared" si="112"/>
        <v>1673</v>
      </c>
      <c r="AJ51" s="46">
        <f t="shared" si="112"/>
        <v>669</v>
      </c>
      <c r="AK51" s="80">
        <f>AK37+AK40+AK43+AK46+AK49</f>
        <v>3241</v>
      </c>
      <c r="AM51" s="122"/>
    </row>
    <row r="52" spans="3:39" s="123" customFormat="1" ht="12.75" thickTop="1" thickBot="1">
      <c r="C52" s="38" t="s">
        <v>13</v>
      </c>
      <c r="D52" s="39"/>
      <c r="E52" s="40"/>
      <c r="F52" s="76">
        <f t="shared" si="110"/>
        <v>1689928</v>
      </c>
      <c r="G52" s="76">
        <f t="shared" si="110"/>
        <v>1595545</v>
      </c>
      <c r="H52" s="76">
        <f t="shared" si="110"/>
        <v>1271791</v>
      </c>
      <c r="I52" s="76">
        <f t="shared" si="110"/>
        <v>857236</v>
      </c>
      <c r="J52" s="76">
        <f t="shared" si="110"/>
        <v>92497</v>
      </c>
      <c r="K52" s="76">
        <f t="shared" si="110"/>
        <v>6081</v>
      </c>
      <c r="L52" s="76">
        <f t="shared" si="110"/>
        <v>868909</v>
      </c>
      <c r="M52" s="67">
        <f t="shared" si="98"/>
        <v>5.9154082147479414E-2</v>
      </c>
      <c r="N52" s="67">
        <f t="shared" si="99"/>
        <v>0.32877807753003441</v>
      </c>
      <c r="O52" s="67">
        <f t="shared" si="100"/>
        <v>0.97136844462901695</v>
      </c>
      <c r="P52" s="67">
        <f t="shared" si="101"/>
        <v>17.270084435170869</v>
      </c>
      <c r="Q52" s="67">
        <f t="shared" si="102"/>
        <v>276.90297648413087</v>
      </c>
      <c r="R52" s="67">
        <f t="shared" si="103"/>
        <v>0.94488490739536601</v>
      </c>
      <c r="S52" s="76">
        <f t="shared" ref="S52:T52" si="113">S38+S41+S44+S47+S50</f>
        <v>6080677</v>
      </c>
      <c r="T52" s="76">
        <f t="shared" si="113"/>
        <v>5735916.4000000004</v>
      </c>
      <c r="U52" s="76">
        <f t="shared" si="111"/>
        <v>4391991</v>
      </c>
      <c r="V52" s="76">
        <f t="shared" si="111"/>
        <v>2622011</v>
      </c>
      <c r="W52" s="76">
        <f t="shared" si="111"/>
        <v>152384</v>
      </c>
      <c r="X52" s="76">
        <f t="shared" si="111"/>
        <v>8294</v>
      </c>
      <c r="Y52" s="76">
        <f t="shared" si="111"/>
        <v>3326266</v>
      </c>
      <c r="Z52" s="67">
        <f t="shared" si="104"/>
        <v>6.0105583128791773E-2</v>
      </c>
      <c r="AA52" s="67">
        <f>IFERROR(S52/U52-1,"n/a")</f>
        <v>0.38449213579900321</v>
      </c>
      <c r="AB52" s="67">
        <f t="shared" si="106"/>
        <v>1.3190890503510473</v>
      </c>
      <c r="AC52" s="67">
        <f t="shared" si="107"/>
        <v>38.903644739605205</v>
      </c>
      <c r="AD52" s="67">
        <f t="shared" si="108"/>
        <v>732.14166867615143</v>
      </c>
      <c r="AE52" s="67">
        <f t="shared" si="109"/>
        <v>0.82807899308113053</v>
      </c>
      <c r="AF52" s="47">
        <f t="shared" si="112"/>
        <v>17650949.399999999</v>
      </c>
      <c r="AG52" s="47">
        <f t="shared" si="112"/>
        <v>13408675</v>
      </c>
      <c r="AH52" s="47">
        <f t="shared" si="112"/>
        <v>9237323</v>
      </c>
      <c r="AI52" s="47">
        <f t="shared" si="112"/>
        <v>2410085</v>
      </c>
      <c r="AJ52" s="47">
        <f t="shared" si="112"/>
        <v>1324261</v>
      </c>
      <c r="AK52" s="81">
        <f>AK38+AK41+AK44+AK47+AK50</f>
        <v>8638971</v>
      </c>
      <c r="AM52" s="122"/>
    </row>
    <row r="53" spans="3:39" s="123" customFormat="1" ht="12" thickTop="1">
      <c r="T53" s="131"/>
      <c r="U53" s="131"/>
      <c r="V53" s="131"/>
      <c r="W53" s="131"/>
      <c r="X53" s="131"/>
      <c r="Y53" s="131"/>
      <c r="AM53" s="122"/>
    </row>
    <row r="54" spans="3:39" s="123" customFormat="1" ht="11.25">
      <c r="F54" s="131"/>
      <c r="S54" s="131">
        <f>'Jun-25'!S51+'Jul-25'!F51+'Jul-25'!F52-'Jul-25'!S51-'Jul-25'!S52+'Jun-25'!S52</f>
        <v>0</v>
      </c>
      <c r="T54" s="131">
        <f>'Jun-25'!T51+'Jul-25'!G51+'Jul-25'!G52-'Jul-25'!T51-'Jul-25'!T52+'Jun-25'!T52</f>
        <v>0</v>
      </c>
      <c r="U54" s="131">
        <f>'Jun-25'!U51+'Jul-25'!H51+'Jul-25'!H52-'Jul-25'!U51-'Jul-25'!U52+'Jun-25'!U52</f>
        <v>0</v>
      </c>
      <c r="V54" s="131">
        <f>'Jun-25'!V51+'Jul-25'!I51+'Jul-25'!I52-'Jul-25'!V51-'Jul-25'!V52+'Jun-25'!V52</f>
        <v>0</v>
      </c>
      <c r="W54" s="131">
        <f>'Jun-25'!W51+'Jul-25'!J51+'Jul-25'!J52-'Jul-25'!W51-'Jul-25'!W52+'Jun-25'!W52</f>
        <v>0</v>
      </c>
      <c r="X54" s="131">
        <f>'Jun-25'!X51+'Jul-25'!K51+'Jul-25'!K52-'Jul-25'!X51-'Jul-25'!X52+'Jun-25'!X52</f>
        <v>0</v>
      </c>
      <c r="Y54" s="131">
        <f>'Jun-25'!Y51+'Jul-25'!L51+'Jul-25'!L52-'Jul-25'!Y51-'Jul-25'!Y52+'Jun-25'!Y52</f>
        <v>0</v>
      </c>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2773-D143-491F-B92C-420E2F2CDA4F}">
  <dimension ref="A1:AM66"/>
  <sheetViews>
    <sheetView showGridLines="0" topLeftCell="A24" zoomScale="85" zoomScaleNormal="85" workbookViewId="0">
      <selection activeCell="S13" sqref="S13"/>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10" bestFit="1" customWidth="1"/>
    <col min="20" max="21" width="12.5703125" bestFit="1" customWidth="1"/>
    <col min="22" max="24" width="11.5703125" bestFit="1" customWidth="1"/>
    <col min="25" max="25" width="11.85546875" bestFit="1" customWidth="1"/>
    <col min="26" max="26" width="9.140625" customWidth="1"/>
    <col min="27" max="27" width="9.140625" bestFit="1" customWidth="1"/>
    <col min="28" max="28" width="8.85546875" bestFit="1" customWidth="1"/>
    <col min="29" max="29" width="8.85546875" customWidth="1"/>
    <col min="30" max="30" width="9" bestFit="1" customWidth="1"/>
    <col min="31" max="31" width="7.85546875" customWidth="1"/>
    <col min="32" max="32" width="12.85546875" bestFit="1" customWidth="1"/>
    <col min="33" max="33" width="10.8554687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f>Occupancy_2025!AJ3</f>
        <v>45907</v>
      </c>
      <c r="AL3" s="25"/>
      <c r="AM3" s="9"/>
    </row>
    <row r="4" spans="1:39" ht="15.75">
      <c r="A4" s="9"/>
      <c r="B4" s="11" t="s">
        <v>7</v>
      </c>
      <c r="C4" s="26"/>
      <c r="D4" s="93" t="s">
        <v>51</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June</v>
      </c>
      <c r="G9" s="160"/>
      <c r="H9" s="160"/>
      <c r="I9" s="160"/>
      <c r="J9" s="160"/>
      <c r="K9" s="160"/>
      <c r="L9" s="160"/>
      <c r="M9" s="160"/>
      <c r="N9" s="160"/>
      <c r="O9" s="160"/>
      <c r="P9" s="160"/>
      <c r="Q9" s="160"/>
      <c r="R9" s="161"/>
      <c r="S9" s="162" t="str">
        <f xml:space="preserve"> "January to "&amp; F9</f>
        <v>January to June</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2">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171</v>
      </c>
      <c r="G13" s="71">
        <v>156</v>
      </c>
      <c r="H13" s="73">
        <v>95</v>
      </c>
      <c r="I13" s="71">
        <v>77</v>
      </c>
      <c r="J13" s="71">
        <v>0</v>
      </c>
      <c r="K13" s="71">
        <v>0</v>
      </c>
      <c r="L13" s="71">
        <v>90</v>
      </c>
      <c r="M13" s="64">
        <f>IFERROR(F13/G13-1,"n/a")</f>
        <v>9.6153846153846256E-2</v>
      </c>
      <c r="N13" s="64">
        <f>IFERROR(F13/H13-1,"n/a")</f>
        <v>0.8</v>
      </c>
      <c r="O13" s="64">
        <f>IFERROR(F13/I13-1,"n/a")</f>
        <v>1.220779220779221</v>
      </c>
      <c r="P13" s="64" t="str">
        <f>IFERROR(F13/J13-1,"n/a")</f>
        <v>n/a</v>
      </c>
      <c r="Q13" s="64" t="str">
        <f>IFERROR(F13/K13-1,"n/a")</f>
        <v>n/a</v>
      </c>
      <c r="R13" s="60">
        <f>IFERROR(F13/L13-1,"n/a")</f>
        <v>0.89999999999999991</v>
      </c>
      <c r="S13" s="68">
        <f>'May-25'!S13+F13</f>
        <v>1654</v>
      </c>
      <c r="T13" s="68">
        <f>'May-25'!T13+G13</f>
        <v>1208</v>
      </c>
      <c r="U13" s="68">
        <f>'May-25'!U13+H13</f>
        <v>853</v>
      </c>
      <c r="V13" s="68">
        <f>'May-25'!V13+I13</f>
        <v>826</v>
      </c>
      <c r="W13" s="68">
        <f>'May-25'!W13+J13</f>
        <v>0</v>
      </c>
      <c r="X13" s="68">
        <f>'May-25'!X13+K13</f>
        <v>551</v>
      </c>
      <c r="Y13" s="68">
        <f>'May-25'!Y13+L13</f>
        <v>825</v>
      </c>
      <c r="Z13" s="64">
        <f>IFERROR(S13/T13-1,"n/a")</f>
        <v>0.36920529801324498</v>
      </c>
      <c r="AA13" s="64">
        <f>IFERROR(S13/U13-1,"n/a")</f>
        <v>0.93903868698710435</v>
      </c>
      <c r="AB13" s="64">
        <f>IFERROR(S13/V13-1,"n/a")</f>
        <v>1.0024213075060531</v>
      </c>
      <c r="AC13" s="64" t="str">
        <f>IFERROR(S13/W13-1,"n/a")</f>
        <v>n/a</v>
      </c>
      <c r="AD13" s="64">
        <f>IFERROR(S13/X13-1,"n/a")</f>
        <v>2.0018148820326678</v>
      </c>
      <c r="AE13" s="60">
        <f>IFERROR(S13/Y13-1,"n/a")</f>
        <v>1.0048484848484849</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629204</v>
      </c>
      <c r="G14" s="71">
        <v>557443</v>
      </c>
      <c r="H14" s="73">
        <v>359885</v>
      </c>
      <c r="I14" s="71">
        <v>251675</v>
      </c>
      <c r="J14" s="71">
        <v>0</v>
      </c>
      <c r="K14" s="71">
        <v>0</v>
      </c>
      <c r="L14" s="71">
        <v>303053</v>
      </c>
      <c r="M14" s="64">
        <f>IFERROR(F14/G14-1,"n/a")</f>
        <v>0.12873244439341791</v>
      </c>
      <c r="N14" s="64">
        <f>IFERROR(F14/H14-1,"n/a")</f>
        <v>0.74834738874918383</v>
      </c>
      <c r="O14" s="64">
        <f>IFERROR(F14/I14-1,"n/a")</f>
        <v>1.5000655607430216</v>
      </c>
      <c r="P14" s="64" t="str">
        <f>IFERROR(F14/J14-1,"n/a")</f>
        <v>n/a</v>
      </c>
      <c r="Q14" s="64" t="str">
        <f>IFERROR(F14/K14-1,"n/a")</f>
        <v>n/a</v>
      </c>
      <c r="R14" s="60">
        <f>IFERROR(F14/L14-1,"n/a")</f>
        <v>1.076217691294922</v>
      </c>
      <c r="S14" s="68">
        <f>'May-25'!S14+F14</f>
        <v>4904861</v>
      </c>
      <c r="T14" s="68">
        <f>'May-25'!T14+G14</f>
        <v>3955040</v>
      </c>
      <c r="U14" s="68">
        <f>'May-25'!U14+H14</f>
        <v>2701062</v>
      </c>
      <c r="V14" s="68">
        <f>'May-25'!V14+I14</f>
        <v>1544089</v>
      </c>
      <c r="W14" s="68">
        <f>'May-25'!W14+J14</f>
        <v>0</v>
      </c>
      <c r="X14" s="68">
        <f>'May-25'!X14+K14</f>
        <v>1092884</v>
      </c>
      <c r="Y14" s="68">
        <f>'May-25'!Y14+L14</f>
        <v>2451255</v>
      </c>
      <c r="Z14" s="64">
        <f>IFERROR(S14/T14-1,"n/a")</f>
        <v>0.24015458756422192</v>
      </c>
      <c r="AA14" s="64">
        <f>IFERROR(S14/U14-1,"n/a")</f>
        <v>0.81590093081906301</v>
      </c>
      <c r="AB14" s="64">
        <f>IFERROR(S14/V14-1,"n/a")</f>
        <v>2.1765403419103433</v>
      </c>
      <c r="AC14" s="64" t="str">
        <f>IFERROR(S14/W14-1,"n/a")</f>
        <v>n/a</v>
      </c>
      <c r="AD14" s="64">
        <f>IFERROR(S14/X14-1,"n/a")</f>
        <v>3.4879978112956183</v>
      </c>
      <c r="AE14" s="60">
        <f>IFERROR(S14/Y14-1,"n/a")</f>
        <v>1.0009591005423752</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119</v>
      </c>
      <c r="G16" s="71">
        <v>114</v>
      </c>
      <c r="H16" s="74">
        <v>73</v>
      </c>
      <c r="I16" s="71">
        <v>89</v>
      </c>
      <c r="J16" s="71">
        <v>17</v>
      </c>
      <c r="K16" s="71">
        <v>0</v>
      </c>
      <c r="L16" s="71">
        <v>71</v>
      </c>
      <c r="M16" s="64">
        <f t="shared" ref="M16:M17" si="0">IFERROR(F16/G16-1,"n/a")</f>
        <v>4.3859649122806932E-2</v>
      </c>
      <c r="N16" s="64">
        <f t="shared" ref="N16:N17" si="1">IFERROR(F16/H16-1,"n/a")</f>
        <v>0.63013698630136994</v>
      </c>
      <c r="O16" s="64">
        <f t="shared" ref="O16:O17" si="2">IFERROR(F16/I16-1,"n/a")</f>
        <v>0.33707865168539319</v>
      </c>
      <c r="P16" s="64">
        <f t="shared" ref="P16:P17" si="3">IFERROR(F16/J16-1,"n/a")</f>
        <v>6</v>
      </c>
      <c r="Q16" s="64" t="str">
        <f t="shared" ref="Q16:Q17" si="4">IFERROR(F16/K16-1,"n/a")</f>
        <v>n/a</v>
      </c>
      <c r="R16" s="60">
        <f t="shared" ref="R16:R17" si="5">IFERROR(F16/L16-1,"n/a")</f>
        <v>0.676056338028169</v>
      </c>
      <c r="S16" s="68">
        <f>'May-25'!S16+F16</f>
        <v>390</v>
      </c>
      <c r="T16" s="68">
        <f>'May-25'!T16+G16</f>
        <v>298</v>
      </c>
      <c r="U16" s="68">
        <f>'May-25'!U16+H16</f>
        <v>216</v>
      </c>
      <c r="V16" s="68">
        <f>'May-25'!V16+I16</f>
        <v>252</v>
      </c>
      <c r="W16" s="68">
        <f>'May-25'!W16+J16</f>
        <v>51</v>
      </c>
      <c r="X16" s="68">
        <f>'May-25'!X16+K16</f>
        <v>10</v>
      </c>
      <c r="Y16" s="68">
        <f>'May-25'!Y16+L16</f>
        <v>216</v>
      </c>
      <c r="Z16" s="64">
        <f t="shared" ref="Z16:Z17" si="6">IFERROR(S16/T16-1,"n/a")</f>
        <v>0.3087248322147651</v>
      </c>
      <c r="AA16" s="64">
        <f t="shared" ref="AA16:AA17" si="7">IFERROR(S16/U16-1,"n/a")</f>
        <v>0.80555555555555558</v>
      </c>
      <c r="AB16" s="64">
        <f t="shared" ref="AB16:AB17" si="8">IFERROR(S16/V16-1,"n/a")</f>
        <v>0.54761904761904767</v>
      </c>
      <c r="AC16" s="64">
        <f t="shared" ref="AC16:AC17" si="9">IFERROR(S16/W16-1,"n/a")</f>
        <v>6.6470588235294121</v>
      </c>
      <c r="AD16" s="64">
        <f t="shared" ref="AD16:AD17" si="10">IFERROR(S16/X16-1,"n/a")</f>
        <v>38</v>
      </c>
      <c r="AE16" s="60">
        <f t="shared" ref="AE16:AE17" si="11">IFERROR(S16/Y16-1,"n/a")</f>
        <v>0.80555555555555558</v>
      </c>
      <c r="AF16" s="68">
        <v>797</v>
      </c>
      <c r="AG16" s="68">
        <v>575</v>
      </c>
      <c r="AH16" s="68">
        <v>572</v>
      </c>
      <c r="AI16" s="68">
        <v>202</v>
      </c>
      <c r="AJ16" s="68">
        <v>54</v>
      </c>
      <c r="AK16" s="134">
        <v>586</v>
      </c>
      <c r="AL16" s="122"/>
      <c r="AM16" s="122"/>
    </row>
    <row r="17" spans="1:39" s="123" customFormat="1" ht="12.75">
      <c r="A17" s="122"/>
      <c r="B17" s="127"/>
      <c r="C17" s="33"/>
      <c r="D17" s="26" t="s">
        <v>11</v>
      </c>
      <c r="E17" s="32"/>
      <c r="F17" s="71">
        <v>329577</v>
      </c>
      <c r="G17" s="71">
        <v>313005</v>
      </c>
      <c r="H17" s="74">
        <v>224892</v>
      </c>
      <c r="I17" s="71">
        <v>121649</v>
      </c>
      <c r="J17" s="71">
        <v>24481</v>
      </c>
      <c r="K17" s="71">
        <v>0</v>
      </c>
      <c r="L17" s="71">
        <v>165399</v>
      </c>
      <c r="M17" s="64">
        <f t="shared" si="0"/>
        <v>5.2944841136723042E-2</v>
      </c>
      <c r="N17" s="64">
        <f t="shared" si="1"/>
        <v>0.46549010191558615</v>
      </c>
      <c r="O17" s="64">
        <f t="shared" si="2"/>
        <v>1.709245452079343</v>
      </c>
      <c r="P17" s="64">
        <f t="shared" si="3"/>
        <v>12.462562803807034</v>
      </c>
      <c r="Q17" s="64" t="str">
        <f t="shared" si="4"/>
        <v>n/a</v>
      </c>
      <c r="R17" s="60">
        <f t="shared" si="5"/>
        <v>0.99261785137757785</v>
      </c>
      <c r="S17" s="68">
        <f>'May-25'!S17+F17</f>
        <v>932242</v>
      </c>
      <c r="T17" s="68">
        <f>'May-25'!T17+G17</f>
        <v>773753</v>
      </c>
      <c r="U17" s="68">
        <f>'May-25'!U17+H17</f>
        <v>576378</v>
      </c>
      <c r="V17" s="68">
        <f>'May-25'!V17+I17</f>
        <v>300562</v>
      </c>
      <c r="W17" s="68">
        <f>'May-25'!W17+J17</f>
        <v>65067</v>
      </c>
      <c r="X17" s="68">
        <f>'May-25'!X17+K17</f>
        <v>41113</v>
      </c>
      <c r="Y17" s="68">
        <f>'May-25'!Y17+L17</f>
        <v>558503</v>
      </c>
      <c r="Z17" s="64">
        <f t="shared" si="6"/>
        <v>0.20483151600058425</v>
      </c>
      <c r="AA17" s="64">
        <f t="shared" si="7"/>
        <v>0.61741426633216401</v>
      </c>
      <c r="AB17" s="64">
        <f t="shared" si="8"/>
        <v>2.1016628848623577</v>
      </c>
      <c r="AC17" s="64">
        <f t="shared" si="9"/>
        <v>13.327416355448999</v>
      </c>
      <c r="AD17" s="64">
        <f t="shared" si="10"/>
        <v>21.675114927151995</v>
      </c>
      <c r="AE17" s="60">
        <f t="shared" si="11"/>
        <v>0.66917993278460464</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117</v>
      </c>
      <c r="G19" s="71">
        <v>95</v>
      </c>
      <c r="H19" s="73">
        <v>87</v>
      </c>
      <c r="I19" s="71">
        <v>91</v>
      </c>
      <c r="J19" s="71">
        <v>0</v>
      </c>
      <c r="K19" s="71">
        <v>0</v>
      </c>
      <c r="L19" s="71">
        <v>42</v>
      </c>
      <c r="M19" s="64">
        <f t="shared" ref="M19:M20" si="12">IFERROR(F19/G19-1,"n/a")</f>
        <v>0.23157894736842111</v>
      </c>
      <c r="N19" s="64">
        <f t="shared" ref="N19:N20" si="13">IFERROR(F19/H19-1,"n/a")</f>
        <v>0.34482758620689657</v>
      </c>
      <c r="O19" s="64">
        <f t="shared" ref="O19:O20" si="14">IFERROR(F19/I19-1,"n/a")</f>
        <v>0.28571428571428581</v>
      </c>
      <c r="P19" s="64" t="str">
        <f t="shared" ref="P19:P20" si="15">IFERROR(F19/J19-1,"n/a")</f>
        <v>n/a</v>
      </c>
      <c r="Q19" s="64" t="str">
        <f t="shared" ref="Q19:Q20" si="16">IFERROR(F19/K19-1,"n/a")</f>
        <v>n/a</v>
      </c>
      <c r="R19" s="60">
        <f t="shared" ref="R19:R20" si="17">IFERROR(F19/L19-1,"n/a")</f>
        <v>1.7857142857142856</v>
      </c>
      <c r="S19" s="68">
        <f>'May-25'!S19+F19</f>
        <v>295</v>
      </c>
      <c r="T19" s="68">
        <f>'May-25'!T19+G19</f>
        <v>265</v>
      </c>
      <c r="U19" s="68">
        <f>'May-25'!U19+H19</f>
        <v>256</v>
      </c>
      <c r="V19" s="68">
        <f>'May-25'!V19+I19</f>
        <v>229</v>
      </c>
      <c r="W19" s="68">
        <f>'May-25'!W19+J19</f>
        <v>3</v>
      </c>
      <c r="X19" s="68">
        <f>'May-25'!X19+K19</f>
        <v>3</v>
      </c>
      <c r="Y19" s="68">
        <f>'May-25'!Y19+L19</f>
        <v>106</v>
      </c>
      <c r="Z19" s="64">
        <f t="shared" ref="Z19:Z20" si="18">IFERROR(S19/T19-1,"n/a")</f>
        <v>0.1132075471698113</v>
      </c>
      <c r="AA19" s="64">
        <f t="shared" ref="AA19:AA20" si="19">IFERROR(S19/U19-1,"n/a")</f>
        <v>0.15234375</v>
      </c>
      <c r="AB19" s="64">
        <f t="shared" ref="AB19:AB20" si="20">IFERROR(S19/V19-1,"n/a")</f>
        <v>0.28820960698689957</v>
      </c>
      <c r="AC19" s="64">
        <f t="shared" ref="AC19:AC20" si="21">IFERROR(S19/W19-1,"n/a")</f>
        <v>97.333333333333329</v>
      </c>
      <c r="AD19" s="64">
        <f t="shared" ref="AD19:AD20" si="22">IFERROR(S19/X19-1,"n/a")</f>
        <v>97.333333333333329</v>
      </c>
      <c r="AE19" s="60">
        <f t="shared" ref="AE19:AE20" si="23">IFERROR(S19/Y19-1,"n/a")</f>
        <v>1.7830188679245285</v>
      </c>
      <c r="AF19" s="68">
        <v>733</v>
      </c>
      <c r="AG19" s="68">
        <v>708</v>
      </c>
      <c r="AH19" s="68">
        <v>658</v>
      </c>
      <c r="AI19" s="68">
        <v>47</v>
      </c>
      <c r="AJ19" s="68">
        <v>9</v>
      </c>
      <c r="AK19" s="134">
        <v>290</v>
      </c>
      <c r="AL19" s="122"/>
      <c r="AM19" s="122"/>
    </row>
    <row r="20" spans="1:39" s="123" customFormat="1" ht="12.75">
      <c r="A20" s="122"/>
      <c r="B20" s="127"/>
      <c r="C20" s="33"/>
      <c r="D20" s="26" t="s">
        <v>11</v>
      </c>
      <c r="E20" s="32"/>
      <c r="F20" s="71">
        <v>232927</v>
      </c>
      <c r="G20" s="71">
        <v>203091</v>
      </c>
      <c r="H20" s="73">
        <f>132170+37144</f>
        <v>169314</v>
      </c>
      <c r="I20" s="71">
        <v>118355</v>
      </c>
      <c r="J20" s="71">
        <v>0</v>
      </c>
      <c r="K20" s="71">
        <v>2213</v>
      </c>
      <c r="L20" s="71">
        <f>46798+31061</f>
        <v>77859</v>
      </c>
      <c r="M20" s="64">
        <f t="shared" si="12"/>
        <v>0.14690951346933145</v>
      </c>
      <c r="N20" s="64">
        <f t="shared" si="13"/>
        <v>0.3757102188832584</v>
      </c>
      <c r="O20" s="64">
        <f t="shared" si="14"/>
        <v>0.96803683832537701</v>
      </c>
      <c r="P20" s="64" t="str">
        <f t="shared" si="15"/>
        <v>n/a</v>
      </c>
      <c r="Q20" s="64">
        <f t="shared" si="16"/>
        <v>104.25395390872119</v>
      </c>
      <c r="R20" s="60">
        <f t="shared" si="17"/>
        <v>1.9916515752835253</v>
      </c>
      <c r="S20" s="68">
        <f>'May-25'!S20+F20</f>
        <v>523159</v>
      </c>
      <c r="T20" s="68">
        <f>'May-25'!T20+G20</f>
        <v>475388.4</v>
      </c>
      <c r="U20" s="68">
        <f>'May-25'!U20+H20</f>
        <v>393780</v>
      </c>
      <c r="V20" s="68">
        <f>'May-25'!V20+I20</f>
        <v>242591</v>
      </c>
      <c r="W20" s="68">
        <f>'May-25'!W20+J20</f>
        <v>0</v>
      </c>
      <c r="X20" s="68">
        <f>'May-25'!X20+K20</f>
        <v>3966</v>
      </c>
      <c r="Y20" s="68">
        <f>'May-25'!Y20+L20</f>
        <v>186782</v>
      </c>
      <c r="Z20" s="64">
        <f t="shared" si="18"/>
        <v>0.10048751715439419</v>
      </c>
      <c r="AA20" s="64">
        <f t="shared" si="19"/>
        <v>0.32855655442125054</v>
      </c>
      <c r="AB20" s="64">
        <f t="shared" si="20"/>
        <v>1.1565474399297582</v>
      </c>
      <c r="AC20" s="64" t="str">
        <f t="shared" si="21"/>
        <v>n/a</v>
      </c>
      <c r="AD20" s="64">
        <f t="shared" si="22"/>
        <v>130.91099344427636</v>
      </c>
      <c r="AE20" s="60">
        <f t="shared" si="23"/>
        <v>1.8009069396408646</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89</v>
      </c>
      <c r="G22" s="71">
        <v>96</v>
      </c>
      <c r="H22" s="74">
        <v>88</v>
      </c>
      <c r="I22" s="71">
        <v>69</v>
      </c>
      <c r="J22" s="71">
        <v>4</v>
      </c>
      <c r="K22" s="71">
        <v>0</v>
      </c>
      <c r="L22" s="71">
        <v>70</v>
      </c>
      <c r="M22" s="64">
        <f t="shared" ref="M22:M23" si="24">IFERROR(F22/G22-1,"n/a")</f>
        <v>-7.291666666666663E-2</v>
      </c>
      <c r="N22" s="64">
        <f t="shared" ref="N22:N23" si="25">IFERROR(F22/H22-1,"n/a")</f>
        <v>1.1363636363636465E-2</v>
      </c>
      <c r="O22" s="64">
        <f t="shared" ref="O22:O23" si="26">IFERROR(F22/I22-1,"n/a")</f>
        <v>0.28985507246376807</v>
      </c>
      <c r="P22" s="64">
        <f t="shared" ref="P22:P23" si="27">IFERROR(F22/J22-1,"n/a")</f>
        <v>21.25</v>
      </c>
      <c r="Q22" s="64" t="str">
        <f t="shared" ref="Q22:Q23" si="28">IFERROR(F22/K22-1,"n/a")</f>
        <v>n/a</v>
      </c>
      <c r="R22" s="60">
        <f t="shared" ref="R22:R23" si="29">IFERROR(F22/L22-1,"n/a")</f>
        <v>0.27142857142857135</v>
      </c>
      <c r="S22" s="68">
        <f>'May-25'!S22+F22</f>
        <v>838</v>
      </c>
      <c r="T22" s="68">
        <f>'May-25'!T22+G22</f>
        <v>696</v>
      </c>
      <c r="U22" s="68">
        <f>'May-25'!U22+H22</f>
        <v>696</v>
      </c>
      <c r="V22" s="68">
        <f>'May-25'!V22+I22</f>
        <v>329</v>
      </c>
      <c r="W22" s="68">
        <f>'May-25'!W22+J22</f>
        <v>4</v>
      </c>
      <c r="X22" s="68">
        <f>'May-25'!X22+K22</f>
        <v>43</v>
      </c>
      <c r="Y22" s="68">
        <f>'May-25'!Y22+L22</f>
        <v>362</v>
      </c>
      <c r="Z22" s="64">
        <f t="shared" ref="Z22:Z23" si="30">IFERROR(S22/T22-1,"n/a")</f>
        <v>0.20402298850574718</v>
      </c>
      <c r="AA22" s="64">
        <f t="shared" ref="AA22:AA23" si="31">IFERROR(S22/U22-1,"n/a")</f>
        <v>0.20402298850574718</v>
      </c>
      <c r="AB22" s="64">
        <f t="shared" ref="AB22:AB23" si="32">IFERROR(S22/V22-1,"n/a")</f>
        <v>1.547112462006079</v>
      </c>
      <c r="AC22" s="64">
        <f t="shared" ref="AC22:AC23" si="33">IFERROR(S22/W22-1,"n/a")</f>
        <v>208.5</v>
      </c>
      <c r="AD22" s="64">
        <f t="shared" ref="AD22:AD23" si="34">IFERROR(S22/X22-1,"n/a")</f>
        <v>18.488372093023255</v>
      </c>
      <c r="AE22" s="60">
        <f t="shared" ref="AE22:AE23" si="35">IFERROR(S22/Y22-1,"n/a")</f>
        <v>1.3149171270718232</v>
      </c>
      <c r="AF22" s="68">
        <v>1651</v>
      </c>
      <c r="AG22" s="68">
        <v>1500</v>
      </c>
      <c r="AH22" s="68">
        <v>895</v>
      </c>
      <c r="AI22" s="68">
        <v>283</v>
      </c>
      <c r="AJ22" s="68">
        <v>43</v>
      </c>
      <c r="AK22" s="134">
        <v>827</v>
      </c>
      <c r="AL22" s="122"/>
      <c r="AM22" s="122"/>
    </row>
    <row r="23" spans="1:39" s="123" customFormat="1" ht="12.75">
      <c r="A23" s="122"/>
      <c r="B23" s="127"/>
      <c r="C23" s="33"/>
      <c r="D23" s="26" t="s">
        <v>11</v>
      </c>
      <c r="E23" s="32"/>
      <c r="F23" s="71">
        <v>281722</v>
      </c>
      <c r="G23" s="71">
        <v>382725</v>
      </c>
      <c r="H23" s="73">
        <v>334459</v>
      </c>
      <c r="I23" s="71">
        <v>183895</v>
      </c>
      <c r="J23" s="71">
        <v>4923</v>
      </c>
      <c r="K23" s="71">
        <v>0</v>
      </c>
      <c r="L23" s="71">
        <v>275367</v>
      </c>
      <c r="M23" s="64">
        <f t="shared" si="24"/>
        <v>-0.26390489254686789</v>
      </c>
      <c r="N23" s="64">
        <f t="shared" si="25"/>
        <v>-0.15767851963917845</v>
      </c>
      <c r="O23" s="64">
        <f t="shared" si="26"/>
        <v>0.53197204926724484</v>
      </c>
      <c r="P23" s="64">
        <f t="shared" si="27"/>
        <v>56.225675401178144</v>
      </c>
      <c r="Q23" s="64" t="str">
        <f t="shared" si="28"/>
        <v>n/a</v>
      </c>
      <c r="R23" s="60">
        <f t="shared" si="29"/>
        <v>2.307829187956445E-2</v>
      </c>
      <c r="S23" s="68">
        <f>'May-25'!S23+F23</f>
        <v>2226718</v>
      </c>
      <c r="T23" s="68">
        <f>'May-25'!T23+G23</f>
        <v>2154725</v>
      </c>
      <c r="U23" s="68">
        <f>'May-25'!U23+H23</f>
        <v>1913752</v>
      </c>
      <c r="V23" s="68">
        <f>'May-25'!V23+I23</f>
        <v>542087</v>
      </c>
      <c r="W23" s="68">
        <f>'May-25'!W23+J23</f>
        <v>4923</v>
      </c>
      <c r="X23" s="68">
        <f>'May-25'!X23+K23</f>
        <v>140552</v>
      </c>
      <c r="Y23" s="68">
        <f>'May-25'!Y23+L23</f>
        <v>1040452</v>
      </c>
      <c r="Z23" s="64">
        <f t="shared" si="30"/>
        <v>3.3411688266484108E-2</v>
      </c>
      <c r="AA23" s="64">
        <f t="shared" si="31"/>
        <v>0.16353529610942275</v>
      </c>
      <c r="AB23" s="64">
        <f t="shared" si="32"/>
        <v>3.1076764430801695</v>
      </c>
      <c r="AC23" s="64">
        <f t="shared" si="33"/>
        <v>451.3091610806419</v>
      </c>
      <c r="AD23" s="64">
        <f t="shared" si="34"/>
        <v>14.842663213614889</v>
      </c>
      <c r="AE23" s="60">
        <f t="shared" si="35"/>
        <v>1.1401448601184869</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2</v>
      </c>
      <c r="G25" s="71">
        <v>2</v>
      </c>
      <c r="H25" s="71">
        <v>4</v>
      </c>
      <c r="I25" s="71">
        <v>1</v>
      </c>
      <c r="J25" s="71">
        <v>0</v>
      </c>
      <c r="K25" s="71">
        <v>0</v>
      </c>
      <c r="L25" s="71">
        <v>5</v>
      </c>
      <c r="M25" s="64">
        <f t="shared" ref="M25:M28" si="36">IFERROR(F25/G25-1,"n/a")</f>
        <v>0</v>
      </c>
      <c r="N25" s="64">
        <f t="shared" ref="N25:N28" si="37">IFERROR(F25/H25-1,"n/a")</f>
        <v>-0.5</v>
      </c>
      <c r="O25" s="64">
        <f t="shared" ref="O25:O28" si="38">IFERROR(F25/I25-1,"n/a")</f>
        <v>1</v>
      </c>
      <c r="P25" s="64" t="str">
        <f t="shared" ref="P25:P28" si="39">IFERROR(F25/J25-1,"n/a")</f>
        <v>n/a</v>
      </c>
      <c r="Q25" s="64" t="str">
        <f t="shared" ref="Q25:Q28" si="40">IFERROR(F25/K25-1,"n/a")</f>
        <v>n/a</v>
      </c>
      <c r="R25" s="60">
        <f t="shared" ref="R25:R28" si="41">IFERROR(F25/L25-1,"n/a")</f>
        <v>-0.6</v>
      </c>
      <c r="S25" s="68">
        <f>'May-25'!S25+F25</f>
        <v>5</v>
      </c>
      <c r="T25" s="68">
        <f>'May-25'!T25+G25</f>
        <v>5</v>
      </c>
      <c r="U25" s="68">
        <f>'May-25'!U25+H25</f>
        <v>8</v>
      </c>
      <c r="V25" s="68">
        <f>'May-25'!V25+I25</f>
        <v>2</v>
      </c>
      <c r="W25" s="68">
        <f>'May-25'!W25+J25</f>
        <v>0</v>
      </c>
      <c r="X25" s="68">
        <f>'May-25'!X25+K25</f>
        <v>0</v>
      </c>
      <c r="Y25" s="68">
        <f>'May-25'!Y25+L25</f>
        <v>8</v>
      </c>
      <c r="Z25" s="64">
        <f t="shared" ref="Z25:Z28" si="42">IFERROR(S25/T25-1,"n/a")</f>
        <v>0</v>
      </c>
      <c r="AA25" s="64">
        <f t="shared" ref="AA25:AA28" si="43">IFERROR(S25/U25-1,"n/a")</f>
        <v>-0.375</v>
      </c>
      <c r="AB25" s="64">
        <f t="shared" ref="AB25:AB28" si="44">IFERROR(S25/V25-1,"n/a")</f>
        <v>1.5</v>
      </c>
      <c r="AC25" s="64" t="str">
        <f t="shared" ref="AC25:AC28" si="45">IFERROR(S25/W25-1,"n/a")</f>
        <v>n/a</v>
      </c>
      <c r="AD25" s="64" t="str">
        <f t="shared" ref="AD25:AD28" si="46">IFERROR(S25/X25-1,"n/a")</f>
        <v>n/a</v>
      </c>
      <c r="AE25" s="60">
        <f t="shared" ref="AE25:AE28" si="47">IFERROR(S25/Y25-1,"n/a")</f>
        <v>-0.375</v>
      </c>
      <c r="AF25" s="68">
        <v>14</v>
      </c>
      <c r="AG25" s="68">
        <v>21</v>
      </c>
      <c r="AH25" s="68">
        <v>9</v>
      </c>
      <c r="AI25" s="68">
        <v>0</v>
      </c>
      <c r="AJ25" s="68">
        <v>0</v>
      </c>
      <c r="AK25" s="134">
        <v>16</v>
      </c>
      <c r="AL25" s="122"/>
      <c r="AM25" s="122"/>
    </row>
    <row r="26" spans="1:39" s="123" customFormat="1" ht="12.75">
      <c r="A26" s="122"/>
      <c r="B26" s="127"/>
      <c r="C26" s="33"/>
      <c r="D26" s="26" t="s">
        <v>11</v>
      </c>
      <c r="E26" s="32"/>
      <c r="F26" s="71">
        <v>9015</v>
      </c>
      <c r="G26" s="71">
        <v>6222</v>
      </c>
      <c r="H26" s="71">
        <v>9205</v>
      </c>
      <c r="I26" s="71">
        <v>2226</v>
      </c>
      <c r="J26" s="71">
        <v>0</v>
      </c>
      <c r="K26" s="71">
        <v>0</v>
      </c>
      <c r="L26" s="71">
        <v>6817</v>
      </c>
      <c r="M26" s="64">
        <f t="shared" si="36"/>
        <v>0.44889103182256518</v>
      </c>
      <c r="N26" s="64">
        <f t="shared" si="37"/>
        <v>-2.064095600217275E-2</v>
      </c>
      <c r="O26" s="64">
        <f t="shared" si="38"/>
        <v>3.0498652291105124</v>
      </c>
      <c r="P26" s="64" t="str">
        <f t="shared" si="39"/>
        <v>n/a</v>
      </c>
      <c r="Q26" s="64" t="str">
        <f t="shared" si="40"/>
        <v>n/a</v>
      </c>
      <c r="R26" s="60">
        <f t="shared" si="41"/>
        <v>0.32242922106498462</v>
      </c>
      <c r="S26" s="68">
        <f>'May-25'!S26+F26</f>
        <v>20904</v>
      </c>
      <c r="T26" s="68">
        <f>'May-25'!T26+G26</f>
        <v>18659</v>
      </c>
      <c r="U26" s="68">
        <f>'May-25'!U26+H26</f>
        <v>13587</v>
      </c>
      <c r="V26" s="68">
        <f>'May-25'!V26+I26</f>
        <v>3151</v>
      </c>
      <c r="W26" s="68">
        <f>'May-25'!W26+J26</f>
        <v>0</v>
      </c>
      <c r="X26" s="68">
        <f>'May-25'!X26+K26</f>
        <v>0</v>
      </c>
      <c r="Y26" s="68">
        <f>'May-25'!Y26+L26</f>
        <v>10227</v>
      </c>
      <c r="Z26" s="64">
        <f t="shared" si="42"/>
        <v>0.12031727316576446</v>
      </c>
      <c r="AA26" s="64">
        <f t="shared" si="43"/>
        <v>0.53852947670567453</v>
      </c>
      <c r="AB26" s="64">
        <f t="shared" si="44"/>
        <v>5.6340844176451919</v>
      </c>
      <c r="AC26" s="64" t="str">
        <f t="shared" si="45"/>
        <v>n/a</v>
      </c>
      <c r="AD26" s="64" t="str">
        <f t="shared" si="46"/>
        <v>n/a</v>
      </c>
      <c r="AE26" s="60">
        <f t="shared" si="47"/>
        <v>1.0440011733646228</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498</v>
      </c>
      <c r="G27" s="75">
        <f t="shared" si="48"/>
        <v>463</v>
      </c>
      <c r="H27" s="75">
        <f t="shared" si="48"/>
        <v>347</v>
      </c>
      <c r="I27" s="75">
        <f t="shared" si="48"/>
        <v>327</v>
      </c>
      <c r="J27" s="75">
        <f t="shared" si="48"/>
        <v>21</v>
      </c>
      <c r="K27" s="75">
        <f t="shared" si="48"/>
        <v>0</v>
      </c>
      <c r="L27" s="75">
        <f t="shared" si="48"/>
        <v>278</v>
      </c>
      <c r="M27" s="66">
        <f t="shared" si="36"/>
        <v>7.5593952483801186E-2</v>
      </c>
      <c r="N27" s="66">
        <f t="shared" si="37"/>
        <v>0.43515850144092227</v>
      </c>
      <c r="O27" s="66">
        <f t="shared" si="38"/>
        <v>0.52293577981651373</v>
      </c>
      <c r="P27" s="66">
        <f t="shared" si="39"/>
        <v>22.714285714285715</v>
      </c>
      <c r="Q27" s="66" t="str">
        <f t="shared" si="40"/>
        <v>n/a</v>
      </c>
      <c r="R27" s="62">
        <f t="shared" si="41"/>
        <v>0.79136690647482011</v>
      </c>
      <c r="S27" s="75">
        <f t="shared" ref="S27:Y28" si="49">S13+S16+S19+S22+S25</f>
        <v>3182</v>
      </c>
      <c r="T27" s="75">
        <f t="shared" si="49"/>
        <v>2472</v>
      </c>
      <c r="U27" s="75">
        <f t="shared" si="49"/>
        <v>2029</v>
      </c>
      <c r="V27" s="75">
        <f t="shared" si="49"/>
        <v>1638</v>
      </c>
      <c r="W27" s="75">
        <f t="shared" si="49"/>
        <v>58</v>
      </c>
      <c r="X27" s="75">
        <f t="shared" si="49"/>
        <v>607</v>
      </c>
      <c r="Y27" s="75">
        <f t="shared" si="49"/>
        <v>1517</v>
      </c>
      <c r="Z27" s="66">
        <f t="shared" si="42"/>
        <v>0.28721682847896446</v>
      </c>
      <c r="AA27" s="66">
        <f t="shared" si="43"/>
        <v>0.56826022671266641</v>
      </c>
      <c r="AB27" s="66">
        <f t="shared" si="44"/>
        <v>0.94261294261294259</v>
      </c>
      <c r="AC27" s="66">
        <f t="shared" si="45"/>
        <v>53.862068965517238</v>
      </c>
      <c r="AD27" s="66">
        <f t="shared" si="46"/>
        <v>4.2421746293245466</v>
      </c>
      <c r="AE27" s="62">
        <f t="shared" si="47"/>
        <v>1.0975609756097562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1482445</v>
      </c>
      <c r="G28" s="76">
        <f t="shared" si="48"/>
        <v>1462486</v>
      </c>
      <c r="H28" s="76">
        <f t="shared" si="48"/>
        <v>1097755</v>
      </c>
      <c r="I28" s="76">
        <f t="shared" si="48"/>
        <v>677800</v>
      </c>
      <c r="J28" s="76">
        <f t="shared" si="48"/>
        <v>29404</v>
      </c>
      <c r="K28" s="76">
        <f t="shared" si="48"/>
        <v>2213</v>
      </c>
      <c r="L28" s="76">
        <f t="shared" si="48"/>
        <v>828495</v>
      </c>
      <c r="M28" s="67">
        <f t="shared" si="36"/>
        <v>1.3647310128096946E-2</v>
      </c>
      <c r="N28" s="67">
        <f t="shared" si="37"/>
        <v>0.35043338449836248</v>
      </c>
      <c r="O28" s="67">
        <f t="shared" si="38"/>
        <v>1.1871422248450871</v>
      </c>
      <c r="P28" s="67">
        <f t="shared" si="39"/>
        <v>49.416439940144201</v>
      </c>
      <c r="Q28" s="67">
        <f t="shared" si="40"/>
        <v>668.8802530501581</v>
      </c>
      <c r="R28" s="63">
        <f t="shared" si="41"/>
        <v>0.78932280822455181</v>
      </c>
      <c r="S28" s="76">
        <f t="shared" si="49"/>
        <v>8607884</v>
      </c>
      <c r="T28" s="76">
        <f t="shared" si="49"/>
        <v>7377565.4000000004</v>
      </c>
      <c r="U28" s="76">
        <f t="shared" si="49"/>
        <v>5598559</v>
      </c>
      <c r="V28" s="76">
        <f t="shared" si="49"/>
        <v>2632480</v>
      </c>
      <c r="W28" s="76">
        <f t="shared" si="49"/>
        <v>69990</v>
      </c>
      <c r="X28" s="76">
        <f t="shared" si="49"/>
        <v>1278515</v>
      </c>
      <c r="Y28" s="76">
        <f t="shared" si="49"/>
        <v>4247219</v>
      </c>
      <c r="Z28" s="67">
        <f t="shared" si="42"/>
        <v>0.16676485172195155</v>
      </c>
      <c r="AA28" s="67">
        <f t="shared" si="43"/>
        <v>0.53751777912852217</v>
      </c>
      <c r="AB28" s="67">
        <f t="shared" si="44"/>
        <v>2.2698763143499665</v>
      </c>
      <c r="AC28" s="67">
        <f t="shared" si="45"/>
        <v>121.98734104872125</v>
      </c>
      <c r="AD28" s="67">
        <f t="shared" si="46"/>
        <v>5.7327203826314124</v>
      </c>
      <c r="AE28" s="63">
        <f t="shared" si="47"/>
        <v>1.0267106546660298</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8">
        <f>'May-25'!S27+'May-25'!S28+'Jun-25'!F27+'Jun-25'!F28-'Jun-25'!S27-'Jun-25'!S28</f>
        <v>0</v>
      </c>
      <c r="T30" s="128">
        <f>'May-25'!T27+'May-25'!T28+'Jun-25'!G27+'Jun-25'!G28-'Jun-25'!T27-'Jun-25'!T28</f>
        <v>0</v>
      </c>
      <c r="U30" s="128">
        <f>'May-25'!U27+'May-25'!U28+'Jun-25'!H27+'Jun-25'!H28-'Jun-25'!U27-'Jun-25'!U28</f>
        <v>0</v>
      </c>
      <c r="V30" s="128">
        <f>'May-25'!V27+'May-25'!V28+'Jun-25'!I27+'Jun-25'!I28-'Jun-25'!V27-'Jun-25'!V28</f>
        <v>0</v>
      </c>
      <c r="W30" s="128">
        <f>'May-25'!W27+'May-25'!W28+'Jun-25'!J27+'Jun-25'!J28-'Jun-25'!W27-'Jun-25'!W28</f>
        <v>0</v>
      </c>
      <c r="X30" s="128">
        <f>'May-25'!X27+'May-25'!X28+'Jun-25'!K27+'Jun-25'!K28-'Jun-25'!X27-'Jun-25'!X28</f>
        <v>0</v>
      </c>
      <c r="Y30" s="128">
        <f>'May-25'!Y27+'May-25'!Y28+'Jun-25'!L27+'Jun-25'!L28-'Jun-25'!Y27-'Jun-25'!Y28</f>
        <v>0</v>
      </c>
      <c r="Z30" s="128"/>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June</v>
      </c>
      <c r="G33" s="163"/>
      <c r="H33" s="163"/>
      <c r="I33" s="163"/>
      <c r="J33" s="163"/>
      <c r="K33" s="163"/>
      <c r="L33" s="163"/>
      <c r="M33" s="163"/>
      <c r="N33" s="163"/>
      <c r="O33" s="163"/>
      <c r="P33" s="163"/>
      <c r="Q33" s="163"/>
      <c r="R33" s="164"/>
      <c r="S33" s="166" t="str">
        <f>"April to "&amp;D4&amp;" (YTD)"</f>
        <v>April to June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129</v>
      </c>
      <c r="N35" s="53" t="s">
        <v>140</v>
      </c>
      <c r="O35" s="53" t="s">
        <v>141</v>
      </c>
      <c r="P35" s="53" t="s">
        <v>142</v>
      </c>
      <c r="Q35" s="53" t="s">
        <v>143</v>
      </c>
      <c r="R35" s="57" t="s">
        <v>144</v>
      </c>
      <c r="S35" s="53" t="s">
        <v>145</v>
      </c>
      <c r="T35" s="53" t="s">
        <v>128</v>
      </c>
      <c r="U35" s="53" t="s">
        <v>114</v>
      </c>
      <c r="V35" s="53" t="s">
        <v>53</v>
      </c>
      <c r="W35" s="52" t="s">
        <v>54</v>
      </c>
      <c r="X35" s="52" t="s">
        <v>59</v>
      </c>
      <c r="Y35" s="52" t="s">
        <v>64</v>
      </c>
      <c r="Z35" s="53" t="s">
        <v>147</v>
      </c>
      <c r="AA35" s="53" t="s">
        <v>148</v>
      </c>
      <c r="AB35" s="53" t="s">
        <v>149</v>
      </c>
      <c r="AC35" s="53" t="s">
        <v>150</v>
      </c>
      <c r="AD35" s="53" t="s">
        <v>151</v>
      </c>
      <c r="AE35" s="57" t="s">
        <v>152</v>
      </c>
      <c r="AF35" s="53" t="s">
        <v>128</v>
      </c>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171</v>
      </c>
      <c r="G37" s="74">
        <f t="shared" ref="G37:L38" si="51">G13</f>
        <v>156</v>
      </c>
      <c r="H37" s="74">
        <f t="shared" si="51"/>
        <v>95</v>
      </c>
      <c r="I37" s="74">
        <f t="shared" si="51"/>
        <v>77</v>
      </c>
      <c r="J37" s="74">
        <f t="shared" si="51"/>
        <v>0</v>
      </c>
      <c r="K37" s="74">
        <f t="shared" si="51"/>
        <v>0</v>
      </c>
      <c r="L37" s="74">
        <f t="shared" si="51"/>
        <v>90</v>
      </c>
      <c r="M37" s="64">
        <f t="shared" ref="M37:M38" si="52">IFERROR(F37/G37-1,"n/a")</f>
        <v>9.6153846153846256E-2</v>
      </c>
      <c r="N37" s="64">
        <f t="shared" ref="N37:N38" si="53">IFERROR(F37/H37-1,"n/a")</f>
        <v>0.8</v>
      </c>
      <c r="O37" s="64">
        <f t="shared" ref="O37:O38" si="54">IFERROR(F37/I37-1,"n/a")</f>
        <v>1.220779220779221</v>
      </c>
      <c r="P37" s="64" t="str">
        <f t="shared" ref="P37:P38" si="55">IFERROR(F37/J37-1,"n/a")</f>
        <v>n/a</v>
      </c>
      <c r="Q37" s="64" t="str">
        <f t="shared" ref="Q37:Q38" si="56">IFERROR(F37/K37-1,"n/a")</f>
        <v>n/a</v>
      </c>
      <c r="R37" s="60">
        <f t="shared" ref="R37:R38" si="57">IFERROR(F37/L37-1,"n/a")</f>
        <v>0.89999999999999991</v>
      </c>
      <c r="S37" s="74">
        <f>'May-25'!S37+F37</f>
        <v>561</v>
      </c>
      <c r="T37" s="74">
        <f>'May-25'!T37+G37</f>
        <v>506</v>
      </c>
      <c r="U37" s="74">
        <f>'May-25'!U37+H37</f>
        <v>323</v>
      </c>
      <c r="V37" s="74">
        <f>'May-25'!V37+I37</f>
        <v>296</v>
      </c>
      <c r="W37" s="74">
        <f>'May-25'!W37+J37</f>
        <v>0</v>
      </c>
      <c r="X37" s="74">
        <f>'May-25'!X37+K37</f>
        <v>42</v>
      </c>
      <c r="Y37" s="74">
        <f>'May-25'!Y37+L37</f>
        <v>309</v>
      </c>
      <c r="Z37" s="119">
        <f>IFERROR(S37/T37-1,"n/a")</f>
        <v>0.10869565217391308</v>
      </c>
      <c r="AA37" s="119">
        <f>IFERROR(S37/U37-1,"n/a")</f>
        <v>0.73684210526315796</v>
      </c>
      <c r="AB37" s="119">
        <f>IFERROR(S37/V37-1,"n/a")</f>
        <v>0.89527027027027017</v>
      </c>
      <c r="AC37" s="119" t="str">
        <f>IFERROR(S37/W37-1,"n/a")</f>
        <v>n/a</v>
      </c>
      <c r="AD37" s="119">
        <f>IFERROR(S37/X37-1,"n/a")</f>
        <v>12.357142857142858</v>
      </c>
      <c r="AE37" s="120">
        <f>IFERROR(S37/Y37-1,"n/a")</f>
        <v>0.81553398058252435</v>
      </c>
      <c r="AF37" s="154">
        <v>2874</v>
      </c>
      <c r="AG37" s="89">
        <v>1802</v>
      </c>
      <c r="AH37" s="89">
        <v>1486</v>
      </c>
      <c r="AI37" s="89">
        <v>1052</v>
      </c>
      <c r="AJ37" s="70">
        <v>551</v>
      </c>
      <c r="AK37" s="78">
        <v>1584</v>
      </c>
      <c r="AM37" s="122"/>
    </row>
    <row r="38" spans="1:39" s="123" customFormat="1" ht="11.25">
      <c r="A38" s="122"/>
      <c r="B38" s="122"/>
      <c r="C38" s="33"/>
      <c r="D38" s="26" t="s">
        <v>11</v>
      </c>
      <c r="E38" s="32"/>
      <c r="F38" s="74">
        <f>F14</f>
        <v>629204</v>
      </c>
      <c r="G38" s="74">
        <f t="shared" si="51"/>
        <v>557443</v>
      </c>
      <c r="H38" s="74">
        <f t="shared" si="51"/>
        <v>359885</v>
      </c>
      <c r="I38" s="74">
        <f t="shared" si="51"/>
        <v>251675</v>
      </c>
      <c r="J38" s="74">
        <f t="shared" si="51"/>
        <v>0</v>
      </c>
      <c r="K38" s="74">
        <f t="shared" si="51"/>
        <v>0</v>
      </c>
      <c r="L38" s="74">
        <f t="shared" si="51"/>
        <v>303053</v>
      </c>
      <c r="M38" s="64">
        <f t="shared" si="52"/>
        <v>0.12873244439341791</v>
      </c>
      <c r="N38" s="64">
        <f t="shared" si="53"/>
        <v>0.74834738874918383</v>
      </c>
      <c r="O38" s="64">
        <f t="shared" si="54"/>
        <v>1.5000655607430216</v>
      </c>
      <c r="P38" s="64" t="str">
        <f t="shared" si="55"/>
        <v>n/a</v>
      </c>
      <c r="Q38" s="64" t="str">
        <f t="shared" si="56"/>
        <v>n/a</v>
      </c>
      <c r="R38" s="60">
        <f t="shared" si="57"/>
        <v>1.076217691294922</v>
      </c>
      <c r="S38" s="74">
        <f>'May-25'!S38+F38</f>
        <v>1979280</v>
      </c>
      <c r="T38" s="74">
        <f>'May-25'!T38+G38</f>
        <v>1801216</v>
      </c>
      <c r="U38" s="74">
        <f>'May-25'!U38+H38</f>
        <v>1162878</v>
      </c>
      <c r="V38" s="74">
        <f>'May-25'!V38+I38</f>
        <v>784431</v>
      </c>
      <c r="W38" s="74">
        <f>'May-25'!W38+J38</f>
        <v>0</v>
      </c>
      <c r="X38" s="74">
        <f>'May-25'!X38+K38</f>
        <v>0</v>
      </c>
      <c r="Y38" s="74">
        <f>'May-25'!Y38+L38</f>
        <v>1000151</v>
      </c>
      <c r="Z38" s="119">
        <f>IFERROR(S38/T38-1,"n/a")</f>
        <v>9.8857660602615027E-2</v>
      </c>
      <c r="AA38" s="119">
        <f>IFERROR(S38/U38-1,"n/a")</f>
        <v>0.70205300986001973</v>
      </c>
      <c r="AB38" s="119">
        <f>IFERROR(S38/V38-1,"n/a")</f>
        <v>1.5232047178145689</v>
      </c>
      <c r="AC38" s="119" t="str">
        <f>IFERROR(S38/W38-1,"n/a")</f>
        <v>n/a</v>
      </c>
      <c r="AD38" s="119" t="str">
        <f>IFERROR(S38/X38-1,"n/a")</f>
        <v>n/a</v>
      </c>
      <c r="AE38" s="120">
        <f>IFERROR(S38/Y38-1,"n/a")</f>
        <v>0.97898117384274985</v>
      </c>
      <c r="AF38" s="154">
        <v>8791246</v>
      </c>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1.25">
      <c r="A40" s="122"/>
      <c r="B40" s="122"/>
      <c r="C40" s="33"/>
      <c r="D40" s="26" t="s">
        <v>5</v>
      </c>
      <c r="E40" s="32"/>
      <c r="F40" s="74">
        <f t="shared" ref="F40:L41" si="58">F16</f>
        <v>119</v>
      </c>
      <c r="G40" s="74">
        <f t="shared" si="58"/>
        <v>114</v>
      </c>
      <c r="H40" s="74">
        <f t="shared" si="58"/>
        <v>73</v>
      </c>
      <c r="I40" s="74">
        <f t="shared" si="58"/>
        <v>89</v>
      </c>
      <c r="J40" s="74">
        <f t="shared" si="58"/>
        <v>17</v>
      </c>
      <c r="K40" s="74">
        <f t="shared" si="58"/>
        <v>0</v>
      </c>
      <c r="L40" s="74">
        <f t="shared" si="58"/>
        <v>71</v>
      </c>
      <c r="M40" s="64">
        <f t="shared" ref="M40:M41" si="59">IFERROR(F40/G40-1,"n/a")</f>
        <v>4.3859649122806932E-2</v>
      </c>
      <c r="N40" s="64">
        <f t="shared" ref="N40:N41" si="60">IFERROR(F40/H40-1,"n/a")</f>
        <v>0.63013698630136994</v>
      </c>
      <c r="O40" s="64">
        <f t="shared" ref="O40:O41" si="61">IFERROR(F40/I40-1,"n/a")</f>
        <v>0.33707865168539319</v>
      </c>
      <c r="P40" s="64">
        <f t="shared" ref="P40:P41" si="62">IFERROR(F40/J40-1,"n/a")</f>
        <v>6</v>
      </c>
      <c r="Q40" s="64" t="str">
        <f t="shared" ref="Q40:Q41" si="63">IFERROR(F40/K40-1,"n/a")</f>
        <v>n/a</v>
      </c>
      <c r="R40" s="60">
        <f t="shared" ref="R40:R41" si="64">IFERROR(F40/L40-1,"n/a")</f>
        <v>0.676056338028169</v>
      </c>
      <c r="S40" s="74">
        <f>'May-25'!S40+F40</f>
        <v>333</v>
      </c>
      <c r="T40" s="74">
        <f>'May-25'!T40+G40</f>
        <v>261</v>
      </c>
      <c r="U40" s="74">
        <f>'May-25'!U40+H40</f>
        <v>189</v>
      </c>
      <c r="V40" s="74">
        <f>'May-25'!V40+I40</f>
        <v>216</v>
      </c>
      <c r="W40" s="74">
        <f>'May-25'!W40+J40</f>
        <v>39</v>
      </c>
      <c r="X40" s="74">
        <f>'May-25'!X40+K40</f>
        <v>0</v>
      </c>
      <c r="Y40" s="74">
        <f>'May-25'!Y40+L40</f>
        <v>193</v>
      </c>
      <c r="Z40" s="119">
        <f t="shared" ref="Z40:Z41" si="65">IFERROR(S40/T40-1,"n/a")</f>
        <v>0.27586206896551735</v>
      </c>
      <c r="AA40" s="119">
        <f t="shared" ref="AA40:AA41" si="66">IFERROR(S40/U40-1,"n/a")</f>
        <v>0.76190476190476186</v>
      </c>
      <c r="AB40" s="119">
        <f t="shared" ref="AB40:AB41" si="67">IFERROR(S40/V40-1,"n/a")</f>
        <v>0.54166666666666674</v>
      </c>
      <c r="AC40" s="119">
        <f t="shared" ref="AC40:AC41" si="68">IFERROR(S40/W40-1,"n/a")</f>
        <v>7.5384615384615383</v>
      </c>
      <c r="AD40" s="119" t="str">
        <f t="shared" ref="AD40:AD41" si="69">IFERROR(S40/X40-1,"n/a")</f>
        <v>n/a</v>
      </c>
      <c r="AE40" s="120">
        <f t="shared" ref="AE40:AE41" si="70">IFERROR(S40/Y40-1,"n/a")</f>
        <v>0.72538860103626934</v>
      </c>
      <c r="AF40" s="154">
        <v>817</v>
      </c>
      <c r="AG40" s="89">
        <v>583</v>
      </c>
      <c r="AH40" s="89">
        <v>563</v>
      </c>
      <c r="AI40" s="89">
        <v>226</v>
      </c>
      <c r="AJ40" s="70">
        <v>66</v>
      </c>
      <c r="AK40" s="78">
        <v>573</v>
      </c>
      <c r="AM40" s="122"/>
    </row>
    <row r="41" spans="1:39" s="123" customFormat="1" ht="11.25">
      <c r="A41" s="122"/>
      <c r="B41" s="122"/>
      <c r="C41" s="33"/>
      <c r="D41" s="26" t="s">
        <v>11</v>
      </c>
      <c r="E41" s="32"/>
      <c r="F41" s="74">
        <f t="shared" si="58"/>
        <v>329577</v>
      </c>
      <c r="G41" s="74">
        <f t="shared" si="58"/>
        <v>313005</v>
      </c>
      <c r="H41" s="74">
        <f t="shared" si="58"/>
        <v>224892</v>
      </c>
      <c r="I41" s="74">
        <f t="shared" si="58"/>
        <v>121649</v>
      </c>
      <c r="J41" s="74">
        <f t="shared" si="58"/>
        <v>24481</v>
      </c>
      <c r="K41" s="74">
        <f t="shared" si="58"/>
        <v>0</v>
      </c>
      <c r="L41" s="74">
        <f t="shared" si="58"/>
        <v>165399</v>
      </c>
      <c r="M41" s="64">
        <f t="shared" si="59"/>
        <v>5.2944841136723042E-2</v>
      </c>
      <c r="N41" s="64">
        <f t="shared" si="60"/>
        <v>0.46549010191558615</v>
      </c>
      <c r="O41" s="64">
        <f t="shared" si="61"/>
        <v>1.709245452079343</v>
      </c>
      <c r="P41" s="64">
        <f t="shared" si="62"/>
        <v>12.462562803807034</v>
      </c>
      <c r="Q41" s="64" t="str">
        <f t="shared" si="63"/>
        <v>n/a</v>
      </c>
      <c r="R41" s="60">
        <f t="shared" si="64"/>
        <v>0.99261785137757785</v>
      </c>
      <c r="S41" s="74">
        <f>'May-25'!S41+F41</f>
        <v>782661</v>
      </c>
      <c r="T41" s="74">
        <f>'May-25'!T41+G41</f>
        <v>643179</v>
      </c>
      <c r="U41" s="74">
        <f>'May-25'!U41+H41</f>
        <v>493323</v>
      </c>
      <c r="V41" s="74">
        <f>'May-25'!V41+I41</f>
        <v>264054</v>
      </c>
      <c r="W41" s="74">
        <f>'May-25'!W41+J41</f>
        <v>54964</v>
      </c>
      <c r="X41" s="74">
        <f>'May-25'!X41+K41</f>
        <v>0</v>
      </c>
      <c r="Y41" s="74">
        <f>'May-25'!Y41+L41</f>
        <v>478129</v>
      </c>
      <c r="Z41" s="119">
        <f t="shared" si="65"/>
        <v>0.21686342371252798</v>
      </c>
      <c r="AA41" s="119">
        <f t="shared" si="66"/>
        <v>0.58650823091564752</v>
      </c>
      <c r="AB41" s="119">
        <f t="shared" si="67"/>
        <v>1.964018723442932</v>
      </c>
      <c r="AC41" s="119">
        <f t="shared" si="68"/>
        <v>13.239520413361474</v>
      </c>
      <c r="AD41" s="119" t="str">
        <f t="shared" si="69"/>
        <v>n/a</v>
      </c>
      <c r="AE41" s="120">
        <f t="shared" si="70"/>
        <v>0.63692434468522086</v>
      </c>
      <c r="AF41" s="154">
        <v>2079983</v>
      </c>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1.25">
      <c r="A43" s="122"/>
      <c r="B43" s="122"/>
      <c r="C43" s="33"/>
      <c r="D43" s="26" t="s">
        <v>5</v>
      </c>
      <c r="E43" s="32"/>
      <c r="F43" s="74">
        <f>F19</f>
        <v>117</v>
      </c>
      <c r="G43" s="74">
        <f t="shared" ref="G43:L44" si="71">G19</f>
        <v>95</v>
      </c>
      <c r="H43" s="74">
        <f t="shared" si="71"/>
        <v>87</v>
      </c>
      <c r="I43" s="74">
        <f t="shared" si="71"/>
        <v>91</v>
      </c>
      <c r="J43" s="74">
        <f t="shared" si="71"/>
        <v>0</v>
      </c>
      <c r="K43" s="74">
        <f t="shared" si="71"/>
        <v>0</v>
      </c>
      <c r="L43" s="74">
        <f t="shared" si="71"/>
        <v>42</v>
      </c>
      <c r="M43" s="64">
        <f t="shared" ref="M43:M44" si="72">IFERROR(F43/G43-1,"n/a")</f>
        <v>0.23157894736842111</v>
      </c>
      <c r="N43" s="64">
        <f t="shared" ref="N43:N44" si="73">IFERROR(F43/H43-1,"n/a")</f>
        <v>0.34482758620689657</v>
      </c>
      <c r="O43" s="64">
        <f t="shared" ref="O43:O44" si="74">IFERROR(F43/I43-1,"n/a")</f>
        <v>0.28571428571428581</v>
      </c>
      <c r="P43" s="64" t="str">
        <f t="shared" ref="P43:P44" si="75">IFERROR(F43/J43-1,"n/a")</f>
        <v>n/a</v>
      </c>
      <c r="Q43" s="64" t="str">
        <f t="shared" ref="Q43:Q44" si="76">IFERROR(F43/K43-1,"n/a")</f>
        <v>n/a</v>
      </c>
      <c r="R43" s="60">
        <f t="shared" ref="R43:R44" si="77">IFERROR(F43/L43-1,"n/a")</f>
        <v>1.7857142857142856</v>
      </c>
      <c r="S43" s="74">
        <f>'May-25'!S43+F43</f>
        <v>273</v>
      </c>
      <c r="T43" s="74">
        <f>'May-25'!T43+G43</f>
        <v>238</v>
      </c>
      <c r="U43" s="74">
        <f>'May-25'!U43+H43</f>
        <v>233</v>
      </c>
      <c r="V43" s="74">
        <f>'May-25'!V43+I43</f>
        <v>217</v>
      </c>
      <c r="W43" s="74">
        <f>'May-25'!W43+J43</f>
        <v>3</v>
      </c>
      <c r="X43" s="74">
        <f>'May-25'!X43+K43</f>
        <v>0</v>
      </c>
      <c r="Y43" s="74">
        <f>'May-25'!Y43+L43</f>
        <v>100</v>
      </c>
      <c r="Z43" s="119">
        <f t="shared" ref="Z43:Z44" si="78">IFERROR(S43/T43-1,"n/a")</f>
        <v>0.14705882352941169</v>
      </c>
      <c r="AA43" s="119">
        <f t="shared" ref="AA43:AA44" si="79">IFERROR(S43/U43-1,"n/a")</f>
        <v>0.17167381974248919</v>
      </c>
      <c r="AB43" s="119">
        <f t="shared" ref="AB43:AB44" si="80">IFERROR(S43/V43-1,"n/a")</f>
        <v>0.25806451612903225</v>
      </c>
      <c r="AC43" s="119">
        <f t="shared" ref="AC43:AC44" si="81">IFERROR(S43/W43-1,"n/a")</f>
        <v>90</v>
      </c>
      <c r="AD43" s="119" t="str">
        <f t="shared" ref="AD43:AD44" si="82">IFERROR(S43/X43-1,"n/a")</f>
        <v>n/a</v>
      </c>
      <c r="AE43" s="120">
        <f t="shared" ref="AE43:AE44" si="83">IFERROR(S43/Y43-1,"n/a")</f>
        <v>1.73</v>
      </c>
      <c r="AF43" s="154">
        <v>728</v>
      </c>
      <c r="AG43" s="89">
        <v>712</v>
      </c>
      <c r="AH43" s="89">
        <v>669</v>
      </c>
      <c r="AI43" s="89">
        <v>59</v>
      </c>
      <c r="AJ43" s="70">
        <v>9</v>
      </c>
      <c r="AK43" s="78">
        <v>287</v>
      </c>
      <c r="AM43" s="122"/>
    </row>
    <row r="44" spans="1:39" s="123" customFormat="1" ht="11.25">
      <c r="A44" s="122"/>
      <c r="B44" s="122"/>
      <c r="C44" s="33"/>
      <c r="D44" s="26" t="s">
        <v>11</v>
      </c>
      <c r="E44" s="32"/>
      <c r="F44" s="74">
        <f>F20</f>
        <v>232927</v>
      </c>
      <c r="G44" s="74">
        <f t="shared" si="71"/>
        <v>203091</v>
      </c>
      <c r="H44" s="74">
        <f t="shared" si="71"/>
        <v>169314</v>
      </c>
      <c r="I44" s="74">
        <f t="shared" si="71"/>
        <v>118355</v>
      </c>
      <c r="J44" s="74">
        <f t="shared" si="71"/>
        <v>0</v>
      </c>
      <c r="K44" s="74">
        <f t="shared" si="71"/>
        <v>2213</v>
      </c>
      <c r="L44" s="74">
        <f t="shared" si="71"/>
        <v>77859</v>
      </c>
      <c r="M44" s="64">
        <f t="shared" si="72"/>
        <v>0.14690951346933145</v>
      </c>
      <c r="N44" s="64">
        <f t="shared" si="73"/>
        <v>0.3757102188832584</v>
      </c>
      <c r="O44" s="64">
        <f t="shared" si="74"/>
        <v>0.96803683832537701</v>
      </c>
      <c r="P44" s="64" t="str">
        <f t="shared" si="75"/>
        <v>n/a</v>
      </c>
      <c r="Q44" s="64">
        <f t="shared" si="76"/>
        <v>104.25395390872119</v>
      </c>
      <c r="R44" s="60">
        <f t="shared" si="77"/>
        <v>1.9916515752835253</v>
      </c>
      <c r="S44" s="74">
        <f>'May-25'!S44+F44</f>
        <v>495177</v>
      </c>
      <c r="T44" s="74">
        <f>'May-25'!T44+G44</f>
        <v>435647.4</v>
      </c>
      <c r="U44" s="74">
        <f>'May-25'!U44+H44</f>
        <v>372934</v>
      </c>
      <c r="V44" s="74">
        <f>'May-25'!V44+I44</f>
        <v>239506</v>
      </c>
      <c r="W44" s="74">
        <f>'May-25'!W44+J44</f>
        <v>0</v>
      </c>
      <c r="X44" s="74">
        <f>'May-25'!X44+K44</f>
        <v>2213</v>
      </c>
      <c r="Y44" s="74">
        <f>'May-25'!Y44+L44</f>
        <v>180298</v>
      </c>
      <c r="Z44" s="119">
        <f t="shared" si="78"/>
        <v>0.1366462878006387</v>
      </c>
      <c r="AA44" s="119">
        <f t="shared" si="79"/>
        <v>0.32778722240396418</v>
      </c>
      <c r="AB44" s="119">
        <f t="shared" si="80"/>
        <v>1.0674930899434671</v>
      </c>
      <c r="AC44" s="119" t="str">
        <f t="shared" si="81"/>
        <v>n/a</v>
      </c>
      <c r="AD44" s="119">
        <f t="shared" si="82"/>
        <v>222.75824672390419</v>
      </c>
      <c r="AE44" s="120">
        <f t="shared" si="83"/>
        <v>1.7464364552019433</v>
      </c>
      <c r="AF44" s="154">
        <v>1484512.4</v>
      </c>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1.25">
      <c r="A46" s="122"/>
      <c r="B46" s="122"/>
      <c r="C46" s="33"/>
      <c r="D46" s="26" t="s">
        <v>5</v>
      </c>
      <c r="E46" s="34"/>
      <c r="F46" s="74">
        <f>F22</f>
        <v>89</v>
      </c>
      <c r="G46" s="74">
        <f t="shared" ref="G46:L47" si="84">G22</f>
        <v>96</v>
      </c>
      <c r="H46" s="74">
        <f t="shared" si="84"/>
        <v>88</v>
      </c>
      <c r="I46" s="74">
        <f t="shared" si="84"/>
        <v>69</v>
      </c>
      <c r="J46" s="74">
        <f t="shared" si="84"/>
        <v>4</v>
      </c>
      <c r="K46" s="74">
        <f t="shared" si="84"/>
        <v>0</v>
      </c>
      <c r="L46" s="74">
        <f t="shared" si="84"/>
        <v>70</v>
      </c>
      <c r="M46" s="64">
        <f t="shared" ref="M46:M47" si="85">IFERROR(F46/G46-1,"n/a")</f>
        <v>-7.291666666666663E-2</v>
      </c>
      <c r="N46" s="64">
        <f t="shared" ref="N46:N47" si="86">IFERROR(F46/H46-1,"n/a")</f>
        <v>1.1363636363636465E-2</v>
      </c>
      <c r="O46" s="64">
        <f t="shared" ref="O46:O47" si="87">IFERROR(F46/I46-1,"n/a")</f>
        <v>0.28985507246376807</v>
      </c>
      <c r="P46" s="64">
        <f t="shared" ref="P46:P47" si="88">IFERROR(F46/J46-1,"n/a")</f>
        <v>21.25</v>
      </c>
      <c r="Q46" s="64" t="str">
        <f t="shared" ref="Q46:Q47" si="89">IFERROR(F46/K46-1,"n/a")</f>
        <v>n/a</v>
      </c>
      <c r="R46" s="60">
        <f t="shared" ref="R46:R47" si="90">IFERROR(F46/L46-1,"n/a")</f>
        <v>0.27142857142857135</v>
      </c>
      <c r="S46" s="74">
        <f>'May-25'!S46+F46</f>
        <v>442</v>
      </c>
      <c r="T46" s="74">
        <f>'May-25'!T46+G46</f>
        <v>437</v>
      </c>
      <c r="U46" s="74">
        <f>'May-25'!U46+H46</f>
        <v>409</v>
      </c>
      <c r="V46" s="74">
        <f>'May-25'!V46+I46</f>
        <v>276</v>
      </c>
      <c r="W46" s="74">
        <f>'May-25'!W46+J46</f>
        <v>4</v>
      </c>
      <c r="X46" s="74">
        <f>'May-25'!X46+K46</f>
        <v>0</v>
      </c>
      <c r="Y46" s="74">
        <f>'May-25'!Y46+L46</f>
        <v>273</v>
      </c>
      <c r="Z46" s="119">
        <f t="shared" ref="Z46:Z47" si="91">IFERROR(S46/T46-1,"n/a")</f>
        <v>1.1441647597254079E-2</v>
      </c>
      <c r="AA46" s="119">
        <f t="shared" ref="AA46:AA47" si="92">IFERROR(S46/U46-1,"n/a")</f>
        <v>8.0684596577017098E-2</v>
      </c>
      <c r="AB46" s="119">
        <f t="shared" ref="AB46:AB47" si="93">IFERROR(S46/V46-1,"n/a")</f>
        <v>0.60144927536231885</v>
      </c>
      <c r="AC46" s="119">
        <f t="shared" ref="AC46:AC47" si="94">IFERROR(S46/W46-1,"n/a")</f>
        <v>109.5</v>
      </c>
      <c r="AD46" s="119" t="str">
        <f t="shared" ref="AD46:AD47" si="95">IFERROR(S46/X46-1,"n/a")</f>
        <v>n/a</v>
      </c>
      <c r="AE46" s="120">
        <f t="shared" ref="AE46:AE47" si="96">IFERROR(S46/Y46-1,"n/a")</f>
        <v>0.61904761904761907</v>
      </c>
      <c r="AF46" s="154">
        <v>1788</v>
      </c>
      <c r="AG46" s="89">
        <v>1471</v>
      </c>
      <c r="AH46" s="89">
        <v>1129</v>
      </c>
      <c r="AI46" s="89">
        <v>336</v>
      </c>
      <c r="AJ46" s="84">
        <v>43</v>
      </c>
      <c r="AK46" s="78">
        <v>781</v>
      </c>
      <c r="AM46" s="122"/>
    </row>
    <row r="47" spans="1:39" s="123" customFormat="1" ht="11.25">
      <c r="A47" s="122"/>
      <c r="B47" s="122"/>
      <c r="C47" s="33"/>
      <c r="D47" s="26" t="s">
        <v>11</v>
      </c>
      <c r="E47" s="32"/>
      <c r="F47" s="74">
        <f>F23</f>
        <v>281722</v>
      </c>
      <c r="G47" s="74">
        <f t="shared" si="84"/>
        <v>382725</v>
      </c>
      <c r="H47" s="74">
        <f t="shared" si="84"/>
        <v>334459</v>
      </c>
      <c r="I47" s="74">
        <f t="shared" si="84"/>
        <v>183895</v>
      </c>
      <c r="J47" s="74">
        <f t="shared" si="84"/>
        <v>4923</v>
      </c>
      <c r="K47" s="74">
        <f t="shared" si="84"/>
        <v>0</v>
      </c>
      <c r="L47" s="74">
        <f t="shared" si="84"/>
        <v>275367</v>
      </c>
      <c r="M47" s="64">
        <f t="shared" si="85"/>
        <v>-0.26390489254686789</v>
      </c>
      <c r="N47" s="64">
        <f t="shared" si="86"/>
        <v>-0.15767851963917845</v>
      </c>
      <c r="O47" s="64">
        <f t="shared" si="87"/>
        <v>0.53197204926724484</v>
      </c>
      <c r="P47" s="64">
        <f t="shared" si="88"/>
        <v>56.225675401178144</v>
      </c>
      <c r="Q47" s="64" t="str">
        <f t="shared" si="89"/>
        <v>n/a</v>
      </c>
      <c r="R47" s="60">
        <f t="shared" si="90"/>
        <v>2.307829187956445E-2</v>
      </c>
      <c r="S47" s="74">
        <f>'May-25'!S47+F47</f>
        <v>1112727</v>
      </c>
      <c r="T47" s="74">
        <f>'May-25'!T47+G47</f>
        <v>1241670</v>
      </c>
      <c r="U47" s="74">
        <f>'May-25'!U47+H47</f>
        <v>1077478</v>
      </c>
      <c r="V47" s="74">
        <f>'May-25'!V47+I47</f>
        <v>473633</v>
      </c>
      <c r="W47" s="74">
        <f>'May-25'!W47+J47</f>
        <v>4923</v>
      </c>
      <c r="X47" s="74">
        <f>'May-25'!X47+K47</f>
        <v>0</v>
      </c>
      <c r="Y47" s="74">
        <f>'May-25'!Y47+L47</f>
        <v>788552</v>
      </c>
      <c r="Z47" s="119">
        <f t="shared" si="91"/>
        <v>-0.10384643262702653</v>
      </c>
      <c r="AA47" s="119">
        <f t="shared" si="92"/>
        <v>3.2714357044877129E-2</v>
      </c>
      <c r="AB47" s="119">
        <f t="shared" si="93"/>
        <v>1.3493443235585358</v>
      </c>
      <c r="AC47" s="119">
        <f t="shared" si="94"/>
        <v>225.02620353443024</v>
      </c>
      <c r="AD47" s="119" t="str">
        <f t="shared" si="95"/>
        <v>n/a</v>
      </c>
      <c r="AE47" s="120">
        <f t="shared" si="96"/>
        <v>0.4111016140977386</v>
      </c>
      <c r="AF47" s="154">
        <v>5247410</v>
      </c>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1.25">
      <c r="C49" s="33"/>
      <c r="D49" s="26" t="s">
        <v>5</v>
      </c>
      <c r="E49" s="32"/>
      <c r="F49" s="74">
        <f>F25</f>
        <v>2</v>
      </c>
      <c r="G49" s="74">
        <f t="shared" ref="G49:L50" si="97">G25</f>
        <v>2</v>
      </c>
      <c r="H49" s="74">
        <f t="shared" si="97"/>
        <v>4</v>
      </c>
      <c r="I49" s="74">
        <f t="shared" si="97"/>
        <v>1</v>
      </c>
      <c r="J49" s="74">
        <f t="shared" si="97"/>
        <v>0</v>
      </c>
      <c r="K49" s="74">
        <f t="shared" si="97"/>
        <v>0</v>
      </c>
      <c r="L49" s="74">
        <f t="shared" si="97"/>
        <v>5</v>
      </c>
      <c r="M49" s="64">
        <f t="shared" ref="M49:M52" si="98">IFERROR(F49/G49-1,"n/a")</f>
        <v>0</v>
      </c>
      <c r="N49" s="64">
        <f t="shared" ref="N49:N52" si="99">IFERROR(F49/H49-1,"n/a")</f>
        <v>-0.5</v>
      </c>
      <c r="O49" s="64">
        <f t="shared" ref="O49:O52" si="100">IFERROR(F49/I49-1,"n/a")</f>
        <v>1</v>
      </c>
      <c r="P49" s="64" t="str">
        <f t="shared" ref="P49:P52" si="101">IFERROR(F49/J49-1,"n/a")</f>
        <v>n/a</v>
      </c>
      <c r="Q49" s="64" t="str">
        <f t="shared" ref="Q49:Q52" si="102">IFERROR(F49/K49-1,"n/a")</f>
        <v>n/a</v>
      </c>
      <c r="R49" s="60">
        <f t="shared" ref="R49:R52" si="103">IFERROR(F49/L49-1,"n/a")</f>
        <v>-0.6</v>
      </c>
      <c r="S49" s="74">
        <f>'May-25'!S49+F49</f>
        <v>5</v>
      </c>
      <c r="T49" s="74">
        <f>'May-25'!T49+G49</f>
        <v>5</v>
      </c>
      <c r="U49" s="74">
        <f>'May-25'!U49+H49</f>
        <v>8</v>
      </c>
      <c r="V49" s="74">
        <f>'May-25'!V49+I49</f>
        <v>2</v>
      </c>
      <c r="W49" s="74">
        <f>'May-25'!W49+J49</f>
        <v>0</v>
      </c>
      <c r="X49" s="74">
        <f>'May-25'!X49+K49</f>
        <v>0</v>
      </c>
      <c r="Y49" s="74">
        <f>'May-25'!Y49+L49</f>
        <v>8</v>
      </c>
      <c r="Z49" s="119">
        <f t="shared" ref="Z49:Z50" si="104">IFERROR(S49/T49-1,"n/a")</f>
        <v>0</v>
      </c>
      <c r="AA49" s="119">
        <f t="shared" ref="AA49:AA50" si="105">IFERROR(S49/U49-1,"n/a")</f>
        <v>-0.375</v>
      </c>
      <c r="AB49" s="119">
        <f t="shared" ref="AB49:AB52" si="106">IFERROR(S49/V49-1,"n/a")</f>
        <v>1.5</v>
      </c>
      <c r="AC49" s="119" t="str">
        <f t="shared" ref="AC49:AC52" si="107">IFERROR(S49/W49-1,"n/a")</f>
        <v>n/a</v>
      </c>
      <c r="AD49" s="119" t="str">
        <f t="shared" ref="AD49:AD52" si="108">IFERROR(S49/X49-1,"n/a")</f>
        <v>n/a</v>
      </c>
      <c r="AE49" s="120">
        <f t="shared" ref="AE49:AE52" si="109">IFERROR(S49/Y49-1,"n/a")</f>
        <v>-0.375</v>
      </c>
      <c r="AF49" s="154">
        <v>14</v>
      </c>
      <c r="AG49" s="89">
        <v>21</v>
      </c>
      <c r="AH49" s="89">
        <v>9</v>
      </c>
      <c r="AI49" s="68">
        <v>0</v>
      </c>
      <c r="AJ49" s="68">
        <v>0</v>
      </c>
      <c r="AK49" s="78">
        <v>16</v>
      </c>
      <c r="AM49" s="122"/>
    </row>
    <row r="50" spans="3:39" s="123" customFormat="1" ht="11.25">
      <c r="C50" s="33"/>
      <c r="D50" s="26" t="s">
        <v>11</v>
      </c>
      <c r="E50" s="32"/>
      <c r="F50" s="74">
        <f>F26</f>
        <v>9015</v>
      </c>
      <c r="G50" s="74">
        <f t="shared" si="97"/>
        <v>6222</v>
      </c>
      <c r="H50" s="74">
        <f t="shared" si="97"/>
        <v>9205</v>
      </c>
      <c r="I50" s="74">
        <f t="shared" si="97"/>
        <v>2226</v>
      </c>
      <c r="J50" s="74">
        <f t="shared" si="97"/>
        <v>0</v>
      </c>
      <c r="K50" s="74">
        <f t="shared" si="97"/>
        <v>0</v>
      </c>
      <c r="L50" s="74">
        <f t="shared" si="97"/>
        <v>6817</v>
      </c>
      <c r="M50" s="64">
        <f t="shared" si="98"/>
        <v>0.44889103182256518</v>
      </c>
      <c r="N50" s="64">
        <f t="shared" si="99"/>
        <v>-2.064095600217275E-2</v>
      </c>
      <c r="O50" s="64">
        <f t="shared" si="100"/>
        <v>3.0498652291105124</v>
      </c>
      <c r="P50" s="64" t="str">
        <f t="shared" si="101"/>
        <v>n/a</v>
      </c>
      <c r="Q50" s="64" t="str">
        <f t="shared" si="102"/>
        <v>n/a</v>
      </c>
      <c r="R50" s="60">
        <f t="shared" si="103"/>
        <v>0.32242922106498462</v>
      </c>
      <c r="S50" s="74">
        <f>'May-25'!S50+F50</f>
        <v>20904</v>
      </c>
      <c r="T50" s="74">
        <f>'May-25'!T50+G50</f>
        <v>18659</v>
      </c>
      <c r="U50" s="74">
        <f>'May-25'!U50+H50</f>
        <v>13587</v>
      </c>
      <c r="V50" s="74">
        <f>'May-25'!V50+I50</f>
        <v>3151</v>
      </c>
      <c r="W50" s="74">
        <f>'May-25'!W50+J50</f>
        <v>0</v>
      </c>
      <c r="X50" s="74">
        <f>'May-25'!X50+K50</f>
        <v>0</v>
      </c>
      <c r="Y50" s="74">
        <f>'May-25'!Y50+L50</f>
        <v>10227</v>
      </c>
      <c r="Z50" s="119">
        <f t="shared" si="104"/>
        <v>0.12031727316576446</v>
      </c>
      <c r="AA50" s="119">
        <f t="shared" si="105"/>
        <v>0.53852947670567453</v>
      </c>
      <c r="AB50" s="119">
        <f t="shared" si="106"/>
        <v>5.6340844176451919</v>
      </c>
      <c r="AC50" s="119" t="str">
        <f t="shared" si="107"/>
        <v>n/a</v>
      </c>
      <c r="AD50" s="119" t="str">
        <f t="shared" si="108"/>
        <v>n/a</v>
      </c>
      <c r="AE50" s="120">
        <f t="shared" si="109"/>
        <v>1.0440011733646228</v>
      </c>
      <c r="AF50" s="154">
        <v>47798</v>
      </c>
      <c r="AG50" s="82">
        <v>38626</v>
      </c>
      <c r="AH50" s="82">
        <v>15637</v>
      </c>
      <c r="AI50" s="68">
        <v>0</v>
      </c>
      <c r="AJ50" s="68">
        <v>0</v>
      </c>
      <c r="AK50" s="78">
        <v>20248</v>
      </c>
      <c r="AM50" s="122"/>
    </row>
    <row r="51" spans="3:39" s="123" customFormat="1" ht="12" thickBot="1">
      <c r="C51" s="35" t="s">
        <v>12</v>
      </c>
      <c r="D51" s="36"/>
      <c r="E51" s="37"/>
      <c r="F51" s="75">
        <f t="shared" ref="F51:L52" si="110">F37+F40+F43+F46+F49</f>
        <v>498</v>
      </c>
      <c r="G51" s="75">
        <f t="shared" si="110"/>
        <v>463</v>
      </c>
      <c r="H51" s="75">
        <f t="shared" si="110"/>
        <v>347</v>
      </c>
      <c r="I51" s="75">
        <f t="shared" si="110"/>
        <v>327</v>
      </c>
      <c r="J51" s="75">
        <f t="shared" si="110"/>
        <v>21</v>
      </c>
      <c r="K51" s="75">
        <f t="shared" si="110"/>
        <v>0</v>
      </c>
      <c r="L51" s="75">
        <f t="shared" si="110"/>
        <v>278</v>
      </c>
      <c r="M51" s="66">
        <f t="shared" si="98"/>
        <v>7.5593952483801186E-2</v>
      </c>
      <c r="N51" s="66">
        <f t="shared" si="99"/>
        <v>0.43515850144092227</v>
      </c>
      <c r="O51" s="66">
        <f t="shared" si="100"/>
        <v>0.52293577981651373</v>
      </c>
      <c r="P51" s="66">
        <f t="shared" si="101"/>
        <v>22.714285714285715</v>
      </c>
      <c r="Q51" s="66" t="str">
        <f t="shared" si="102"/>
        <v>n/a</v>
      </c>
      <c r="R51" s="66">
        <f t="shared" si="103"/>
        <v>0.79136690647482011</v>
      </c>
      <c r="S51" s="75">
        <f>S37+S40+S43+S46+S49</f>
        <v>1614</v>
      </c>
      <c r="T51" s="75">
        <f>T37+T40+T43+T46+T49</f>
        <v>1447</v>
      </c>
      <c r="U51" s="75">
        <f>U37+U40+U43+U46+U49</f>
        <v>1162</v>
      </c>
      <c r="V51" s="75">
        <f t="shared" ref="U51:Y52" si="111">V37+V40+V43+V46+V49</f>
        <v>1007</v>
      </c>
      <c r="W51" s="75">
        <f t="shared" si="111"/>
        <v>46</v>
      </c>
      <c r="X51" s="75">
        <f t="shared" si="111"/>
        <v>42</v>
      </c>
      <c r="Y51" s="75">
        <f t="shared" si="111"/>
        <v>883</v>
      </c>
      <c r="Z51" s="66">
        <f t="shared" ref="Z51:Z52" si="112">IFERROR(S51/T51-1,"n/a")</f>
        <v>0.11541119557705604</v>
      </c>
      <c r="AA51" s="66">
        <f>IFERROR(S51/U51-1,"n/a")</f>
        <v>0.38898450946643726</v>
      </c>
      <c r="AB51" s="66">
        <f t="shared" si="106"/>
        <v>0.60278053624627614</v>
      </c>
      <c r="AC51" s="66">
        <f t="shared" si="107"/>
        <v>34.086956521739133</v>
      </c>
      <c r="AD51" s="66">
        <f t="shared" si="108"/>
        <v>37.428571428571431</v>
      </c>
      <c r="AE51" s="66">
        <f t="shared" si="109"/>
        <v>0.82785956964892415</v>
      </c>
      <c r="AF51" s="46">
        <f t="shared" ref="AF51:AJ52" si="113">AF37+AF40+AF43+AF46+AF49</f>
        <v>6221</v>
      </c>
      <c r="AG51" s="46">
        <f t="shared" si="113"/>
        <v>4589</v>
      </c>
      <c r="AH51" s="46">
        <f t="shared" si="113"/>
        <v>3856</v>
      </c>
      <c r="AI51" s="46">
        <f t="shared" si="113"/>
        <v>1673</v>
      </c>
      <c r="AJ51" s="46">
        <f t="shared" si="113"/>
        <v>669</v>
      </c>
      <c r="AK51" s="80">
        <f>AK37+AK40+AK43+AK46+AK49</f>
        <v>3241</v>
      </c>
      <c r="AM51" s="122"/>
    </row>
    <row r="52" spans="3:39" s="123" customFormat="1" ht="12.75" thickTop="1" thickBot="1">
      <c r="C52" s="38" t="s">
        <v>13</v>
      </c>
      <c r="D52" s="39"/>
      <c r="E52" s="40"/>
      <c r="F52" s="76">
        <f t="shared" si="110"/>
        <v>1482445</v>
      </c>
      <c r="G52" s="76">
        <f t="shared" si="110"/>
        <v>1462486</v>
      </c>
      <c r="H52" s="76">
        <f t="shared" si="110"/>
        <v>1097755</v>
      </c>
      <c r="I52" s="76">
        <f t="shared" si="110"/>
        <v>677800</v>
      </c>
      <c r="J52" s="76">
        <f t="shared" si="110"/>
        <v>29404</v>
      </c>
      <c r="K52" s="76">
        <f t="shared" si="110"/>
        <v>2213</v>
      </c>
      <c r="L52" s="76">
        <f t="shared" si="110"/>
        <v>828495</v>
      </c>
      <c r="M52" s="67">
        <f t="shared" si="98"/>
        <v>1.3647310128096946E-2</v>
      </c>
      <c r="N52" s="67">
        <f t="shared" si="99"/>
        <v>0.35043338449836248</v>
      </c>
      <c r="O52" s="67">
        <f t="shared" si="100"/>
        <v>1.1871422248450871</v>
      </c>
      <c r="P52" s="67">
        <f t="shared" si="101"/>
        <v>49.416439940144201</v>
      </c>
      <c r="Q52" s="67">
        <f t="shared" si="102"/>
        <v>668.8802530501581</v>
      </c>
      <c r="R52" s="67">
        <f t="shared" si="103"/>
        <v>0.78932280822455181</v>
      </c>
      <c r="S52" s="76">
        <f t="shared" ref="S52:T52" si="114">S38+S41+S44+S47+S50</f>
        <v>4390749</v>
      </c>
      <c r="T52" s="76">
        <f t="shared" si="114"/>
        <v>4140371.4</v>
      </c>
      <c r="U52" s="76">
        <f t="shared" si="111"/>
        <v>3120200</v>
      </c>
      <c r="V52" s="76">
        <f t="shared" si="111"/>
        <v>1764775</v>
      </c>
      <c r="W52" s="76">
        <f t="shared" si="111"/>
        <v>59887</v>
      </c>
      <c r="X52" s="76">
        <f t="shared" si="111"/>
        <v>2213</v>
      </c>
      <c r="Y52" s="76">
        <f t="shared" si="111"/>
        <v>2457357</v>
      </c>
      <c r="Z52" s="67">
        <f t="shared" si="112"/>
        <v>6.0472256184553874E-2</v>
      </c>
      <c r="AA52" s="67">
        <f>IFERROR(S52/U52-1,"n/a")</f>
        <v>0.40720114095250315</v>
      </c>
      <c r="AB52" s="67">
        <f t="shared" si="106"/>
        <v>1.4879936535819014</v>
      </c>
      <c r="AC52" s="67">
        <f t="shared" si="107"/>
        <v>72.317230784644408</v>
      </c>
      <c r="AD52" s="67">
        <f t="shared" si="108"/>
        <v>1983.0709444193403</v>
      </c>
      <c r="AE52" s="67">
        <f t="shared" si="109"/>
        <v>0.78677701286382073</v>
      </c>
      <c r="AF52" s="47">
        <f t="shared" si="113"/>
        <v>17650949.399999999</v>
      </c>
      <c r="AG52" s="47">
        <f t="shared" si="113"/>
        <v>13408675</v>
      </c>
      <c r="AH52" s="47">
        <f t="shared" si="113"/>
        <v>9237323</v>
      </c>
      <c r="AI52" s="47">
        <f t="shared" si="113"/>
        <v>2410085</v>
      </c>
      <c r="AJ52" s="47">
        <f t="shared" si="113"/>
        <v>1324261</v>
      </c>
      <c r="AK52" s="81">
        <f>AK38+AK41+AK44+AK47+AK50</f>
        <v>8638971</v>
      </c>
      <c r="AM52" s="122"/>
    </row>
    <row r="53" spans="3:39" s="123" customFormat="1" ht="12" thickTop="1">
      <c r="T53" s="131"/>
      <c r="U53" s="131"/>
      <c r="V53" s="131"/>
      <c r="W53" s="131"/>
      <c r="X53" s="131"/>
      <c r="Y53" s="131"/>
      <c r="AM53" s="122"/>
    </row>
    <row r="54" spans="3:39" s="123" customFormat="1" ht="11.25">
      <c r="F54" s="131"/>
      <c r="S54" s="131">
        <f>'May-25'!S51+'Jun-25'!F51+'Jun-25'!F52-'Jun-25'!S51-'Jun-25'!S52+'May-25'!S52</f>
        <v>0</v>
      </c>
      <c r="T54" s="131">
        <f>'May-25'!T51+'Jun-25'!G51+'Jun-25'!G52-'Jun-25'!T51-'Jun-25'!T52+'May-25'!T52</f>
        <v>0</v>
      </c>
      <c r="U54" s="131">
        <f>'May-25'!U51+'Jun-25'!H51+'Jun-25'!H52-'Jun-25'!U51-'Jun-25'!U52+'May-25'!U52</f>
        <v>0</v>
      </c>
      <c r="V54" s="131">
        <f>'May-25'!V51+'Jun-25'!I51+'Jun-25'!I52-'Jun-25'!V51-'Jun-25'!V52+'May-25'!V52</f>
        <v>0</v>
      </c>
      <c r="W54" s="131">
        <f>'May-25'!W51+'Jun-25'!J51+'Jun-25'!J52-'Jun-25'!W51-'Jun-25'!W52+'May-25'!W52</f>
        <v>0</v>
      </c>
      <c r="X54" s="131">
        <f>'May-25'!X51+'Jun-25'!K51+'Jun-25'!K52-'Jun-25'!X51-'Jun-25'!X52+'May-25'!X52</f>
        <v>0</v>
      </c>
      <c r="Y54" s="131">
        <f>'May-25'!Y51+'Jun-25'!L51+'Jun-25'!L52-'Jun-25'!Y51-'Jun-25'!Y52+'May-25'!Y52</f>
        <v>0</v>
      </c>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8D70-8AD2-4856-B3FD-69785EF23DBF}">
  <dimension ref="A1:AM66"/>
  <sheetViews>
    <sheetView showGridLines="0" topLeftCell="A35" zoomScale="85" zoomScaleNormal="85" workbookViewId="0">
      <selection activeCell="G51" sqref="G51:L52"/>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10"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12.85546875" bestFit="1" customWidth="1"/>
    <col min="33" max="33" width="10.8554687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f>Occupancy_2025!AJ3</f>
        <v>45907</v>
      </c>
      <c r="AL3" s="25"/>
      <c r="AM3" s="9"/>
    </row>
    <row r="4" spans="1:39" ht="15.75">
      <c r="A4" s="9"/>
      <c r="B4" s="11" t="s">
        <v>7</v>
      </c>
      <c r="C4" s="26"/>
      <c r="D4" s="93" t="s">
        <v>47</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May</v>
      </c>
      <c r="G9" s="160"/>
      <c r="H9" s="160"/>
      <c r="I9" s="160"/>
      <c r="J9" s="160"/>
      <c r="K9" s="160"/>
      <c r="L9" s="160"/>
      <c r="M9" s="160"/>
      <c r="N9" s="160"/>
      <c r="O9" s="160"/>
      <c r="P9" s="160"/>
      <c r="Q9" s="160"/>
      <c r="R9" s="161"/>
      <c r="S9" s="162" t="str">
        <f xml:space="preserve"> "January to "&amp; F9</f>
        <v>January to May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2">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160</v>
      </c>
      <c r="G13" s="71">
        <v>163</v>
      </c>
      <c r="H13" s="71">
        <v>99</v>
      </c>
      <c r="I13" s="71">
        <v>83</v>
      </c>
      <c r="J13" s="71">
        <v>0</v>
      </c>
      <c r="K13" s="71">
        <v>0</v>
      </c>
      <c r="L13" s="71">
        <v>90</v>
      </c>
      <c r="M13" s="64">
        <f>IFERROR(F13/G13-1,"n/a")</f>
        <v>-1.8404907975460127E-2</v>
      </c>
      <c r="N13" s="64">
        <f>IFERROR(F13/H13-1,"n/a")</f>
        <v>0.61616161616161613</v>
      </c>
      <c r="O13" s="64">
        <f>IFERROR(F13/I13-1,"n/a")</f>
        <v>0.92771084337349397</v>
      </c>
      <c r="P13" s="64" t="str">
        <f>IFERROR(F13/J13-1,"n/a")</f>
        <v>n/a</v>
      </c>
      <c r="Q13" s="64" t="str">
        <f>IFERROR(F13/K13-1,"n/a")</f>
        <v>n/a</v>
      </c>
      <c r="R13" s="60">
        <f>IFERROR(F13/L13-1,"n/a")</f>
        <v>0.77777777777777768</v>
      </c>
      <c r="S13" s="68">
        <f>'Apr-25'!S13+F13</f>
        <v>1483</v>
      </c>
      <c r="T13" s="68">
        <f>'Apr-25'!T13+G13</f>
        <v>1052</v>
      </c>
      <c r="U13" s="68">
        <f>'Apr-25'!U13+H13</f>
        <v>758</v>
      </c>
      <c r="V13" s="68">
        <f>'Apr-25'!V13+I13</f>
        <v>749</v>
      </c>
      <c r="W13" s="68">
        <f>'Apr-25'!W13+J13</f>
        <v>0</v>
      </c>
      <c r="X13" s="68">
        <f>'Apr-25'!X13+K13</f>
        <v>551</v>
      </c>
      <c r="Y13" s="68">
        <f>'Apr-25'!Y13+L13</f>
        <v>735</v>
      </c>
      <c r="Z13" s="64">
        <f>IFERROR(S13/T13-1,"n/a")</f>
        <v>0.40969581749049433</v>
      </c>
      <c r="AA13" s="64">
        <f>IFERROR(S13/U13-1,"n/a")</f>
        <v>0.95646437994722966</v>
      </c>
      <c r="AB13" s="64">
        <f>IFERROR(S13/V13-1,"n/a")</f>
        <v>0.97997329773030706</v>
      </c>
      <c r="AC13" s="64" t="str">
        <f>IFERROR(S13/W13-1,"n/a")</f>
        <v>n/a</v>
      </c>
      <c r="AD13" s="64">
        <f>IFERROR(S13/X13-1,"n/a")</f>
        <v>1.6914700544464609</v>
      </c>
      <c r="AE13" s="60">
        <f>IFERROR(S13/Y13-1,"n/a")</f>
        <v>1.017687074829932</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579486</v>
      </c>
      <c r="G14" s="71">
        <v>584059</v>
      </c>
      <c r="H14" s="71">
        <v>353242</v>
      </c>
      <c r="I14" s="71">
        <v>234968</v>
      </c>
      <c r="J14" s="71">
        <v>0</v>
      </c>
      <c r="K14" s="71">
        <v>0</v>
      </c>
      <c r="L14" s="71">
        <v>303053</v>
      </c>
      <c r="M14" s="64">
        <f>IFERROR(F14/G14-1,"n/a")</f>
        <v>-7.8296884390104404E-3</v>
      </c>
      <c r="N14" s="64">
        <f>IFERROR(F14/H14-1,"n/a")</f>
        <v>0.64047876526573844</v>
      </c>
      <c r="O14" s="64">
        <f>IFERROR(F14/I14-1,"n/a")</f>
        <v>1.4662336999080727</v>
      </c>
      <c r="P14" s="64" t="str">
        <f>IFERROR(F14/J14-1,"n/a")</f>
        <v>n/a</v>
      </c>
      <c r="Q14" s="64" t="str">
        <f>IFERROR(F14/K14-1,"n/a")</f>
        <v>n/a</v>
      </c>
      <c r="R14" s="60">
        <f>IFERROR(F14/L14-1,"n/a")</f>
        <v>0.91216057917261995</v>
      </c>
      <c r="S14" s="68">
        <f>'Apr-25'!S14+F14</f>
        <v>4275657</v>
      </c>
      <c r="T14" s="68">
        <f>'Apr-25'!T14+G14</f>
        <v>3397597</v>
      </c>
      <c r="U14" s="68">
        <f>'Apr-25'!U14+H14</f>
        <v>2341177</v>
      </c>
      <c r="V14" s="68">
        <f>'Apr-25'!V14+I14</f>
        <v>1292414</v>
      </c>
      <c r="W14" s="68">
        <f>'Apr-25'!W14+J14</f>
        <v>0</v>
      </c>
      <c r="X14" s="68">
        <f>'Apr-25'!X14+K14</f>
        <v>1092884</v>
      </c>
      <c r="Y14" s="68">
        <f>'Apr-25'!Y14+L14</f>
        <v>2148202</v>
      </c>
      <c r="Z14" s="64">
        <f>IFERROR(S14/T14-1,"n/a")</f>
        <v>0.258435594333289</v>
      </c>
      <c r="AA14" s="64">
        <f>IFERROR(S14/U14-1,"n/a")</f>
        <v>0.82628524028725714</v>
      </c>
      <c r="AB14" s="64">
        <f>IFERROR(S14/V14-1,"n/a")</f>
        <v>2.3082719623897607</v>
      </c>
      <c r="AC14" s="64" t="str">
        <f>IFERROR(S14/W14-1,"n/a")</f>
        <v>n/a</v>
      </c>
      <c r="AD14" s="64">
        <f>IFERROR(S14/X14-1,"n/a")</f>
        <v>2.9122697376848778</v>
      </c>
      <c r="AE14" s="60">
        <f>IFERROR(S14/Y14-1,"n/a")</f>
        <v>0.99034215590526409</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152</v>
      </c>
      <c r="G16" s="71">
        <v>92</v>
      </c>
      <c r="H16" s="71">
        <v>70</v>
      </c>
      <c r="I16" s="71">
        <v>71</v>
      </c>
      <c r="J16" s="71">
        <v>17</v>
      </c>
      <c r="K16" s="71">
        <v>0</v>
      </c>
      <c r="L16" s="71">
        <v>71</v>
      </c>
      <c r="M16" s="64">
        <f t="shared" ref="M16:M17" si="0">IFERROR(F16/G16-1,"n/a")</f>
        <v>0.65217391304347827</v>
      </c>
      <c r="N16" s="64">
        <f t="shared" ref="N16:N17" si="1">IFERROR(F16/H16-1,"n/a")</f>
        <v>1.1714285714285713</v>
      </c>
      <c r="O16" s="64">
        <f t="shared" ref="O16:O17" si="2">IFERROR(F16/I16-1,"n/a")</f>
        <v>1.140845070422535</v>
      </c>
      <c r="P16" s="64">
        <f t="shared" ref="P16:P17" si="3">IFERROR(F16/J16-1,"n/a")</f>
        <v>7.9411764705882355</v>
      </c>
      <c r="Q16" s="64" t="str">
        <f t="shared" ref="Q16:Q17" si="4">IFERROR(F16/K16-1,"n/a")</f>
        <v>n/a</v>
      </c>
      <c r="R16" s="60">
        <f t="shared" ref="R16:R17" si="5">IFERROR(F16/L16-1,"n/a")</f>
        <v>1.140845070422535</v>
      </c>
      <c r="S16" s="68">
        <f>'Apr-25'!S16+F16</f>
        <v>271</v>
      </c>
      <c r="T16" s="68">
        <f>'Apr-25'!T16+G16</f>
        <v>184</v>
      </c>
      <c r="U16" s="68">
        <f>'Apr-25'!U16+H16</f>
        <v>143</v>
      </c>
      <c r="V16" s="68">
        <f>'Apr-25'!V16+I16</f>
        <v>163</v>
      </c>
      <c r="W16" s="68">
        <f>'Apr-25'!W16+J16</f>
        <v>34</v>
      </c>
      <c r="X16" s="68">
        <f>'Apr-25'!X16+K16</f>
        <v>10</v>
      </c>
      <c r="Y16" s="68">
        <f>'Apr-25'!Y16+L16</f>
        <v>145</v>
      </c>
      <c r="Z16" s="64">
        <f t="shared" ref="Z16:Z17" si="6">IFERROR(S16/T16-1,"n/a")</f>
        <v>0.47282608695652173</v>
      </c>
      <c r="AA16" s="64">
        <f t="shared" ref="AA16:AA17" si="7">IFERROR(S16/U16-1,"n/a")</f>
        <v>0.89510489510489522</v>
      </c>
      <c r="AB16" s="64">
        <f t="shared" ref="AB16:AB17" si="8">IFERROR(S16/V16-1,"n/a")</f>
        <v>0.66257668711656437</v>
      </c>
      <c r="AC16" s="64">
        <f t="shared" ref="AC16:AC17" si="9">IFERROR(S16/W16-1,"n/a")</f>
        <v>6.9705882352941178</v>
      </c>
      <c r="AD16" s="64">
        <f t="shared" ref="AD16:AD17" si="10">IFERROR(S16/X16-1,"n/a")</f>
        <v>26.1</v>
      </c>
      <c r="AE16" s="60">
        <f t="shared" ref="AE16:AE17" si="11">IFERROR(S16/Y16-1,"n/a")</f>
        <v>0.86896551724137927</v>
      </c>
      <c r="AF16" s="68">
        <v>797</v>
      </c>
      <c r="AG16" s="68">
        <v>575</v>
      </c>
      <c r="AH16" s="68">
        <v>572</v>
      </c>
      <c r="AI16" s="68">
        <v>202</v>
      </c>
      <c r="AJ16" s="68">
        <v>54</v>
      </c>
      <c r="AK16" s="134">
        <v>586</v>
      </c>
      <c r="AL16" s="122"/>
      <c r="AM16" s="122"/>
    </row>
    <row r="17" spans="1:39" s="123" customFormat="1" ht="12.75">
      <c r="A17" s="122"/>
      <c r="B17" s="127"/>
      <c r="C17" s="33"/>
      <c r="D17" s="26" t="s">
        <v>11</v>
      </c>
      <c r="E17" s="32"/>
      <c r="F17" s="71">
        <v>310711</v>
      </c>
      <c r="G17" s="71">
        <v>200577</v>
      </c>
      <c r="H17" s="71">
        <v>161083</v>
      </c>
      <c r="I17" s="71">
        <v>82038</v>
      </c>
      <c r="J17" s="71">
        <v>24481</v>
      </c>
      <c r="K17" s="71">
        <v>0</v>
      </c>
      <c r="L17" s="71">
        <v>165399</v>
      </c>
      <c r="M17" s="64">
        <f t="shared" si="0"/>
        <v>0.54908588721538365</v>
      </c>
      <c r="N17" s="64">
        <f t="shared" si="1"/>
        <v>0.92888759211089944</v>
      </c>
      <c r="O17" s="64">
        <f t="shared" si="2"/>
        <v>2.7874033984251199</v>
      </c>
      <c r="P17" s="64">
        <f t="shared" si="3"/>
        <v>11.691924349495528</v>
      </c>
      <c r="Q17" s="64" t="str">
        <f t="shared" si="4"/>
        <v>n/a</v>
      </c>
      <c r="R17" s="60">
        <f t="shared" si="5"/>
        <v>0.87855428388321566</v>
      </c>
      <c r="S17" s="68">
        <f>'Apr-25'!S17+F17</f>
        <v>602665</v>
      </c>
      <c r="T17" s="68">
        <f>'Apr-25'!T17+G17</f>
        <v>460748</v>
      </c>
      <c r="U17" s="68">
        <f>'Apr-25'!U17+H17</f>
        <v>351486</v>
      </c>
      <c r="V17" s="68">
        <f>'Apr-25'!V17+I17</f>
        <v>178913</v>
      </c>
      <c r="W17" s="68">
        <f>'Apr-25'!W17+J17</f>
        <v>40586</v>
      </c>
      <c r="X17" s="68">
        <f>'Apr-25'!X17+K17</f>
        <v>41113</v>
      </c>
      <c r="Y17" s="68">
        <f>'Apr-25'!Y17+L17</f>
        <v>393104</v>
      </c>
      <c r="Z17" s="64">
        <f t="shared" si="6"/>
        <v>0.30801435925929144</v>
      </c>
      <c r="AA17" s="64">
        <f t="shared" si="7"/>
        <v>0.71462021246934437</v>
      </c>
      <c r="AB17" s="64">
        <f t="shared" si="8"/>
        <v>2.3684807699831762</v>
      </c>
      <c r="AC17" s="64">
        <f t="shared" si="9"/>
        <v>13.849085891686789</v>
      </c>
      <c r="AD17" s="64">
        <f t="shared" si="10"/>
        <v>13.658745408994722</v>
      </c>
      <c r="AE17" s="60">
        <f t="shared" si="11"/>
        <v>0.5330930237290894</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95</v>
      </c>
      <c r="G19" s="71">
        <v>91</v>
      </c>
      <c r="H19" s="71">
        <v>99</v>
      </c>
      <c r="I19" s="71">
        <v>91</v>
      </c>
      <c r="J19" s="71">
        <v>1</v>
      </c>
      <c r="K19" s="71">
        <v>0</v>
      </c>
      <c r="L19" s="71">
        <v>37</v>
      </c>
      <c r="M19" s="64">
        <f t="shared" ref="M19:M20" si="12">IFERROR(F19/G19-1,"n/a")</f>
        <v>4.3956043956044022E-2</v>
      </c>
      <c r="N19" s="64">
        <f t="shared" ref="N19:N20" si="13">IFERROR(F19/H19-1,"n/a")</f>
        <v>-4.0404040404040442E-2</v>
      </c>
      <c r="O19" s="64">
        <f t="shared" ref="O19:O20" si="14">IFERROR(F19/I19-1,"n/a")</f>
        <v>4.3956043956044022E-2</v>
      </c>
      <c r="P19" s="64">
        <f t="shared" ref="P19:P20" si="15">IFERROR(F19/J19-1,"n/a")</f>
        <v>94</v>
      </c>
      <c r="Q19" s="64" t="str">
        <f t="shared" ref="Q19:Q20" si="16">IFERROR(F19/K19-1,"n/a")</f>
        <v>n/a</v>
      </c>
      <c r="R19" s="60">
        <f t="shared" ref="R19:R20" si="17">IFERROR(F19/L19-1,"n/a")</f>
        <v>1.5675675675675675</v>
      </c>
      <c r="S19" s="68">
        <f>'Apr-25'!S19+F19</f>
        <v>178</v>
      </c>
      <c r="T19" s="68">
        <f>'Apr-25'!T19+G19</f>
        <v>170</v>
      </c>
      <c r="U19" s="68">
        <f>'Apr-25'!U19+H19</f>
        <v>169</v>
      </c>
      <c r="V19" s="68">
        <f>'Apr-25'!V19+I19</f>
        <v>138</v>
      </c>
      <c r="W19" s="68">
        <f>'Apr-25'!W19+J19</f>
        <v>3</v>
      </c>
      <c r="X19" s="68">
        <f>'Apr-25'!X19+K19</f>
        <v>3</v>
      </c>
      <c r="Y19" s="68">
        <f>'Apr-25'!Y19+L19</f>
        <v>64</v>
      </c>
      <c r="Z19" s="64">
        <f t="shared" ref="Z19:Z20" si="18">IFERROR(S19/T19-1,"n/a")</f>
        <v>4.705882352941182E-2</v>
      </c>
      <c r="AA19" s="64">
        <f t="shared" ref="AA19:AA20" si="19">IFERROR(S19/U19-1,"n/a")</f>
        <v>5.3254437869822535E-2</v>
      </c>
      <c r="AB19" s="64">
        <f t="shared" ref="AB19:AB20" si="20">IFERROR(S19/V19-1,"n/a")</f>
        <v>0.28985507246376807</v>
      </c>
      <c r="AC19" s="64">
        <f t="shared" ref="AC19:AC20" si="21">IFERROR(S19/W19-1,"n/a")</f>
        <v>58.333333333333336</v>
      </c>
      <c r="AD19" s="64">
        <f t="shared" ref="AD19:AD20" si="22">IFERROR(S19/X19-1,"n/a")</f>
        <v>58.333333333333336</v>
      </c>
      <c r="AE19" s="60">
        <f t="shared" ref="AE19:AE20" si="23">IFERROR(S19/Y19-1,"n/a")</f>
        <v>1.78125</v>
      </c>
      <c r="AF19" s="68">
        <v>733</v>
      </c>
      <c r="AG19" s="68">
        <v>708</v>
      </c>
      <c r="AH19" s="68">
        <v>658</v>
      </c>
      <c r="AI19" s="68">
        <v>47</v>
      </c>
      <c r="AJ19" s="68">
        <v>9</v>
      </c>
      <c r="AK19" s="134">
        <v>290</v>
      </c>
      <c r="AL19" s="122"/>
      <c r="AM19" s="122"/>
    </row>
    <row r="20" spans="1:39" s="123" customFormat="1" ht="12.75">
      <c r="A20" s="122"/>
      <c r="B20" s="127"/>
      <c r="C20" s="33"/>
      <c r="D20" s="26" t="s">
        <v>11</v>
      </c>
      <c r="E20" s="32"/>
      <c r="F20" s="71">
        <v>181459</v>
      </c>
      <c r="G20" s="71">
        <v>156985</v>
      </c>
      <c r="H20" s="71">
        <v>137318</v>
      </c>
      <c r="I20" s="71">
        <v>88575</v>
      </c>
      <c r="J20" s="71">
        <v>0</v>
      </c>
      <c r="K20" s="71">
        <v>0</v>
      </c>
      <c r="L20" s="71">
        <v>66376</v>
      </c>
      <c r="M20" s="64">
        <f t="shared" si="12"/>
        <v>0.15590024524636115</v>
      </c>
      <c r="N20" s="64">
        <f t="shared" si="13"/>
        <v>0.321450938697039</v>
      </c>
      <c r="O20" s="64">
        <f t="shared" si="14"/>
        <v>1.048648038385549</v>
      </c>
      <c r="P20" s="64" t="str">
        <f t="shared" si="15"/>
        <v>n/a</v>
      </c>
      <c r="Q20" s="64" t="str">
        <f t="shared" si="16"/>
        <v>n/a</v>
      </c>
      <c r="R20" s="60">
        <f t="shared" si="17"/>
        <v>1.7338043871278774</v>
      </c>
      <c r="S20" s="68">
        <f>'Apr-25'!S20+F20</f>
        <v>290232</v>
      </c>
      <c r="T20" s="68">
        <f>'Apr-25'!T20+G20</f>
        <v>272297.40000000002</v>
      </c>
      <c r="U20" s="68">
        <f>'Apr-25'!U20+H20</f>
        <v>224466</v>
      </c>
      <c r="V20" s="68">
        <f>'Apr-25'!V20+I20</f>
        <v>124236</v>
      </c>
      <c r="W20" s="68">
        <f>'Apr-25'!W20+J20</f>
        <v>0</v>
      </c>
      <c r="X20" s="68">
        <f>'Apr-25'!X20+K20</f>
        <v>1753</v>
      </c>
      <c r="Y20" s="68">
        <f>'Apr-25'!Y20+L20</f>
        <v>108923</v>
      </c>
      <c r="Z20" s="64">
        <f t="shared" si="18"/>
        <v>6.5864014860222531E-2</v>
      </c>
      <c r="AA20" s="64">
        <f t="shared" si="19"/>
        <v>0.29298869316511178</v>
      </c>
      <c r="AB20" s="64">
        <f t="shared" si="20"/>
        <v>1.3361344537815127</v>
      </c>
      <c r="AC20" s="64" t="str">
        <f t="shared" si="21"/>
        <v>n/a</v>
      </c>
      <c r="AD20" s="64">
        <f t="shared" si="22"/>
        <v>164.56303479749002</v>
      </c>
      <c r="AE20" s="60">
        <f t="shared" si="23"/>
        <v>1.6645612037861608</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141</v>
      </c>
      <c r="G22" s="71">
        <v>147</v>
      </c>
      <c r="H22" s="71">
        <v>159</v>
      </c>
      <c r="I22" s="71">
        <v>107</v>
      </c>
      <c r="J22" s="71">
        <v>0</v>
      </c>
      <c r="K22" s="71">
        <v>0</v>
      </c>
      <c r="L22" s="71">
        <v>113</v>
      </c>
      <c r="M22" s="64">
        <f t="shared" ref="M22:M23" si="24">IFERROR(F22/G22-1,"n/a")</f>
        <v>-4.081632653061229E-2</v>
      </c>
      <c r="N22" s="64">
        <f t="shared" ref="N22:N23" si="25">IFERROR(F22/H22-1,"n/a")</f>
        <v>-0.1132075471698113</v>
      </c>
      <c r="O22" s="64">
        <f t="shared" ref="O22:O23" si="26">IFERROR(F22/I22-1,"n/a")</f>
        <v>0.31775700934579443</v>
      </c>
      <c r="P22" s="64" t="str">
        <f t="shared" ref="P22:P23" si="27">IFERROR(F22/J22-1,"n/a")</f>
        <v>n/a</v>
      </c>
      <c r="Q22" s="64" t="str">
        <f t="shared" ref="Q22:Q23" si="28">IFERROR(F22/K22-1,"n/a")</f>
        <v>n/a</v>
      </c>
      <c r="R22" s="60">
        <f t="shared" ref="R22:R23" si="29">IFERROR(F22/L22-1,"n/a")</f>
        <v>0.24778761061946897</v>
      </c>
      <c r="S22" s="68">
        <f>'Apr-25'!S22+F22</f>
        <v>749</v>
      </c>
      <c r="T22" s="68">
        <f>'Apr-25'!T22+G22</f>
        <v>600</v>
      </c>
      <c r="U22" s="68">
        <f>'Apr-25'!U22+H22</f>
        <v>608</v>
      </c>
      <c r="V22" s="68">
        <f>'Apr-25'!V22+I22</f>
        <v>260</v>
      </c>
      <c r="W22" s="68">
        <f>'Apr-25'!W22+J22</f>
        <v>0</v>
      </c>
      <c r="X22" s="68">
        <f>'Apr-25'!X22+K22</f>
        <v>43</v>
      </c>
      <c r="Y22" s="68">
        <f>'Apr-25'!Y22+L22</f>
        <v>292</v>
      </c>
      <c r="Z22" s="64">
        <f t="shared" ref="Z22:Z23" si="30">IFERROR(S22/T22-1,"n/a")</f>
        <v>0.24833333333333329</v>
      </c>
      <c r="AA22" s="64">
        <f t="shared" ref="AA22:AA23" si="31">IFERROR(S22/U22-1,"n/a")</f>
        <v>0.23190789473684204</v>
      </c>
      <c r="AB22" s="64">
        <f t="shared" ref="AB22:AB23" si="32">IFERROR(S22/V22-1,"n/a")</f>
        <v>1.8807692307692307</v>
      </c>
      <c r="AC22" s="64" t="str">
        <f t="shared" ref="AC22:AC23" si="33">IFERROR(S22/W22-1,"n/a")</f>
        <v>n/a</v>
      </c>
      <c r="AD22" s="64">
        <f t="shared" ref="AD22:AD23" si="34">IFERROR(S22/X22-1,"n/a")</f>
        <v>16.418604651162791</v>
      </c>
      <c r="AE22" s="60">
        <f t="shared" ref="AE22:AE23" si="35">IFERROR(S22/Y22-1,"n/a")</f>
        <v>1.5650684931506849</v>
      </c>
      <c r="AF22" s="68">
        <v>1651</v>
      </c>
      <c r="AG22" s="68">
        <v>1500</v>
      </c>
      <c r="AH22" s="68">
        <v>895</v>
      </c>
      <c r="AI22" s="68">
        <v>283</v>
      </c>
      <c r="AJ22" s="68">
        <v>43</v>
      </c>
      <c r="AK22" s="134">
        <v>827</v>
      </c>
      <c r="AL22" s="122"/>
      <c r="AM22" s="122"/>
    </row>
    <row r="23" spans="1:39" s="123" customFormat="1" ht="12.75">
      <c r="A23" s="122"/>
      <c r="B23" s="127"/>
      <c r="C23" s="33"/>
      <c r="D23" s="26" t="s">
        <v>11</v>
      </c>
      <c r="E23" s="32"/>
      <c r="F23" s="71">
        <v>348266</v>
      </c>
      <c r="G23" s="71">
        <v>425839</v>
      </c>
      <c r="H23" s="71">
        <v>390316</v>
      </c>
      <c r="I23" s="71">
        <v>173929</v>
      </c>
      <c r="J23" s="71">
        <v>0</v>
      </c>
      <c r="K23" s="71">
        <v>0</v>
      </c>
      <c r="L23" s="71">
        <v>300445</v>
      </c>
      <c r="M23" s="64">
        <f t="shared" si="24"/>
        <v>-0.1821650905623956</v>
      </c>
      <c r="N23" s="64">
        <f t="shared" si="25"/>
        <v>-0.10773322128736718</v>
      </c>
      <c r="O23" s="64">
        <f t="shared" si="26"/>
        <v>1.002345784774247</v>
      </c>
      <c r="P23" s="64" t="str">
        <f t="shared" si="27"/>
        <v>n/a</v>
      </c>
      <c r="Q23" s="64" t="str">
        <f t="shared" si="28"/>
        <v>n/a</v>
      </c>
      <c r="R23" s="60">
        <f t="shared" si="29"/>
        <v>0.15916723526768628</v>
      </c>
      <c r="S23" s="68">
        <f>'Apr-25'!S23+F23</f>
        <v>1944996</v>
      </c>
      <c r="T23" s="68">
        <f>'Apr-25'!T23+G23</f>
        <v>1772000</v>
      </c>
      <c r="U23" s="68">
        <f>'Apr-25'!U23+H23</f>
        <v>1579293</v>
      </c>
      <c r="V23" s="68">
        <f>'Apr-25'!V23+I23</f>
        <v>358192</v>
      </c>
      <c r="W23" s="68">
        <f>'Apr-25'!W23+J23</f>
        <v>0</v>
      </c>
      <c r="X23" s="68">
        <f>'Apr-25'!X23+K23</f>
        <v>140552</v>
      </c>
      <c r="Y23" s="68">
        <f>'Apr-25'!Y23+L23</f>
        <v>765085</v>
      </c>
      <c r="Z23" s="64">
        <f t="shared" si="30"/>
        <v>9.7627539503386096E-2</v>
      </c>
      <c r="AA23" s="64">
        <f t="shared" si="31"/>
        <v>0.23156121125085716</v>
      </c>
      <c r="AB23" s="64">
        <f t="shared" si="32"/>
        <v>4.4300375217760308</v>
      </c>
      <c r="AC23" s="64" t="str">
        <f t="shared" si="33"/>
        <v>n/a</v>
      </c>
      <c r="AD23" s="64">
        <f t="shared" si="34"/>
        <v>12.838266264443053</v>
      </c>
      <c r="AE23" s="60">
        <f t="shared" si="35"/>
        <v>1.5421959651541988</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2</v>
      </c>
      <c r="G25" s="71">
        <v>2</v>
      </c>
      <c r="H25" s="71">
        <v>3</v>
      </c>
      <c r="I25" s="71">
        <v>0</v>
      </c>
      <c r="J25" s="71">
        <v>0</v>
      </c>
      <c r="K25" s="71">
        <v>0</v>
      </c>
      <c r="L25" s="71">
        <v>2</v>
      </c>
      <c r="M25" s="64">
        <f t="shared" ref="M25:M28" si="36">IFERROR(F25/G25-1,"n/a")</f>
        <v>0</v>
      </c>
      <c r="N25" s="64">
        <f t="shared" ref="N25:N28" si="37">IFERROR(F25/H25-1,"n/a")</f>
        <v>-0.33333333333333337</v>
      </c>
      <c r="O25" s="64" t="str">
        <f t="shared" ref="O25:O28" si="38">IFERROR(F25/I25-1,"n/a")</f>
        <v>n/a</v>
      </c>
      <c r="P25" s="64" t="str">
        <f t="shared" ref="P25:P28" si="39">IFERROR(F25/J25-1,"n/a")</f>
        <v>n/a</v>
      </c>
      <c r="Q25" s="64" t="str">
        <f t="shared" ref="Q25:Q28" si="40">IFERROR(F25/K25-1,"n/a")</f>
        <v>n/a</v>
      </c>
      <c r="R25" s="60">
        <f t="shared" ref="R25:R28" si="41">IFERROR(F25/L25-1,"n/a")</f>
        <v>0</v>
      </c>
      <c r="S25" s="68">
        <f>'Apr-25'!S25+F25</f>
        <v>3</v>
      </c>
      <c r="T25" s="68">
        <f>'Apr-25'!T25+G25</f>
        <v>3</v>
      </c>
      <c r="U25" s="68">
        <f>'Apr-25'!U25+H25</f>
        <v>4</v>
      </c>
      <c r="V25" s="68">
        <f>'Apr-25'!V25+I25</f>
        <v>1</v>
      </c>
      <c r="W25" s="68">
        <f>'Apr-25'!W25+J25</f>
        <v>0</v>
      </c>
      <c r="X25" s="68">
        <f>'Apr-25'!X25+K25</f>
        <v>0</v>
      </c>
      <c r="Y25" s="68">
        <f>'Apr-25'!Y25+L25</f>
        <v>3</v>
      </c>
      <c r="Z25" s="64">
        <f t="shared" ref="Z25:Z28" si="42">IFERROR(S25/T25-1,"n/a")</f>
        <v>0</v>
      </c>
      <c r="AA25" s="64">
        <f t="shared" ref="AA25:AA28" si="43">IFERROR(S25/U25-1,"n/a")</f>
        <v>-0.25</v>
      </c>
      <c r="AB25" s="64">
        <f t="shared" ref="AB25:AB28" si="44">IFERROR(S25/V25-1,"n/a")</f>
        <v>2</v>
      </c>
      <c r="AC25" s="64" t="str">
        <f t="shared" ref="AC25:AC28" si="45">IFERROR(S25/W25-1,"n/a")</f>
        <v>n/a</v>
      </c>
      <c r="AD25" s="64" t="str">
        <f t="shared" ref="AD25:AD28" si="46">IFERROR(S25/X25-1,"n/a")</f>
        <v>n/a</v>
      </c>
      <c r="AE25" s="60">
        <f t="shared" ref="AE25:AE28" si="47">IFERROR(S25/Y25-1,"n/a")</f>
        <v>0</v>
      </c>
      <c r="AF25" s="68">
        <v>14</v>
      </c>
      <c r="AG25" s="68">
        <v>21</v>
      </c>
      <c r="AH25" s="68">
        <v>9</v>
      </c>
      <c r="AI25" s="68">
        <v>0</v>
      </c>
      <c r="AJ25" s="68">
        <v>0</v>
      </c>
      <c r="AK25" s="134">
        <v>16</v>
      </c>
      <c r="AL25" s="122"/>
      <c r="AM25" s="122"/>
    </row>
    <row r="26" spans="1:39" s="123" customFormat="1" ht="12.75">
      <c r="A26" s="122"/>
      <c r="B26" s="127"/>
      <c r="C26" s="33"/>
      <c r="D26" s="26" t="s">
        <v>11</v>
      </c>
      <c r="E26" s="32"/>
      <c r="F26" s="71">
        <v>7502</v>
      </c>
      <c r="G26" s="71">
        <v>8306</v>
      </c>
      <c r="H26" s="71">
        <v>2124</v>
      </c>
      <c r="I26" s="71">
        <v>0</v>
      </c>
      <c r="J26" s="71">
        <v>0</v>
      </c>
      <c r="K26" s="71">
        <v>0</v>
      </c>
      <c r="L26" s="71">
        <v>2351</v>
      </c>
      <c r="M26" s="64">
        <f t="shared" si="36"/>
        <v>-9.6797495786178689E-2</v>
      </c>
      <c r="N26" s="64">
        <f t="shared" si="37"/>
        <v>2.5320150659133711</v>
      </c>
      <c r="O26" s="64" t="str">
        <f t="shared" si="38"/>
        <v>n/a</v>
      </c>
      <c r="P26" s="64" t="str">
        <f t="shared" si="39"/>
        <v>n/a</v>
      </c>
      <c r="Q26" s="64" t="str">
        <f t="shared" si="40"/>
        <v>n/a</v>
      </c>
      <c r="R26" s="60">
        <f t="shared" si="41"/>
        <v>2.1909825606125053</v>
      </c>
      <c r="S26" s="68">
        <f>'Apr-25'!S26+F26</f>
        <v>11889</v>
      </c>
      <c r="T26" s="68">
        <f>'Apr-25'!T26+G26</f>
        <v>12437</v>
      </c>
      <c r="U26" s="68">
        <f>'Apr-25'!U26+H26</f>
        <v>4382</v>
      </c>
      <c r="V26" s="68">
        <f>'Apr-25'!V26+I26</f>
        <v>925</v>
      </c>
      <c r="W26" s="68">
        <f>'Apr-25'!W26+J26</f>
        <v>0</v>
      </c>
      <c r="X26" s="68">
        <f>'Apr-25'!X26+K26</f>
        <v>0</v>
      </c>
      <c r="Y26" s="68">
        <f>'Apr-25'!Y26+L26</f>
        <v>3410</v>
      </c>
      <c r="Z26" s="64">
        <f t="shared" si="42"/>
        <v>-4.406207284714958E-2</v>
      </c>
      <c r="AA26" s="64">
        <f t="shared" si="43"/>
        <v>1.7131446827932453</v>
      </c>
      <c r="AB26" s="64">
        <f t="shared" si="44"/>
        <v>11.852972972972973</v>
      </c>
      <c r="AC26" s="64" t="str">
        <f t="shared" si="45"/>
        <v>n/a</v>
      </c>
      <c r="AD26" s="64" t="str">
        <f t="shared" si="46"/>
        <v>n/a</v>
      </c>
      <c r="AE26" s="60">
        <f t="shared" si="47"/>
        <v>2.4865102639296186</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550</v>
      </c>
      <c r="G27" s="75">
        <f t="shared" si="48"/>
        <v>495</v>
      </c>
      <c r="H27" s="75">
        <f t="shared" si="48"/>
        <v>430</v>
      </c>
      <c r="I27" s="75">
        <f t="shared" si="48"/>
        <v>352</v>
      </c>
      <c r="J27" s="75">
        <f t="shared" si="48"/>
        <v>18</v>
      </c>
      <c r="K27" s="75">
        <f t="shared" si="48"/>
        <v>0</v>
      </c>
      <c r="L27" s="75">
        <f t="shared" si="48"/>
        <v>313</v>
      </c>
      <c r="M27" s="66">
        <f t="shared" si="36"/>
        <v>0.11111111111111116</v>
      </c>
      <c r="N27" s="66">
        <f t="shared" si="37"/>
        <v>0.27906976744186052</v>
      </c>
      <c r="O27" s="66">
        <f t="shared" si="38"/>
        <v>0.5625</v>
      </c>
      <c r="P27" s="66">
        <f t="shared" si="39"/>
        <v>29.555555555555557</v>
      </c>
      <c r="Q27" s="66" t="str">
        <f t="shared" si="40"/>
        <v>n/a</v>
      </c>
      <c r="R27" s="62">
        <f t="shared" si="41"/>
        <v>0.75718849840255587</v>
      </c>
      <c r="S27" s="75">
        <f t="shared" ref="S27:Y28" si="49">S13+S16+S19+S22+S25</f>
        <v>2684</v>
      </c>
      <c r="T27" s="75">
        <f t="shared" si="49"/>
        <v>2009</v>
      </c>
      <c r="U27" s="75">
        <f t="shared" si="49"/>
        <v>1682</v>
      </c>
      <c r="V27" s="75">
        <f t="shared" si="49"/>
        <v>1311</v>
      </c>
      <c r="W27" s="75">
        <f t="shared" si="49"/>
        <v>37</v>
      </c>
      <c r="X27" s="75">
        <f t="shared" si="49"/>
        <v>607</v>
      </c>
      <c r="Y27" s="75">
        <f t="shared" si="49"/>
        <v>1239</v>
      </c>
      <c r="Z27" s="66">
        <f t="shared" si="42"/>
        <v>0.3359880537580886</v>
      </c>
      <c r="AA27" s="66">
        <f t="shared" si="43"/>
        <v>0.59571938168846605</v>
      </c>
      <c r="AB27" s="66">
        <f t="shared" si="44"/>
        <v>1.0472921434019833</v>
      </c>
      <c r="AC27" s="66">
        <f t="shared" si="45"/>
        <v>71.540540540540547</v>
      </c>
      <c r="AD27" s="66">
        <f t="shared" si="46"/>
        <v>3.4217462932454694</v>
      </c>
      <c r="AE27" s="62">
        <f t="shared" si="47"/>
        <v>1.1662631154156577</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1427424</v>
      </c>
      <c r="G28" s="76">
        <f t="shared" si="48"/>
        <v>1375766</v>
      </c>
      <c r="H28" s="76">
        <f t="shared" si="48"/>
        <v>1044083</v>
      </c>
      <c r="I28" s="76">
        <f t="shared" si="48"/>
        <v>579510</v>
      </c>
      <c r="J28" s="76">
        <f t="shared" si="48"/>
        <v>24481</v>
      </c>
      <c r="K28" s="76">
        <f t="shared" si="48"/>
        <v>0</v>
      </c>
      <c r="L28" s="76">
        <f t="shared" si="48"/>
        <v>837624</v>
      </c>
      <c r="M28" s="67">
        <f t="shared" si="36"/>
        <v>3.7548536597066695E-2</v>
      </c>
      <c r="N28" s="67">
        <f t="shared" si="37"/>
        <v>0.36715567632075219</v>
      </c>
      <c r="O28" s="67">
        <f t="shared" si="38"/>
        <v>1.463156804886887</v>
      </c>
      <c r="P28" s="67">
        <f t="shared" si="39"/>
        <v>57.307422082431273</v>
      </c>
      <c r="Q28" s="67" t="str">
        <f t="shared" si="40"/>
        <v>n/a</v>
      </c>
      <c r="R28" s="63">
        <f t="shared" si="41"/>
        <v>0.70413455201856689</v>
      </c>
      <c r="S28" s="76">
        <f t="shared" si="49"/>
        <v>7125439</v>
      </c>
      <c r="T28" s="76">
        <f t="shared" si="49"/>
        <v>5915079.4000000004</v>
      </c>
      <c r="U28" s="76">
        <f t="shared" si="49"/>
        <v>4500804</v>
      </c>
      <c r="V28" s="76">
        <f t="shared" si="49"/>
        <v>1954680</v>
      </c>
      <c r="W28" s="76">
        <f t="shared" si="49"/>
        <v>40586</v>
      </c>
      <c r="X28" s="76">
        <f t="shared" si="49"/>
        <v>1276302</v>
      </c>
      <c r="Y28" s="76">
        <f t="shared" si="49"/>
        <v>3418724</v>
      </c>
      <c r="Z28" s="67">
        <f t="shared" si="42"/>
        <v>0.20462271394023879</v>
      </c>
      <c r="AA28" s="67">
        <f t="shared" si="43"/>
        <v>0.58314803310697383</v>
      </c>
      <c r="AB28" s="67">
        <f t="shared" si="44"/>
        <v>2.6453225080320051</v>
      </c>
      <c r="AC28" s="67">
        <f t="shared" si="45"/>
        <v>174.56396294288672</v>
      </c>
      <c r="AD28" s="67">
        <f t="shared" si="46"/>
        <v>4.582878503677029</v>
      </c>
      <c r="AE28" s="63">
        <f t="shared" si="47"/>
        <v>1.0842393243795052</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8">
        <f>'Apr-25'!S27+'Apr-25'!S28+'May-25'!F27+'May-25'!F28-'May-25'!S27-'May-25'!S28</f>
        <v>0</v>
      </c>
      <c r="T30" s="128">
        <f>'Apr-25'!T27+'Apr-25'!T28+'May-25'!G27+'May-25'!G28-'May-25'!T27-'May-25'!T28</f>
        <v>0</v>
      </c>
      <c r="U30" s="128">
        <f>'Apr-25'!U27+'Apr-25'!U28+'May-25'!H27+'May-25'!H28-'May-25'!U27-'May-25'!U28</f>
        <v>0</v>
      </c>
      <c r="V30" s="128">
        <f>'Apr-25'!V27+'Apr-25'!V28+'May-25'!I27+'May-25'!I28-'May-25'!V27-'May-25'!V28</f>
        <v>0</v>
      </c>
      <c r="W30" s="128">
        <f>'Apr-25'!W27+'Apr-25'!W28+'May-25'!J27+'May-25'!J28-'May-25'!W27-'May-25'!W28</f>
        <v>0</v>
      </c>
      <c r="X30" s="128">
        <f>'Apr-25'!X27+'Apr-25'!X28+'May-25'!K27+'May-25'!K28-'May-25'!X27-'May-25'!X28</f>
        <v>0</v>
      </c>
      <c r="Y30" s="128">
        <f>'Apr-25'!Y27+'Apr-25'!Y28+'May-25'!L27+'May-25'!L28-'May-25'!Y27-'May-25'!Y28</f>
        <v>0</v>
      </c>
      <c r="Z30" s="128"/>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May</v>
      </c>
      <c r="G33" s="163"/>
      <c r="H33" s="163"/>
      <c r="I33" s="163"/>
      <c r="J33" s="163"/>
      <c r="K33" s="163"/>
      <c r="L33" s="163"/>
      <c r="M33" s="163"/>
      <c r="N33" s="163"/>
      <c r="O33" s="163"/>
      <c r="P33" s="163"/>
      <c r="Q33" s="163"/>
      <c r="R33" s="164"/>
      <c r="S33" s="166" t="str">
        <f>"April to "&amp;D4&amp;" (YTD)"</f>
        <v>April to May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129</v>
      </c>
      <c r="N35" s="53" t="s">
        <v>140</v>
      </c>
      <c r="O35" s="53" t="s">
        <v>141</v>
      </c>
      <c r="P35" s="53" t="s">
        <v>142</v>
      </c>
      <c r="Q35" s="53" t="s">
        <v>143</v>
      </c>
      <c r="R35" s="57" t="s">
        <v>144</v>
      </c>
      <c r="S35" s="53" t="s">
        <v>145</v>
      </c>
      <c r="T35" s="53" t="s">
        <v>128</v>
      </c>
      <c r="U35" s="53" t="s">
        <v>114</v>
      </c>
      <c r="V35" s="53" t="s">
        <v>53</v>
      </c>
      <c r="W35" s="52" t="s">
        <v>54</v>
      </c>
      <c r="X35" s="52" t="s">
        <v>59</v>
      </c>
      <c r="Y35" s="52" t="s">
        <v>64</v>
      </c>
      <c r="Z35" s="52"/>
      <c r="AA35" s="53" t="s">
        <v>129</v>
      </c>
      <c r="AB35" s="53" t="s">
        <v>140</v>
      </c>
      <c r="AC35" s="53" t="s">
        <v>141</v>
      </c>
      <c r="AD35" s="53" t="s">
        <v>142</v>
      </c>
      <c r="AE35" s="57" t="s">
        <v>143</v>
      </c>
      <c r="AF35" s="53" t="s">
        <v>128</v>
      </c>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160</v>
      </c>
      <c r="G37" s="74">
        <f t="shared" ref="G37:L38" si="51">G13</f>
        <v>163</v>
      </c>
      <c r="H37" s="74">
        <f t="shared" si="51"/>
        <v>99</v>
      </c>
      <c r="I37" s="74">
        <f t="shared" si="51"/>
        <v>83</v>
      </c>
      <c r="J37" s="74">
        <f t="shared" si="51"/>
        <v>0</v>
      </c>
      <c r="K37" s="74">
        <f t="shared" si="51"/>
        <v>0</v>
      </c>
      <c r="L37" s="74">
        <f t="shared" si="51"/>
        <v>90</v>
      </c>
      <c r="M37" s="64">
        <f t="shared" ref="M37:M38" si="52">IFERROR(F37/G37-1,"n/a")</f>
        <v>-1.8404907975460127E-2</v>
      </c>
      <c r="N37" s="64">
        <f t="shared" ref="N37:N38" si="53">IFERROR(F37/H37-1,"n/a")</f>
        <v>0.61616161616161613</v>
      </c>
      <c r="O37" s="64">
        <f t="shared" ref="O37:O38" si="54">IFERROR(F37/I37-1,"n/a")</f>
        <v>0.92771084337349397</v>
      </c>
      <c r="P37" s="64" t="str">
        <f t="shared" ref="P37:P38" si="55">IFERROR(F37/J37-1,"n/a")</f>
        <v>n/a</v>
      </c>
      <c r="Q37" s="64" t="str">
        <f t="shared" ref="Q37:Q38" si="56">IFERROR(F37/K37-1,"n/a")</f>
        <v>n/a</v>
      </c>
      <c r="R37" s="60">
        <f t="shared" ref="R37:R38" si="57">IFERROR(F37/L37-1,"n/a")</f>
        <v>0.77777777777777768</v>
      </c>
      <c r="S37" s="74">
        <f>'Apr-25'!S37+F37</f>
        <v>390</v>
      </c>
      <c r="T37" s="74">
        <f>'Apr-25'!T37+G37</f>
        <v>350</v>
      </c>
      <c r="U37" s="74">
        <f>'Apr-25'!U37+H37</f>
        <v>228</v>
      </c>
      <c r="V37" s="74">
        <f>'Apr-25'!V37+I37</f>
        <v>219</v>
      </c>
      <c r="W37" s="74">
        <f>'Apr-25'!W37+J37</f>
        <v>0</v>
      </c>
      <c r="X37" s="74">
        <f>'Apr-25'!X37+K37</f>
        <v>42</v>
      </c>
      <c r="Y37" s="74">
        <f>'Apr-25'!Y37+L37</f>
        <v>219</v>
      </c>
      <c r="Z37" s="74"/>
      <c r="AA37" s="119">
        <f>IFERROR(T37/U37-1,"n/a")</f>
        <v>0.53508771929824572</v>
      </c>
      <c r="AB37" s="119">
        <f>IFERROR(T37/V37-1,"n/a")</f>
        <v>0.59817351598173518</v>
      </c>
      <c r="AC37" s="119" t="str">
        <f>IFERROR(T37/W37-1,"n/a")</f>
        <v>n/a</v>
      </c>
      <c r="AD37" s="119">
        <f>IFERROR(T37/X37-1,"n/a")</f>
        <v>7.3333333333333339</v>
      </c>
      <c r="AE37" s="120">
        <f>IFERROR(T37/Y37-1,"n/a")</f>
        <v>0.59817351598173518</v>
      </c>
      <c r="AF37" s="154">
        <v>2874</v>
      </c>
      <c r="AG37" s="89">
        <v>1802</v>
      </c>
      <c r="AH37" s="89">
        <v>1486</v>
      </c>
      <c r="AI37" s="89">
        <v>1052</v>
      </c>
      <c r="AJ37" s="70">
        <v>551</v>
      </c>
      <c r="AK37" s="78">
        <v>1584</v>
      </c>
      <c r="AM37" s="122"/>
    </row>
    <row r="38" spans="1:39" s="123" customFormat="1" ht="11.25">
      <c r="A38" s="122"/>
      <c r="B38" s="122"/>
      <c r="C38" s="33"/>
      <c r="D38" s="26" t="s">
        <v>11</v>
      </c>
      <c r="E38" s="32"/>
      <c r="F38" s="74">
        <f>F14</f>
        <v>579486</v>
      </c>
      <c r="G38" s="74">
        <f t="shared" si="51"/>
        <v>584059</v>
      </c>
      <c r="H38" s="74">
        <f t="shared" si="51"/>
        <v>353242</v>
      </c>
      <c r="I38" s="74">
        <f t="shared" si="51"/>
        <v>234968</v>
      </c>
      <c r="J38" s="74">
        <f t="shared" si="51"/>
        <v>0</v>
      </c>
      <c r="K38" s="74">
        <f t="shared" si="51"/>
        <v>0</v>
      </c>
      <c r="L38" s="74">
        <f t="shared" si="51"/>
        <v>303053</v>
      </c>
      <c r="M38" s="64">
        <f t="shared" si="52"/>
        <v>-7.8296884390104404E-3</v>
      </c>
      <c r="N38" s="64">
        <f t="shared" si="53"/>
        <v>0.64047876526573844</v>
      </c>
      <c r="O38" s="64">
        <f t="shared" si="54"/>
        <v>1.4662336999080727</v>
      </c>
      <c r="P38" s="64" t="str">
        <f t="shared" si="55"/>
        <v>n/a</v>
      </c>
      <c r="Q38" s="64" t="str">
        <f t="shared" si="56"/>
        <v>n/a</v>
      </c>
      <c r="R38" s="60">
        <f t="shared" si="57"/>
        <v>0.91216057917261995</v>
      </c>
      <c r="S38" s="74">
        <f>'Apr-25'!S38+F38</f>
        <v>1350076</v>
      </c>
      <c r="T38" s="74">
        <f>'Apr-25'!T38+G38</f>
        <v>1243773</v>
      </c>
      <c r="U38" s="74">
        <f>'Apr-25'!U38+H38</f>
        <v>802993</v>
      </c>
      <c r="V38" s="74">
        <f>'Apr-25'!V38+I38</f>
        <v>532756</v>
      </c>
      <c r="W38" s="74">
        <f>'Apr-25'!W38+J38</f>
        <v>0</v>
      </c>
      <c r="X38" s="74">
        <f>'Apr-25'!X38+K38</f>
        <v>0</v>
      </c>
      <c r="Y38" s="74">
        <f>'Apr-25'!Y38+L38</f>
        <v>697098</v>
      </c>
      <c r="Z38" s="74"/>
      <c r="AA38" s="119">
        <f>IFERROR(T38/U38-1,"n/a")</f>
        <v>0.54892134800676962</v>
      </c>
      <c r="AB38" s="119">
        <f>IFERROR(T38/V38-1,"n/a")</f>
        <v>1.3346015812116616</v>
      </c>
      <c r="AC38" s="119" t="str">
        <f>IFERROR(T38/W38-1,"n/a")</f>
        <v>n/a</v>
      </c>
      <c r="AD38" s="119" t="str">
        <f>IFERROR(T38/X38-1,"n/a")</f>
        <v>n/a</v>
      </c>
      <c r="AE38" s="120">
        <f>IFERROR(T38/Y38-1,"n/a")</f>
        <v>0.78421541877899514</v>
      </c>
      <c r="AF38" s="154">
        <v>8791246</v>
      </c>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1.25">
      <c r="A40" s="122"/>
      <c r="B40" s="122"/>
      <c r="C40" s="33"/>
      <c r="D40" s="26" t="s">
        <v>5</v>
      </c>
      <c r="E40" s="32"/>
      <c r="F40" s="74">
        <f t="shared" ref="F40:L41" si="58">F16</f>
        <v>152</v>
      </c>
      <c r="G40" s="74">
        <f t="shared" si="58"/>
        <v>92</v>
      </c>
      <c r="H40" s="74">
        <f t="shared" si="58"/>
        <v>70</v>
      </c>
      <c r="I40" s="74">
        <f t="shared" si="58"/>
        <v>71</v>
      </c>
      <c r="J40" s="74">
        <f t="shared" si="58"/>
        <v>17</v>
      </c>
      <c r="K40" s="74">
        <f t="shared" si="58"/>
        <v>0</v>
      </c>
      <c r="L40" s="74">
        <f t="shared" si="58"/>
        <v>71</v>
      </c>
      <c r="M40" s="64">
        <f t="shared" ref="M40:M41" si="59">IFERROR(F40/G40-1,"n/a")</f>
        <v>0.65217391304347827</v>
      </c>
      <c r="N40" s="64">
        <f t="shared" ref="N40:N41" si="60">IFERROR(F40/H40-1,"n/a")</f>
        <v>1.1714285714285713</v>
      </c>
      <c r="O40" s="64">
        <f t="shared" ref="O40:O41" si="61">IFERROR(F40/I40-1,"n/a")</f>
        <v>1.140845070422535</v>
      </c>
      <c r="P40" s="64">
        <f t="shared" ref="P40:P41" si="62">IFERROR(F40/J40-1,"n/a")</f>
        <v>7.9411764705882355</v>
      </c>
      <c r="Q40" s="64" t="str">
        <f t="shared" ref="Q40:Q41" si="63">IFERROR(F40/K40-1,"n/a")</f>
        <v>n/a</v>
      </c>
      <c r="R40" s="60">
        <f t="shared" ref="R40:R41" si="64">IFERROR(F40/L40-1,"n/a")</f>
        <v>1.140845070422535</v>
      </c>
      <c r="S40" s="74">
        <f>'Apr-25'!S40+F40</f>
        <v>214</v>
      </c>
      <c r="T40" s="74">
        <f>'Apr-25'!T40+G40</f>
        <v>147</v>
      </c>
      <c r="U40" s="74">
        <f>'Apr-25'!U40+H40</f>
        <v>116</v>
      </c>
      <c r="V40" s="74">
        <f>'Apr-25'!V40+I40</f>
        <v>127</v>
      </c>
      <c r="W40" s="74">
        <f>'Apr-25'!W40+J40</f>
        <v>22</v>
      </c>
      <c r="X40" s="74">
        <f>'Apr-25'!X40+K40</f>
        <v>0</v>
      </c>
      <c r="Y40" s="74">
        <f>'Apr-25'!Y40+L40</f>
        <v>122</v>
      </c>
      <c r="Z40" s="74"/>
      <c r="AA40" s="119">
        <f t="shared" ref="AA40:AA41" si="65">IFERROR(T40/U40-1,"n/a")</f>
        <v>0.26724137931034475</v>
      </c>
      <c r="AB40" s="119">
        <f t="shared" ref="AB40:AB41" si="66">IFERROR(T40/V40-1,"n/a")</f>
        <v>0.15748031496062986</v>
      </c>
      <c r="AC40" s="119">
        <f t="shared" ref="AC40:AC41" si="67">IFERROR(T40/W40-1,"n/a")</f>
        <v>5.6818181818181817</v>
      </c>
      <c r="AD40" s="119" t="str">
        <f t="shared" ref="AD40:AD41" si="68">IFERROR(T40/X40-1,"n/a")</f>
        <v>n/a</v>
      </c>
      <c r="AE40" s="120">
        <f t="shared" ref="AE40:AE41" si="69">IFERROR(T40/Y40-1,"n/a")</f>
        <v>0.20491803278688514</v>
      </c>
      <c r="AF40" s="154">
        <v>817</v>
      </c>
      <c r="AG40" s="89">
        <v>583</v>
      </c>
      <c r="AH40" s="89">
        <v>563</v>
      </c>
      <c r="AI40" s="89">
        <v>226</v>
      </c>
      <c r="AJ40" s="70">
        <v>66</v>
      </c>
      <c r="AK40" s="78">
        <v>573</v>
      </c>
      <c r="AM40" s="122"/>
    </row>
    <row r="41" spans="1:39" s="123" customFormat="1" ht="11.25">
      <c r="A41" s="122"/>
      <c r="B41" s="122"/>
      <c r="C41" s="33"/>
      <c r="D41" s="26" t="s">
        <v>11</v>
      </c>
      <c r="E41" s="32"/>
      <c r="F41" s="74">
        <f t="shared" si="58"/>
        <v>310711</v>
      </c>
      <c r="G41" s="74">
        <f t="shared" si="58"/>
        <v>200577</v>
      </c>
      <c r="H41" s="74">
        <f t="shared" si="58"/>
        <v>161083</v>
      </c>
      <c r="I41" s="74">
        <f t="shared" si="58"/>
        <v>82038</v>
      </c>
      <c r="J41" s="74">
        <f t="shared" si="58"/>
        <v>24481</v>
      </c>
      <c r="K41" s="74">
        <f t="shared" si="58"/>
        <v>0</v>
      </c>
      <c r="L41" s="74">
        <f t="shared" si="58"/>
        <v>165399</v>
      </c>
      <c r="M41" s="64">
        <f t="shared" si="59"/>
        <v>0.54908588721538365</v>
      </c>
      <c r="N41" s="64">
        <f t="shared" si="60"/>
        <v>0.92888759211089944</v>
      </c>
      <c r="O41" s="64">
        <f t="shared" si="61"/>
        <v>2.7874033984251199</v>
      </c>
      <c r="P41" s="64">
        <f t="shared" si="62"/>
        <v>11.691924349495528</v>
      </c>
      <c r="Q41" s="64" t="str">
        <f t="shared" si="63"/>
        <v>n/a</v>
      </c>
      <c r="R41" s="60">
        <f t="shared" si="64"/>
        <v>0.87855428388321566</v>
      </c>
      <c r="S41" s="74">
        <f>'Apr-25'!S41+F41</f>
        <v>453084</v>
      </c>
      <c r="T41" s="74">
        <f>'Apr-25'!T41+G41</f>
        <v>330174</v>
      </c>
      <c r="U41" s="74">
        <f>'Apr-25'!U41+H41</f>
        <v>268431</v>
      </c>
      <c r="V41" s="74">
        <f>'Apr-25'!V41+I41</f>
        <v>142405</v>
      </c>
      <c r="W41" s="74">
        <f>'Apr-25'!W41+J41</f>
        <v>30483</v>
      </c>
      <c r="X41" s="74">
        <f>'Apr-25'!X41+K41</f>
        <v>0</v>
      </c>
      <c r="Y41" s="74">
        <f>'Apr-25'!Y41+L41</f>
        <v>312730</v>
      </c>
      <c r="Z41" s="74"/>
      <c r="AA41" s="119">
        <f t="shared" si="65"/>
        <v>0.23001441711277759</v>
      </c>
      <c r="AB41" s="119">
        <f t="shared" si="66"/>
        <v>1.3185562304694356</v>
      </c>
      <c r="AC41" s="119">
        <f t="shared" si="67"/>
        <v>9.8314142308827872</v>
      </c>
      <c r="AD41" s="119" t="str">
        <f t="shared" si="68"/>
        <v>n/a</v>
      </c>
      <c r="AE41" s="120">
        <f t="shared" si="69"/>
        <v>5.5779746106865424E-2</v>
      </c>
      <c r="AF41" s="154">
        <v>2079983</v>
      </c>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1.25">
      <c r="A43" s="122"/>
      <c r="B43" s="122"/>
      <c r="C43" s="33"/>
      <c r="D43" s="26" t="s">
        <v>5</v>
      </c>
      <c r="E43" s="32"/>
      <c r="F43" s="74">
        <f>F19</f>
        <v>95</v>
      </c>
      <c r="G43" s="74">
        <f t="shared" ref="G43:L44" si="70">G19</f>
        <v>91</v>
      </c>
      <c r="H43" s="74">
        <f t="shared" si="70"/>
        <v>99</v>
      </c>
      <c r="I43" s="74">
        <f t="shared" si="70"/>
        <v>91</v>
      </c>
      <c r="J43" s="74">
        <f t="shared" si="70"/>
        <v>1</v>
      </c>
      <c r="K43" s="74">
        <f t="shared" si="70"/>
        <v>0</v>
      </c>
      <c r="L43" s="74">
        <f t="shared" si="70"/>
        <v>37</v>
      </c>
      <c r="M43" s="64">
        <f t="shared" ref="M43:M44" si="71">IFERROR(F43/G43-1,"n/a")</f>
        <v>4.3956043956044022E-2</v>
      </c>
      <c r="N43" s="64">
        <f t="shared" ref="N43:N44" si="72">IFERROR(F43/H43-1,"n/a")</f>
        <v>-4.0404040404040442E-2</v>
      </c>
      <c r="O43" s="64">
        <f t="shared" ref="O43:O44" si="73">IFERROR(F43/I43-1,"n/a")</f>
        <v>4.3956043956044022E-2</v>
      </c>
      <c r="P43" s="64">
        <f t="shared" ref="P43:P44" si="74">IFERROR(F43/J43-1,"n/a")</f>
        <v>94</v>
      </c>
      <c r="Q43" s="64" t="str">
        <f t="shared" ref="Q43:Q44" si="75">IFERROR(F43/K43-1,"n/a")</f>
        <v>n/a</v>
      </c>
      <c r="R43" s="60">
        <f t="shared" ref="R43:R44" si="76">IFERROR(F43/L43-1,"n/a")</f>
        <v>1.5675675675675675</v>
      </c>
      <c r="S43" s="74">
        <f>'Apr-25'!S43+F43</f>
        <v>156</v>
      </c>
      <c r="T43" s="74">
        <f>'Apr-25'!T43+G43</f>
        <v>143</v>
      </c>
      <c r="U43" s="74">
        <f>'Apr-25'!U43+H43</f>
        <v>146</v>
      </c>
      <c r="V43" s="74">
        <f>'Apr-25'!V43+I43</f>
        <v>126</v>
      </c>
      <c r="W43" s="74">
        <f>'Apr-25'!W43+J43</f>
        <v>3</v>
      </c>
      <c r="X43" s="74">
        <f>'Apr-25'!X43+K43</f>
        <v>0</v>
      </c>
      <c r="Y43" s="74">
        <f>'Apr-25'!Y43+L43</f>
        <v>58</v>
      </c>
      <c r="Z43" s="74"/>
      <c r="AA43" s="119">
        <f t="shared" ref="AA43:AA44" si="77">IFERROR(T43/U43-1,"n/a")</f>
        <v>-2.0547945205479423E-2</v>
      </c>
      <c r="AB43" s="119">
        <f t="shared" ref="AB43:AB44" si="78">IFERROR(T43/V43-1,"n/a")</f>
        <v>0.13492063492063489</v>
      </c>
      <c r="AC43" s="119">
        <f t="shared" ref="AC43:AC44" si="79">IFERROR(T43/W43-1,"n/a")</f>
        <v>46.666666666666664</v>
      </c>
      <c r="AD43" s="119" t="str">
        <f t="shared" ref="AD43:AD44" si="80">IFERROR(T43/X43-1,"n/a")</f>
        <v>n/a</v>
      </c>
      <c r="AE43" s="120">
        <f t="shared" ref="AE43:AE44" si="81">IFERROR(T43/Y43-1,"n/a")</f>
        <v>1.4655172413793105</v>
      </c>
      <c r="AF43" s="154">
        <v>728</v>
      </c>
      <c r="AG43" s="89">
        <v>712</v>
      </c>
      <c r="AH43" s="89">
        <v>669</v>
      </c>
      <c r="AI43" s="89">
        <v>59</v>
      </c>
      <c r="AJ43" s="70">
        <v>9</v>
      </c>
      <c r="AK43" s="78">
        <v>287</v>
      </c>
      <c r="AM43" s="122"/>
    </row>
    <row r="44" spans="1:39" s="123" customFormat="1" ht="11.25">
      <c r="A44" s="122"/>
      <c r="B44" s="122"/>
      <c r="C44" s="33"/>
      <c r="D44" s="26" t="s">
        <v>11</v>
      </c>
      <c r="E44" s="32"/>
      <c r="F44" s="74">
        <f>F20</f>
        <v>181459</v>
      </c>
      <c r="G44" s="74">
        <f t="shared" si="70"/>
        <v>156985</v>
      </c>
      <c r="H44" s="74">
        <f t="shared" si="70"/>
        <v>137318</v>
      </c>
      <c r="I44" s="74">
        <f t="shared" si="70"/>
        <v>88575</v>
      </c>
      <c r="J44" s="74">
        <f t="shared" si="70"/>
        <v>0</v>
      </c>
      <c r="K44" s="74">
        <f t="shared" si="70"/>
        <v>0</v>
      </c>
      <c r="L44" s="74">
        <f t="shared" si="70"/>
        <v>66376</v>
      </c>
      <c r="M44" s="64">
        <f t="shared" si="71"/>
        <v>0.15590024524636115</v>
      </c>
      <c r="N44" s="64">
        <f t="shared" si="72"/>
        <v>0.321450938697039</v>
      </c>
      <c r="O44" s="64">
        <f t="shared" si="73"/>
        <v>1.048648038385549</v>
      </c>
      <c r="P44" s="64" t="str">
        <f t="shared" si="74"/>
        <v>n/a</v>
      </c>
      <c r="Q44" s="64" t="str">
        <f t="shared" si="75"/>
        <v>n/a</v>
      </c>
      <c r="R44" s="60">
        <f t="shared" si="76"/>
        <v>1.7338043871278774</v>
      </c>
      <c r="S44" s="74">
        <f>'Apr-25'!S44+F44</f>
        <v>262250</v>
      </c>
      <c r="T44" s="74">
        <f>'Apr-25'!T44+G44</f>
        <v>232556.4</v>
      </c>
      <c r="U44" s="74">
        <f>'Apr-25'!U44+H44</f>
        <v>203620</v>
      </c>
      <c r="V44" s="74">
        <f>'Apr-25'!V44+I44</f>
        <v>121151</v>
      </c>
      <c r="W44" s="74">
        <f>'Apr-25'!W44+J44</f>
        <v>0</v>
      </c>
      <c r="X44" s="74">
        <f>'Apr-25'!X44+K44</f>
        <v>0</v>
      </c>
      <c r="Y44" s="74">
        <f>'Apr-25'!Y44+L44</f>
        <v>102439</v>
      </c>
      <c r="Z44" s="74"/>
      <c r="AA44" s="119">
        <f t="shared" si="77"/>
        <v>0.1421098123956388</v>
      </c>
      <c r="AB44" s="119">
        <f t="shared" si="78"/>
        <v>0.91955823724112884</v>
      </c>
      <c r="AC44" s="119" t="str">
        <f t="shared" si="79"/>
        <v>n/a</v>
      </c>
      <c r="AD44" s="119" t="str">
        <f t="shared" si="80"/>
        <v>n/a</v>
      </c>
      <c r="AE44" s="120">
        <f t="shared" si="81"/>
        <v>1.270193969093802</v>
      </c>
      <c r="AF44" s="154">
        <v>1484512.4</v>
      </c>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1.25">
      <c r="A46" s="122"/>
      <c r="B46" s="122"/>
      <c r="C46" s="33"/>
      <c r="D46" s="26" t="s">
        <v>5</v>
      </c>
      <c r="E46" s="34"/>
      <c r="F46" s="74">
        <f>F22</f>
        <v>141</v>
      </c>
      <c r="G46" s="74">
        <f t="shared" ref="G46:L47" si="82">G22</f>
        <v>147</v>
      </c>
      <c r="H46" s="74">
        <f t="shared" si="82"/>
        <v>159</v>
      </c>
      <c r="I46" s="74">
        <f t="shared" si="82"/>
        <v>107</v>
      </c>
      <c r="J46" s="74">
        <f t="shared" si="82"/>
        <v>0</v>
      </c>
      <c r="K46" s="74">
        <f t="shared" si="82"/>
        <v>0</v>
      </c>
      <c r="L46" s="74">
        <f t="shared" si="82"/>
        <v>113</v>
      </c>
      <c r="M46" s="64">
        <f t="shared" ref="M46:M47" si="83">IFERROR(F46/G46-1,"n/a")</f>
        <v>-4.081632653061229E-2</v>
      </c>
      <c r="N46" s="64">
        <f t="shared" ref="N46:N47" si="84">IFERROR(F46/H46-1,"n/a")</f>
        <v>-0.1132075471698113</v>
      </c>
      <c r="O46" s="64">
        <f t="shared" ref="O46:O47" si="85">IFERROR(F46/I46-1,"n/a")</f>
        <v>0.31775700934579443</v>
      </c>
      <c r="P46" s="64" t="str">
        <f t="shared" ref="P46:P47" si="86">IFERROR(F46/J46-1,"n/a")</f>
        <v>n/a</v>
      </c>
      <c r="Q46" s="64" t="str">
        <f t="shared" ref="Q46:Q47" si="87">IFERROR(F46/K46-1,"n/a")</f>
        <v>n/a</v>
      </c>
      <c r="R46" s="60">
        <f t="shared" ref="R46:R47" si="88">IFERROR(F46/L46-1,"n/a")</f>
        <v>0.24778761061946897</v>
      </c>
      <c r="S46" s="74">
        <f>'Apr-25'!S46+F46</f>
        <v>353</v>
      </c>
      <c r="T46" s="74">
        <f>'Apr-25'!T46+G46</f>
        <v>341</v>
      </c>
      <c r="U46" s="74">
        <f>'Apr-25'!U46+H46</f>
        <v>321</v>
      </c>
      <c r="V46" s="74">
        <f>'Apr-25'!V46+I46</f>
        <v>207</v>
      </c>
      <c r="W46" s="74">
        <f>'Apr-25'!W46+J46</f>
        <v>0</v>
      </c>
      <c r="X46" s="74">
        <f>'Apr-25'!X46+K46</f>
        <v>0</v>
      </c>
      <c r="Y46" s="74">
        <f>'Apr-25'!Y46+L46</f>
        <v>203</v>
      </c>
      <c r="Z46" s="74"/>
      <c r="AA46" s="119">
        <f t="shared" ref="AA46:AA47" si="89">IFERROR(T46/U46-1,"n/a")</f>
        <v>6.230529595015577E-2</v>
      </c>
      <c r="AB46" s="119">
        <f t="shared" ref="AB46:AB47" si="90">IFERROR(T46/V46-1,"n/a")</f>
        <v>0.64734299516908211</v>
      </c>
      <c r="AC46" s="119" t="str">
        <f t="shared" ref="AC46:AC47" si="91">IFERROR(T46/W46-1,"n/a")</f>
        <v>n/a</v>
      </c>
      <c r="AD46" s="119" t="str">
        <f t="shared" ref="AD46:AD47" si="92">IFERROR(T46/X46-1,"n/a")</f>
        <v>n/a</v>
      </c>
      <c r="AE46" s="120">
        <f t="shared" ref="AE46:AE47" si="93">IFERROR(T46/Y46-1,"n/a")</f>
        <v>0.67980295566502469</v>
      </c>
      <c r="AF46" s="154">
        <v>1788</v>
      </c>
      <c r="AG46" s="89">
        <v>1471</v>
      </c>
      <c r="AH46" s="89">
        <v>1129</v>
      </c>
      <c r="AI46" s="89">
        <v>336</v>
      </c>
      <c r="AJ46" s="84">
        <v>43</v>
      </c>
      <c r="AK46" s="78">
        <v>781</v>
      </c>
      <c r="AM46" s="122"/>
    </row>
    <row r="47" spans="1:39" s="123" customFormat="1" ht="11.25">
      <c r="A47" s="122"/>
      <c r="B47" s="122"/>
      <c r="C47" s="33"/>
      <c r="D47" s="26" t="s">
        <v>11</v>
      </c>
      <c r="E47" s="32"/>
      <c r="F47" s="74">
        <f>F23</f>
        <v>348266</v>
      </c>
      <c r="G47" s="74">
        <f t="shared" si="82"/>
        <v>425839</v>
      </c>
      <c r="H47" s="74">
        <f t="shared" si="82"/>
        <v>390316</v>
      </c>
      <c r="I47" s="74">
        <f t="shared" si="82"/>
        <v>173929</v>
      </c>
      <c r="J47" s="74">
        <f t="shared" si="82"/>
        <v>0</v>
      </c>
      <c r="K47" s="74">
        <f t="shared" si="82"/>
        <v>0</v>
      </c>
      <c r="L47" s="74">
        <f t="shared" si="82"/>
        <v>300445</v>
      </c>
      <c r="M47" s="64">
        <f t="shared" si="83"/>
        <v>-0.1821650905623956</v>
      </c>
      <c r="N47" s="64">
        <f t="shared" si="84"/>
        <v>-0.10773322128736718</v>
      </c>
      <c r="O47" s="64">
        <f t="shared" si="85"/>
        <v>1.002345784774247</v>
      </c>
      <c r="P47" s="64" t="str">
        <f t="shared" si="86"/>
        <v>n/a</v>
      </c>
      <c r="Q47" s="64" t="str">
        <f t="shared" si="87"/>
        <v>n/a</v>
      </c>
      <c r="R47" s="60">
        <f t="shared" si="88"/>
        <v>0.15916723526768628</v>
      </c>
      <c r="S47" s="74">
        <f>'Apr-25'!S47+F47</f>
        <v>831005</v>
      </c>
      <c r="T47" s="74">
        <f>'Apr-25'!T47+G47</f>
        <v>858945</v>
      </c>
      <c r="U47" s="74">
        <f>'Apr-25'!U47+H47</f>
        <v>743019</v>
      </c>
      <c r="V47" s="74">
        <f>'Apr-25'!V47+I47</f>
        <v>289738</v>
      </c>
      <c r="W47" s="74">
        <f>'Apr-25'!W47+J47</f>
        <v>0</v>
      </c>
      <c r="X47" s="74">
        <f>'Apr-25'!X47+K47</f>
        <v>0</v>
      </c>
      <c r="Y47" s="74">
        <f>'Apr-25'!Y47+L47</f>
        <v>513185</v>
      </c>
      <c r="Z47" s="74"/>
      <c r="AA47" s="119">
        <f t="shared" si="89"/>
        <v>0.15602023636003914</v>
      </c>
      <c r="AB47" s="119">
        <f t="shared" si="90"/>
        <v>1.9645576348287075</v>
      </c>
      <c r="AC47" s="119" t="str">
        <f t="shared" si="91"/>
        <v>n/a</v>
      </c>
      <c r="AD47" s="119" t="str">
        <f t="shared" si="92"/>
        <v>n/a</v>
      </c>
      <c r="AE47" s="120">
        <f t="shared" si="93"/>
        <v>0.67375312996287895</v>
      </c>
      <c r="AF47" s="154">
        <v>5247410</v>
      </c>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1.25">
      <c r="C49" s="33"/>
      <c r="D49" s="26" t="s">
        <v>5</v>
      </c>
      <c r="E49" s="32"/>
      <c r="F49" s="74">
        <f>F25</f>
        <v>2</v>
      </c>
      <c r="G49" s="74">
        <f t="shared" ref="G49:L50" si="94">G25</f>
        <v>2</v>
      </c>
      <c r="H49" s="74">
        <f t="shared" si="94"/>
        <v>3</v>
      </c>
      <c r="I49" s="74">
        <f t="shared" si="94"/>
        <v>0</v>
      </c>
      <c r="J49" s="74">
        <f t="shared" si="94"/>
        <v>0</v>
      </c>
      <c r="K49" s="74">
        <f t="shared" si="94"/>
        <v>0</v>
      </c>
      <c r="L49" s="74">
        <f t="shared" si="94"/>
        <v>2</v>
      </c>
      <c r="M49" s="64">
        <f t="shared" ref="M49:M52" si="95">IFERROR(F49/G49-1,"n/a")</f>
        <v>0</v>
      </c>
      <c r="N49" s="64">
        <f t="shared" ref="N49:N52" si="96">IFERROR(F49/H49-1,"n/a")</f>
        <v>-0.33333333333333337</v>
      </c>
      <c r="O49" s="64" t="str">
        <f t="shared" ref="O49:O52" si="97">IFERROR(F49/I49-1,"n/a")</f>
        <v>n/a</v>
      </c>
      <c r="P49" s="64" t="str">
        <f t="shared" ref="P49:P52" si="98">IFERROR(F49/J49-1,"n/a")</f>
        <v>n/a</v>
      </c>
      <c r="Q49" s="64" t="str">
        <f t="shared" ref="Q49:Q52" si="99">IFERROR(F49/K49-1,"n/a")</f>
        <v>n/a</v>
      </c>
      <c r="R49" s="60">
        <f t="shared" ref="R49:R52" si="100">IFERROR(F49/L49-1,"n/a")</f>
        <v>0</v>
      </c>
      <c r="S49" s="74">
        <f>'Apr-25'!S49+F49</f>
        <v>3</v>
      </c>
      <c r="T49" s="74">
        <f>'Apr-25'!T49+G49</f>
        <v>3</v>
      </c>
      <c r="U49" s="74">
        <f>'Apr-25'!U49+H49</f>
        <v>4</v>
      </c>
      <c r="V49" s="74">
        <f>'Apr-25'!V49+I49</f>
        <v>1</v>
      </c>
      <c r="W49" s="74">
        <f>'Apr-25'!W49+J49</f>
        <v>0</v>
      </c>
      <c r="X49" s="74">
        <f>'Apr-25'!X49+K49</f>
        <v>0</v>
      </c>
      <c r="Y49" s="74">
        <f>'Apr-25'!Y49+L49</f>
        <v>3</v>
      </c>
      <c r="Z49" s="74"/>
      <c r="AA49" s="119">
        <f t="shared" ref="AA49:AA52" si="101">IFERROR(T49/U49-1,"n/a")</f>
        <v>-0.25</v>
      </c>
      <c r="AB49" s="119">
        <f t="shared" ref="AB49:AB52" si="102">IFERROR(T49/V49-1,"n/a")</f>
        <v>2</v>
      </c>
      <c r="AC49" s="119" t="str">
        <f t="shared" ref="AC49:AC52" si="103">IFERROR(T49/W49-1,"n/a")</f>
        <v>n/a</v>
      </c>
      <c r="AD49" s="119" t="str">
        <f t="shared" ref="AD49:AD52" si="104">IFERROR(T49/X49-1,"n/a")</f>
        <v>n/a</v>
      </c>
      <c r="AE49" s="120">
        <f t="shared" ref="AE49:AE52" si="105">IFERROR(T49/Y49-1,"n/a")</f>
        <v>0</v>
      </c>
      <c r="AF49" s="154">
        <v>14</v>
      </c>
      <c r="AG49" s="89">
        <v>21</v>
      </c>
      <c r="AH49" s="89">
        <v>9</v>
      </c>
      <c r="AI49" s="68">
        <v>0</v>
      </c>
      <c r="AJ49" s="68">
        <v>0</v>
      </c>
      <c r="AK49" s="78">
        <v>16</v>
      </c>
      <c r="AM49" s="122"/>
    </row>
    <row r="50" spans="3:39" s="123" customFormat="1" ht="11.25">
      <c r="C50" s="33"/>
      <c r="D50" s="26" t="s">
        <v>11</v>
      </c>
      <c r="E50" s="32"/>
      <c r="F50" s="74">
        <f>F26</f>
        <v>7502</v>
      </c>
      <c r="G50" s="74">
        <f t="shared" si="94"/>
        <v>8306</v>
      </c>
      <c r="H50" s="74">
        <f t="shared" si="94"/>
        <v>2124</v>
      </c>
      <c r="I50" s="74">
        <f t="shared" si="94"/>
        <v>0</v>
      </c>
      <c r="J50" s="74">
        <f t="shared" si="94"/>
        <v>0</v>
      </c>
      <c r="K50" s="74">
        <f t="shared" si="94"/>
        <v>0</v>
      </c>
      <c r="L50" s="74">
        <f t="shared" si="94"/>
        <v>2351</v>
      </c>
      <c r="M50" s="64">
        <f t="shared" si="95"/>
        <v>-9.6797495786178689E-2</v>
      </c>
      <c r="N50" s="64">
        <f t="shared" si="96"/>
        <v>2.5320150659133711</v>
      </c>
      <c r="O50" s="64" t="str">
        <f t="shared" si="97"/>
        <v>n/a</v>
      </c>
      <c r="P50" s="64" t="str">
        <f t="shared" si="98"/>
        <v>n/a</v>
      </c>
      <c r="Q50" s="64" t="str">
        <f t="shared" si="99"/>
        <v>n/a</v>
      </c>
      <c r="R50" s="60">
        <f t="shared" si="100"/>
        <v>2.1909825606125053</v>
      </c>
      <c r="S50" s="74">
        <f>'Apr-25'!S50+F50</f>
        <v>11889</v>
      </c>
      <c r="T50" s="74">
        <f>'Apr-25'!T50+G50</f>
        <v>12437</v>
      </c>
      <c r="U50" s="74">
        <f>'Apr-25'!U50+H50</f>
        <v>4382</v>
      </c>
      <c r="V50" s="74">
        <f>'Apr-25'!V50+I50</f>
        <v>925</v>
      </c>
      <c r="W50" s="74">
        <f>'Apr-25'!W50+J50</f>
        <v>0</v>
      </c>
      <c r="X50" s="74">
        <f>'Apr-25'!X50+K50</f>
        <v>0</v>
      </c>
      <c r="Y50" s="74">
        <f>'Apr-25'!Y50+L50</f>
        <v>3410</v>
      </c>
      <c r="Z50" s="74"/>
      <c r="AA50" s="119">
        <f t="shared" si="101"/>
        <v>1.8382017343678685</v>
      </c>
      <c r="AB50" s="119">
        <f t="shared" si="102"/>
        <v>12.445405405405406</v>
      </c>
      <c r="AC50" s="119" t="str">
        <f t="shared" si="103"/>
        <v>n/a</v>
      </c>
      <c r="AD50" s="119" t="str">
        <f t="shared" si="104"/>
        <v>n/a</v>
      </c>
      <c r="AE50" s="120">
        <f t="shared" si="105"/>
        <v>2.6472140762463341</v>
      </c>
      <c r="AF50" s="154">
        <v>47798</v>
      </c>
      <c r="AG50" s="82">
        <v>38626</v>
      </c>
      <c r="AH50" s="82">
        <v>15637</v>
      </c>
      <c r="AI50" s="68">
        <v>0</v>
      </c>
      <c r="AJ50" s="68">
        <v>0</v>
      </c>
      <c r="AK50" s="78">
        <v>20248</v>
      </c>
      <c r="AM50" s="122"/>
    </row>
    <row r="51" spans="3:39" s="123" customFormat="1" ht="12" thickBot="1">
      <c r="C51" s="35" t="s">
        <v>12</v>
      </c>
      <c r="D51" s="36"/>
      <c r="E51" s="37"/>
      <c r="F51" s="75">
        <f t="shared" ref="F51:L52" si="106">F37+F40+F43+F46+F49</f>
        <v>550</v>
      </c>
      <c r="G51" s="75">
        <f t="shared" si="106"/>
        <v>495</v>
      </c>
      <c r="H51" s="75">
        <f t="shared" si="106"/>
        <v>430</v>
      </c>
      <c r="I51" s="75">
        <f t="shared" si="106"/>
        <v>352</v>
      </c>
      <c r="J51" s="75">
        <f t="shared" si="106"/>
        <v>18</v>
      </c>
      <c r="K51" s="75">
        <f t="shared" si="106"/>
        <v>0</v>
      </c>
      <c r="L51" s="75">
        <f t="shared" si="106"/>
        <v>313</v>
      </c>
      <c r="M51" s="66">
        <f t="shared" si="95"/>
        <v>0.11111111111111116</v>
      </c>
      <c r="N51" s="66">
        <f t="shared" si="96"/>
        <v>0.27906976744186052</v>
      </c>
      <c r="O51" s="66">
        <f t="shared" si="97"/>
        <v>0.5625</v>
      </c>
      <c r="P51" s="66">
        <f t="shared" si="98"/>
        <v>29.555555555555557</v>
      </c>
      <c r="Q51" s="66" t="str">
        <f t="shared" si="99"/>
        <v>n/a</v>
      </c>
      <c r="R51" s="66">
        <f t="shared" si="100"/>
        <v>0.75718849840255587</v>
      </c>
      <c r="S51" s="75">
        <f>S37+S40+S43+S46+S49</f>
        <v>1116</v>
      </c>
      <c r="T51" s="75">
        <f>T37+T40+T43+T46+T49</f>
        <v>984</v>
      </c>
      <c r="U51" s="75">
        <f>U37+U40+U43+U46+U49</f>
        <v>815</v>
      </c>
      <c r="V51" s="75">
        <f t="shared" ref="U51:Y52" si="107">V37+V40+V43+V46+V49</f>
        <v>680</v>
      </c>
      <c r="W51" s="75">
        <f t="shared" si="107"/>
        <v>25</v>
      </c>
      <c r="X51" s="75">
        <f t="shared" si="107"/>
        <v>42</v>
      </c>
      <c r="Y51" s="75">
        <f t="shared" si="107"/>
        <v>605</v>
      </c>
      <c r="Z51" s="75"/>
      <c r="AA51" s="66">
        <f t="shared" si="101"/>
        <v>0.20736196319018396</v>
      </c>
      <c r="AB51" s="66">
        <f t="shared" si="102"/>
        <v>0.44705882352941173</v>
      </c>
      <c r="AC51" s="66">
        <f t="shared" si="103"/>
        <v>38.36</v>
      </c>
      <c r="AD51" s="66">
        <f t="shared" si="104"/>
        <v>22.428571428571427</v>
      </c>
      <c r="AE51" s="66">
        <f t="shared" si="105"/>
        <v>0.62644628099173549</v>
      </c>
      <c r="AF51" s="46">
        <f t="shared" ref="AF51:AJ52" si="108">AF37+AF40+AF43+AF46+AF49</f>
        <v>6221</v>
      </c>
      <c r="AG51" s="46">
        <f t="shared" si="108"/>
        <v>4589</v>
      </c>
      <c r="AH51" s="46">
        <f t="shared" si="108"/>
        <v>3856</v>
      </c>
      <c r="AI51" s="46">
        <f t="shared" si="108"/>
        <v>1673</v>
      </c>
      <c r="AJ51" s="46">
        <f t="shared" si="108"/>
        <v>669</v>
      </c>
      <c r="AK51" s="80">
        <f>AK37+AK40+AK43+AK46+AK49</f>
        <v>3241</v>
      </c>
      <c r="AM51" s="122"/>
    </row>
    <row r="52" spans="3:39" s="123" customFormat="1" ht="12.75" thickTop="1" thickBot="1">
      <c r="C52" s="38" t="s">
        <v>13</v>
      </c>
      <c r="D52" s="39"/>
      <c r="E52" s="40"/>
      <c r="F52" s="76">
        <f t="shared" si="106"/>
        <v>1427424</v>
      </c>
      <c r="G52" s="76">
        <f t="shared" si="106"/>
        <v>1375766</v>
      </c>
      <c r="H52" s="76">
        <f t="shared" si="106"/>
        <v>1044083</v>
      </c>
      <c r="I52" s="76">
        <f t="shared" si="106"/>
        <v>579510</v>
      </c>
      <c r="J52" s="76">
        <f t="shared" si="106"/>
        <v>24481</v>
      </c>
      <c r="K52" s="76">
        <f t="shared" si="106"/>
        <v>0</v>
      </c>
      <c r="L52" s="76">
        <f t="shared" si="106"/>
        <v>837624</v>
      </c>
      <c r="M52" s="67">
        <f t="shared" si="95"/>
        <v>3.7548536597066695E-2</v>
      </c>
      <c r="N52" s="67">
        <f t="shared" si="96"/>
        <v>0.36715567632075219</v>
      </c>
      <c r="O52" s="67">
        <f t="shared" si="97"/>
        <v>1.463156804886887</v>
      </c>
      <c r="P52" s="67">
        <f t="shared" si="98"/>
        <v>57.307422082431273</v>
      </c>
      <c r="Q52" s="67" t="str">
        <f t="shared" si="99"/>
        <v>n/a</v>
      </c>
      <c r="R52" s="67">
        <f t="shared" si="100"/>
        <v>0.70413455201856689</v>
      </c>
      <c r="S52" s="76">
        <f t="shared" ref="S52:T52" si="109">S38+S41+S44+S47+S50</f>
        <v>2908304</v>
      </c>
      <c r="T52" s="76">
        <f t="shared" si="109"/>
        <v>2677885.4</v>
      </c>
      <c r="U52" s="76">
        <f t="shared" si="107"/>
        <v>2022445</v>
      </c>
      <c r="V52" s="76">
        <f t="shared" si="107"/>
        <v>1086975</v>
      </c>
      <c r="W52" s="76">
        <f t="shared" si="107"/>
        <v>30483</v>
      </c>
      <c r="X52" s="76">
        <f t="shared" si="107"/>
        <v>0</v>
      </c>
      <c r="Y52" s="76">
        <f t="shared" si="107"/>
        <v>1628862</v>
      </c>
      <c r="Z52" s="76"/>
      <c r="AA52" s="67">
        <f t="shared" si="101"/>
        <v>0.32408317655115471</v>
      </c>
      <c r="AB52" s="67">
        <f t="shared" si="102"/>
        <v>1.463612686584328</v>
      </c>
      <c r="AC52" s="67">
        <f t="shared" si="103"/>
        <v>86.848486041400122</v>
      </c>
      <c r="AD52" s="67" t="str">
        <f t="shared" si="104"/>
        <v>n/a</v>
      </c>
      <c r="AE52" s="67">
        <f t="shared" si="105"/>
        <v>0.64402226830756693</v>
      </c>
      <c r="AF52" s="47">
        <f t="shared" si="108"/>
        <v>17650949.399999999</v>
      </c>
      <c r="AG52" s="47">
        <f t="shared" si="108"/>
        <v>13408675</v>
      </c>
      <c r="AH52" s="47">
        <f t="shared" si="108"/>
        <v>9237323</v>
      </c>
      <c r="AI52" s="47">
        <f t="shared" si="108"/>
        <v>2410085</v>
      </c>
      <c r="AJ52" s="47">
        <f t="shared" si="108"/>
        <v>1324261</v>
      </c>
      <c r="AK52" s="81">
        <f>AK38+AK41+AK44+AK47+AK50</f>
        <v>8638971</v>
      </c>
      <c r="AM52" s="122"/>
    </row>
    <row r="53" spans="3:39" s="123" customFormat="1" ht="12" thickTop="1">
      <c r="T53" s="131"/>
      <c r="U53" s="131"/>
      <c r="V53" s="131"/>
      <c r="W53" s="131"/>
      <c r="X53" s="131"/>
      <c r="Y53" s="131"/>
      <c r="AM53" s="122"/>
    </row>
    <row r="54" spans="3:39" s="123" customFormat="1" ht="11.25">
      <c r="F54" s="131"/>
      <c r="S54" s="131">
        <f>'Apr-25'!S51+'May-25'!F51+'May-25'!F52-'May-25'!S51-'May-25'!S52+'Apr-25'!S52</f>
        <v>0</v>
      </c>
      <c r="T54" s="131">
        <f>'Apr-25'!T51+'May-25'!G51+'May-25'!G52-'May-25'!T51-'May-25'!T52+'Apr-25'!T52</f>
        <v>0</v>
      </c>
      <c r="U54" s="131">
        <f>'Apr-25'!U51+'May-25'!H51+'May-25'!H52-'May-25'!U51-'May-25'!U52+'Apr-25'!U52</f>
        <v>0</v>
      </c>
      <c r="V54" s="131">
        <f>'Apr-25'!V51+'May-25'!I51+'May-25'!I52-'May-25'!V51-'May-25'!V52+'Apr-25'!V52</f>
        <v>0</v>
      </c>
      <c r="W54" s="131">
        <f>'Apr-25'!W51+'May-25'!J51+'May-25'!J52-'May-25'!W51-'May-25'!W52+'Apr-25'!W52</f>
        <v>0</v>
      </c>
      <c r="X54" s="131">
        <f>'Apr-25'!X51+'May-25'!K51+'May-25'!K52-'May-25'!X51-'May-25'!X52+'Apr-25'!X52</f>
        <v>0</v>
      </c>
      <c r="Y54" s="131">
        <f>'Apr-25'!Y51+'May-25'!L51+'May-25'!L52-'May-25'!Y51-'May-25'!Y52+'Apr-25'!Y52</f>
        <v>0</v>
      </c>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5381-09D3-44CB-BC63-C35ECA04A777}">
  <dimension ref="A1:AM66"/>
  <sheetViews>
    <sheetView showGridLines="0" topLeftCell="L19" zoomScale="85" zoomScaleNormal="85" workbookViewId="0">
      <selection activeCell="Z37" sqref="Z37"/>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10"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12.85546875" bestFit="1" customWidth="1"/>
    <col min="33" max="33" width="10.8554687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45397</v>
      </c>
      <c r="AL3" s="25"/>
      <c r="AM3" s="9"/>
    </row>
    <row r="4" spans="1:39" ht="15.75">
      <c r="A4" s="9"/>
      <c r="B4" s="11" t="s">
        <v>7</v>
      </c>
      <c r="C4" s="26"/>
      <c r="D4" s="93" t="s">
        <v>45</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April</v>
      </c>
      <c r="G9" s="160"/>
      <c r="H9" s="160"/>
      <c r="I9" s="160"/>
      <c r="J9" s="160"/>
      <c r="K9" s="160"/>
      <c r="L9" s="160"/>
      <c r="M9" s="160"/>
      <c r="N9" s="160"/>
      <c r="O9" s="160"/>
      <c r="P9" s="160"/>
      <c r="Q9" s="160"/>
      <c r="R9" s="161"/>
      <c r="S9" s="162" t="str">
        <f xml:space="preserve"> "January to "&amp; F9</f>
        <v>January to April</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5">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230</v>
      </c>
      <c r="G13" s="71">
        <v>187</v>
      </c>
      <c r="H13" s="71">
        <v>129</v>
      </c>
      <c r="I13" s="71">
        <v>136</v>
      </c>
      <c r="J13" s="71">
        <v>0</v>
      </c>
      <c r="K13" s="71">
        <v>42</v>
      </c>
      <c r="L13" s="71">
        <v>129</v>
      </c>
      <c r="M13" s="64">
        <f>IFERROR(F13/G13-1,"n/a")</f>
        <v>0.22994652406417115</v>
      </c>
      <c r="N13" s="64">
        <f>IFERROR(F13/H13-1,"n/a")</f>
        <v>0.78294573643410859</v>
      </c>
      <c r="O13" s="64">
        <f>IFERROR(F13/I13-1,"n/a")</f>
        <v>0.69117647058823528</v>
      </c>
      <c r="P13" s="64" t="str">
        <f>IFERROR(F13/J13-1,"n/a")</f>
        <v>n/a</v>
      </c>
      <c r="Q13" s="64">
        <f>IFERROR(F13/K13-1,"n/a")</f>
        <v>4.4761904761904763</v>
      </c>
      <c r="R13" s="60">
        <f>IFERROR(F13/L13-1,"n/a")</f>
        <v>0.78294573643410859</v>
      </c>
      <c r="S13" s="68">
        <f>'Mar-25'!S13+F13</f>
        <v>1323</v>
      </c>
      <c r="T13" s="68">
        <f>'Mar-25'!T13+G13</f>
        <v>889</v>
      </c>
      <c r="U13" s="68">
        <f>'Mar-25'!U13+H13</f>
        <v>659</v>
      </c>
      <c r="V13" s="68">
        <f>'Mar-25'!V13+I13</f>
        <v>666</v>
      </c>
      <c r="W13" s="68">
        <f>'Mar-25'!W13+J13</f>
        <v>0</v>
      </c>
      <c r="X13" s="68">
        <f>'Mar-25'!X13+K13</f>
        <v>551</v>
      </c>
      <c r="Y13" s="68">
        <f>'Mar-25'!Y13+L13</f>
        <v>645</v>
      </c>
      <c r="Z13" s="64">
        <f>IFERROR(S13/T13-1,"n/a")</f>
        <v>0.48818897637795278</v>
      </c>
      <c r="AA13" s="64">
        <f>IFERROR(S13/U13-1,"n/a")</f>
        <v>1.0075872534142643</v>
      </c>
      <c r="AB13" s="64">
        <f>IFERROR(S13/V13-1,"n/a")</f>
        <v>0.9864864864864864</v>
      </c>
      <c r="AC13" s="64" t="str">
        <f>IFERROR(S13/W13-1,"n/a")</f>
        <v>n/a</v>
      </c>
      <c r="AD13" s="64">
        <f>IFERROR(S13/X13-1,"n/a")</f>
        <v>1.4010889292196009</v>
      </c>
      <c r="AE13" s="60">
        <f>IFERROR(S13/Y13-1,"n/a")</f>
        <v>1.0511627906976746</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770590</v>
      </c>
      <c r="G14" s="71">
        <v>659714</v>
      </c>
      <c r="H14" s="71">
        <v>449751</v>
      </c>
      <c r="I14" s="71">
        <v>297788</v>
      </c>
      <c r="J14" s="71">
        <v>0</v>
      </c>
      <c r="K14" s="71">
        <v>0</v>
      </c>
      <c r="L14" s="71">
        <v>394045</v>
      </c>
      <c r="M14" s="64">
        <f>IFERROR(F14/G14-1,"n/a")</f>
        <v>0.16806676832688106</v>
      </c>
      <c r="N14" s="64">
        <f>IFERROR(F14/H14-1,"n/a")</f>
        <v>0.71337028711442563</v>
      </c>
      <c r="O14" s="64">
        <f>IFERROR(F14/I14-1,"n/a")</f>
        <v>1.5877134068531977</v>
      </c>
      <c r="P14" s="64" t="str">
        <f>IFERROR(F14/J14-1,"n/a")</f>
        <v>n/a</v>
      </c>
      <c r="Q14" s="64" t="str">
        <f>IFERROR(F14/K14-1,"n/a")</f>
        <v>n/a</v>
      </c>
      <c r="R14" s="60">
        <f>IFERROR(F14/L14-1,"n/a")</f>
        <v>0.95558882868707884</v>
      </c>
      <c r="S14" s="68">
        <f>'Mar-25'!S14+F14</f>
        <v>3696171</v>
      </c>
      <c r="T14" s="68">
        <f>'Mar-25'!T14+G14</f>
        <v>2813538</v>
      </c>
      <c r="U14" s="68">
        <f>'Mar-25'!U14+H14</f>
        <v>1987935</v>
      </c>
      <c r="V14" s="68">
        <f>'Mar-25'!V14+I14</f>
        <v>1057446</v>
      </c>
      <c r="W14" s="68">
        <f>'Mar-25'!W14+J14</f>
        <v>0</v>
      </c>
      <c r="X14" s="68">
        <f>'Mar-25'!X14+K14</f>
        <v>1092884</v>
      </c>
      <c r="Y14" s="68">
        <f>'Mar-25'!Y14+L14</f>
        <v>1845149</v>
      </c>
      <c r="Z14" s="64">
        <f>IFERROR(S14/T14-1,"n/a")</f>
        <v>0.31370928702580159</v>
      </c>
      <c r="AA14" s="64">
        <f>IFERROR(S14/U14-1,"n/a")</f>
        <v>0.85930173773287355</v>
      </c>
      <c r="AB14" s="64">
        <f>IFERROR(S14/V14-1,"n/a")</f>
        <v>2.4953756503878211</v>
      </c>
      <c r="AC14" s="64" t="str">
        <f>IFERROR(S14/W14-1,"n/a")</f>
        <v>n/a</v>
      </c>
      <c r="AD14" s="64">
        <f>IFERROR(S14/X14-1,"n/a")</f>
        <v>2.3820341408603292</v>
      </c>
      <c r="AE14" s="60">
        <f>IFERROR(S14/Y14-1,"n/a")</f>
        <v>1.0031829407814761</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62</v>
      </c>
      <c r="G16" s="71">
        <v>55</v>
      </c>
      <c r="H16" s="71">
        <v>46</v>
      </c>
      <c r="I16" s="71">
        <v>56</v>
      </c>
      <c r="J16" s="71">
        <v>5</v>
      </c>
      <c r="K16" s="71">
        <v>0</v>
      </c>
      <c r="L16" s="71">
        <v>51</v>
      </c>
      <c r="M16" s="64">
        <f t="shared" ref="M16:M17" si="0">IFERROR(F16/G16-1,"n/a")</f>
        <v>0.1272727272727272</v>
      </c>
      <c r="N16" s="64">
        <f t="shared" ref="N16:N17" si="1">IFERROR(F16/H16-1,"n/a")</f>
        <v>0.34782608695652173</v>
      </c>
      <c r="O16" s="64">
        <f t="shared" ref="O16:O17" si="2">IFERROR(F16/I16-1,"n/a")</f>
        <v>0.10714285714285721</v>
      </c>
      <c r="P16" s="64">
        <f t="shared" ref="P16:P17" si="3">IFERROR(F16/J16-1,"n/a")</f>
        <v>11.4</v>
      </c>
      <c r="Q16" s="64" t="str">
        <f t="shared" ref="Q16:Q17" si="4">IFERROR(F16/K16-1,"n/a")</f>
        <v>n/a</v>
      </c>
      <c r="R16" s="60">
        <f t="shared" ref="R16:R17" si="5">IFERROR(F16/L16-1,"n/a")</f>
        <v>0.21568627450980382</v>
      </c>
      <c r="S16" s="68">
        <f>'Mar-25'!S16+F16</f>
        <v>119</v>
      </c>
      <c r="T16" s="68">
        <f>'Mar-25'!T16+G16</f>
        <v>92</v>
      </c>
      <c r="U16" s="68">
        <f>'Mar-25'!U16+H16</f>
        <v>73</v>
      </c>
      <c r="V16" s="68">
        <f>'Mar-25'!V16+I16</f>
        <v>92</v>
      </c>
      <c r="W16" s="68">
        <f>'Mar-25'!W16+J16</f>
        <v>17</v>
      </c>
      <c r="X16" s="68">
        <f>'Mar-25'!X16+K16</f>
        <v>10</v>
      </c>
      <c r="Y16" s="68">
        <f>'Mar-25'!Y16+L16</f>
        <v>74</v>
      </c>
      <c r="Z16" s="64">
        <f t="shared" ref="Z16:Z17" si="6">IFERROR(S16/T16-1,"n/a")</f>
        <v>0.29347826086956519</v>
      </c>
      <c r="AA16" s="64">
        <f t="shared" ref="AA16:AA17" si="7">IFERROR(S16/U16-1,"n/a")</f>
        <v>0.63013698630136994</v>
      </c>
      <c r="AB16" s="64">
        <f t="shared" ref="AB16:AB17" si="8">IFERROR(S16/V16-1,"n/a")</f>
        <v>0.29347826086956519</v>
      </c>
      <c r="AC16" s="64">
        <f t="shared" ref="AC16:AC17" si="9">IFERROR(S16/W16-1,"n/a")</f>
        <v>6</v>
      </c>
      <c r="AD16" s="64">
        <f t="shared" ref="AD16:AD17" si="10">IFERROR(S16/X16-1,"n/a")</f>
        <v>10.9</v>
      </c>
      <c r="AE16" s="60">
        <f t="shared" ref="AE16:AE17" si="11">IFERROR(S16/Y16-1,"n/a")</f>
        <v>0.60810810810810811</v>
      </c>
      <c r="AF16" s="68">
        <v>797</v>
      </c>
      <c r="AG16" s="68">
        <v>575</v>
      </c>
      <c r="AH16" s="68">
        <v>572</v>
      </c>
      <c r="AI16" s="68">
        <v>202</v>
      </c>
      <c r="AJ16" s="68">
        <v>54</v>
      </c>
      <c r="AK16" s="134">
        <v>586</v>
      </c>
      <c r="AL16" s="122"/>
      <c r="AM16" s="122"/>
    </row>
    <row r="17" spans="1:39" s="123" customFormat="1" ht="12.75">
      <c r="A17" s="122"/>
      <c r="B17" s="127"/>
      <c r="C17" s="33"/>
      <c r="D17" s="26" t="s">
        <v>11</v>
      </c>
      <c r="E17" s="32"/>
      <c r="F17" s="71">
        <v>142373</v>
      </c>
      <c r="G17" s="71">
        <v>129597</v>
      </c>
      <c r="H17" s="71">
        <v>107348</v>
      </c>
      <c r="I17" s="71">
        <v>60367</v>
      </c>
      <c r="J17" s="71">
        <v>6002</v>
      </c>
      <c r="K17" s="71">
        <v>0</v>
      </c>
      <c r="L17" s="71">
        <v>147331</v>
      </c>
      <c r="M17" s="64">
        <f t="shared" si="0"/>
        <v>9.8582528916564494E-2</v>
      </c>
      <c r="N17" s="64">
        <f t="shared" si="1"/>
        <v>0.32627529157506419</v>
      </c>
      <c r="O17" s="64">
        <f t="shared" si="2"/>
        <v>1.3584574353537531</v>
      </c>
      <c r="P17" s="64">
        <f t="shared" si="3"/>
        <v>22.720926357880707</v>
      </c>
      <c r="Q17" s="64" t="str">
        <f t="shared" si="4"/>
        <v>n/a</v>
      </c>
      <c r="R17" s="60">
        <f t="shared" si="5"/>
        <v>-3.3652116662481135E-2</v>
      </c>
      <c r="S17" s="68">
        <f>'Mar-25'!S17+F17</f>
        <v>291954</v>
      </c>
      <c r="T17" s="68">
        <f>'Mar-25'!T17+G17</f>
        <v>260171</v>
      </c>
      <c r="U17" s="68">
        <f>'Mar-25'!U17+H17</f>
        <v>190403</v>
      </c>
      <c r="V17" s="68">
        <f>'Mar-25'!V17+I17</f>
        <v>96875</v>
      </c>
      <c r="W17" s="68">
        <f>'Mar-25'!W17+J17</f>
        <v>16105</v>
      </c>
      <c r="X17" s="68">
        <f>'Mar-25'!X17+K17</f>
        <v>41113</v>
      </c>
      <c r="Y17" s="68">
        <f>'Mar-25'!Y17+L17</f>
        <v>227705</v>
      </c>
      <c r="Z17" s="64">
        <f t="shared" si="6"/>
        <v>0.12216196270914126</v>
      </c>
      <c r="AA17" s="64">
        <f t="shared" si="7"/>
        <v>0.53334768884944039</v>
      </c>
      <c r="AB17" s="64">
        <f t="shared" si="8"/>
        <v>2.0137187096774194</v>
      </c>
      <c r="AC17" s="64">
        <f t="shared" si="9"/>
        <v>17.128158956845699</v>
      </c>
      <c r="AD17" s="64">
        <f t="shared" si="10"/>
        <v>6.1012575097900905</v>
      </c>
      <c r="AE17" s="60">
        <f t="shared" si="11"/>
        <v>0.2821589337080872</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61</v>
      </c>
      <c r="G19" s="71">
        <v>52</v>
      </c>
      <c r="H19" s="71">
        <v>47</v>
      </c>
      <c r="I19" s="71">
        <v>35</v>
      </c>
      <c r="J19" s="71">
        <v>2</v>
      </c>
      <c r="K19" s="71">
        <v>0</v>
      </c>
      <c r="L19" s="71">
        <v>21</v>
      </c>
      <c r="M19" s="64">
        <f t="shared" ref="M19:M20" si="12">IFERROR(F19/G19-1,"n/a")</f>
        <v>0.17307692307692313</v>
      </c>
      <c r="N19" s="64">
        <f t="shared" ref="N19:N20" si="13">IFERROR(F19/H19-1,"n/a")</f>
        <v>0.2978723404255319</v>
      </c>
      <c r="O19" s="64">
        <f t="shared" ref="O19:O20" si="14">IFERROR(F19/I19-1,"n/a")</f>
        <v>0.74285714285714288</v>
      </c>
      <c r="P19" s="64">
        <f t="shared" ref="P19:P20" si="15">IFERROR(F19/J19-1,"n/a")</f>
        <v>29.5</v>
      </c>
      <c r="Q19" s="64" t="str">
        <f t="shared" ref="Q19:Q20" si="16">IFERROR(F19/K19-1,"n/a")</f>
        <v>n/a</v>
      </c>
      <c r="R19" s="60">
        <f t="shared" ref="R19:R20" si="17">IFERROR(F19/L19-1,"n/a")</f>
        <v>1.9047619047619047</v>
      </c>
      <c r="S19" s="68">
        <f>'Mar-25'!S19+F19</f>
        <v>83</v>
      </c>
      <c r="T19" s="68">
        <f>'Mar-25'!T19+G19</f>
        <v>79</v>
      </c>
      <c r="U19" s="68">
        <f>'Mar-25'!U19+H19</f>
        <v>70</v>
      </c>
      <c r="V19" s="68">
        <f>'Mar-25'!V19+I19</f>
        <v>47</v>
      </c>
      <c r="W19" s="68">
        <f>'Mar-25'!W19+J19</f>
        <v>2</v>
      </c>
      <c r="X19" s="68">
        <f>'Mar-25'!X19+K19</f>
        <v>3</v>
      </c>
      <c r="Y19" s="68">
        <f>'Mar-25'!Y19+L19</f>
        <v>27</v>
      </c>
      <c r="Z19" s="64">
        <f t="shared" ref="Z19:Z20" si="18">IFERROR(S19/T19-1,"n/a")</f>
        <v>5.0632911392405111E-2</v>
      </c>
      <c r="AA19" s="64">
        <f t="shared" ref="AA19:AA20" si="19">IFERROR(S19/U19-1,"n/a")</f>
        <v>0.18571428571428572</v>
      </c>
      <c r="AB19" s="64">
        <f t="shared" ref="AB19:AB20" si="20">IFERROR(S19/V19-1,"n/a")</f>
        <v>0.76595744680851063</v>
      </c>
      <c r="AC19" s="64">
        <f t="shared" ref="AC19:AC20" si="21">IFERROR(S19/W19-1,"n/a")</f>
        <v>40.5</v>
      </c>
      <c r="AD19" s="64">
        <f t="shared" ref="AD19:AD20" si="22">IFERROR(S19/X19-1,"n/a")</f>
        <v>26.666666666666668</v>
      </c>
      <c r="AE19" s="60">
        <f t="shared" ref="AE19:AE20" si="23">IFERROR(S19/Y19-1,"n/a")</f>
        <v>2.074074074074074</v>
      </c>
      <c r="AF19" s="68">
        <v>733</v>
      </c>
      <c r="AG19" s="68">
        <v>708</v>
      </c>
      <c r="AH19" s="68">
        <v>658</v>
      </c>
      <c r="AI19" s="68">
        <v>47</v>
      </c>
      <c r="AJ19" s="68">
        <v>9</v>
      </c>
      <c r="AK19" s="134">
        <v>290</v>
      </c>
      <c r="AL19" s="122"/>
      <c r="AM19" s="122"/>
    </row>
    <row r="20" spans="1:39" s="123" customFormat="1" ht="12.75">
      <c r="A20" s="122"/>
      <c r="B20" s="127"/>
      <c r="C20" s="33"/>
      <c r="D20" s="26" t="s">
        <v>11</v>
      </c>
      <c r="E20" s="32"/>
      <c r="F20" s="71">
        <v>80791</v>
      </c>
      <c r="G20" s="71">
        <v>75571.399999999994</v>
      </c>
      <c r="H20" s="71">
        <v>66302</v>
      </c>
      <c r="I20" s="71">
        <v>32576</v>
      </c>
      <c r="J20" s="71">
        <v>0</v>
      </c>
      <c r="K20" s="71">
        <v>0</v>
      </c>
      <c r="L20" s="71">
        <v>36063</v>
      </c>
      <c r="M20" s="64">
        <f t="shared" si="12"/>
        <v>6.9068457114728643E-2</v>
      </c>
      <c r="N20" s="64">
        <f t="shared" si="13"/>
        <v>0.21853036107508061</v>
      </c>
      <c r="O20" s="64">
        <f t="shared" si="14"/>
        <v>1.4800773575638506</v>
      </c>
      <c r="P20" s="64" t="str">
        <f t="shared" si="15"/>
        <v>n/a</v>
      </c>
      <c r="Q20" s="64" t="str">
        <f t="shared" si="16"/>
        <v>n/a</v>
      </c>
      <c r="R20" s="60">
        <f t="shared" si="17"/>
        <v>1.2402739650056844</v>
      </c>
      <c r="S20" s="68">
        <f>'Mar-25'!S20+F20</f>
        <v>108773</v>
      </c>
      <c r="T20" s="68">
        <f>'Mar-25'!T20+G20</f>
        <v>115312.4</v>
      </c>
      <c r="U20" s="68">
        <f>'Mar-25'!U20+H20</f>
        <v>87148</v>
      </c>
      <c r="V20" s="68">
        <f>'Mar-25'!V20+I20</f>
        <v>35661</v>
      </c>
      <c r="W20" s="68">
        <f>'Mar-25'!W20+J20</f>
        <v>0</v>
      </c>
      <c r="X20" s="68">
        <f>'Mar-25'!X20+K20</f>
        <v>1753</v>
      </c>
      <c r="Y20" s="68">
        <f>'Mar-25'!Y20+L20</f>
        <v>42547</v>
      </c>
      <c r="Z20" s="64">
        <f t="shared" si="18"/>
        <v>-5.6710293082096963E-2</v>
      </c>
      <c r="AA20" s="64">
        <f t="shared" si="19"/>
        <v>0.24814109331252587</v>
      </c>
      <c r="AB20" s="64">
        <f t="shared" si="20"/>
        <v>2.0501948907770395</v>
      </c>
      <c r="AC20" s="64" t="str">
        <f t="shared" si="21"/>
        <v>n/a</v>
      </c>
      <c r="AD20" s="64">
        <f t="shared" si="22"/>
        <v>61.049629207073586</v>
      </c>
      <c r="AE20" s="60">
        <f t="shared" si="23"/>
        <v>1.5565374762027875</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212</v>
      </c>
      <c r="G22" s="71">
        <v>194</v>
      </c>
      <c r="H22" s="71">
        <v>162</v>
      </c>
      <c r="I22" s="71">
        <v>100</v>
      </c>
      <c r="J22" s="71">
        <v>0</v>
      </c>
      <c r="K22" s="71">
        <v>0</v>
      </c>
      <c r="L22" s="71">
        <v>90</v>
      </c>
      <c r="M22" s="64">
        <f t="shared" ref="M22:M23" si="24">IFERROR(F22/G22-1,"n/a")</f>
        <v>9.2783505154639068E-2</v>
      </c>
      <c r="N22" s="64">
        <f t="shared" ref="N22:N23" si="25">IFERROR(F22/H22-1,"n/a")</f>
        <v>0.30864197530864201</v>
      </c>
      <c r="O22" s="64">
        <f t="shared" ref="O22:O23" si="26">IFERROR(F22/I22-1,"n/a")</f>
        <v>1.1200000000000001</v>
      </c>
      <c r="P22" s="64" t="str">
        <f t="shared" ref="P22:P23" si="27">IFERROR(F22/J22-1,"n/a")</f>
        <v>n/a</v>
      </c>
      <c r="Q22" s="64" t="str">
        <f t="shared" ref="Q22:Q23" si="28">IFERROR(F22/K22-1,"n/a")</f>
        <v>n/a</v>
      </c>
      <c r="R22" s="60">
        <f t="shared" ref="R22:R23" si="29">IFERROR(F22/L22-1,"n/a")</f>
        <v>1.3555555555555556</v>
      </c>
      <c r="S22" s="68">
        <f>'Mar-25'!S22+F22</f>
        <v>608</v>
      </c>
      <c r="T22" s="68">
        <f>'Mar-25'!T22+G22</f>
        <v>453</v>
      </c>
      <c r="U22" s="68">
        <f>'Mar-25'!U22+H22</f>
        <v>449</v>
      </c>
      <c r="V22" s="68">
        <f>'Mar-25'!V22+I22</f>
        <v>153</v>
      </c>
      <c r="W22" s="68">
        <f>'Mar-25'!W22+J22</f>
        <v>0</v>
      </c>
      <c r="X22" s="68">
        <f>'Mar-25'!X22+K22</f>
        <v>43</v>
      </c>
      <c r="Y22" s="68">
        <f>'Mar-25'!Y22+L22</f>
        <v>179</v>
      </c>
      <c r="Z22" s="64">
        <f t="shared" ref="Z22:Z23" si="30">IFERROR(S22/T22-1,"n/a")</f>
        <v>0.34216335540838849</v>
      </c>
      <c r="AA22" s="64">
        <f t="shared" ref="AA22:AA23" si="31">IFERROR(S22/U22-1,"n/a")</f>
        <v>0.35412026726057899</v>
      </c>
      <c r="AB22" s="64">
        <f t="shared" ref="AB22:AB23" si="32">IFERROR(S22/V22-1,"n/a")</f>
        <v>2.9738562091503269</v>
      </c>
      <c r="AC22" s="64" t="str">
        <f t="shared" ref="AC22:AC23" si="33">IFERROR(S22/W22-1,"n/a")</f>
        <v>n/a</v>
      </c>
      <c r="AD22" s="64">
        <f t="shared" ref="AD22:AD23" si="34">IFERROR(S22/X22-1,"n/a")</f>
        <v>13.13953488372093</v>
      </c>
      <c r="AE22" s="60">
        <f t="shared" ref="AE22:AE23" si="35">IFERROR(S22/Y22-1,"n/a")</f>
        <v>2.3966480446927374</v>
      </c>
      <c r="AF22" s="68">
        <v>1651</v>
      </c>
      <c r="AG22" s="68">
        <v>1500</v>
      </c>
      <c r="AH22" s="68">
        <v>895</v>
      </c>
      <c r="AI22" s="68">
        <v>283</v>
      </c>
      <c r="AJ22" s="68">
        <v>43</v>
      </c>
      <c r="AK22" s="134">
        <v>827</v>
      </c>
      <c r="AL22" s="122"/>
      <c r="AM22" s="122"/>
    </row>
    <row r="23" spans="1:39" s="123" customFormat="1" ht="12.75">
      <c r="A23" s="122"/>
      <c r="B23" s="127"/>
      <c r="C23" s="33"/>
      <c r="D23" s="26" t="s">
        <v>11</v>
      </c>
      <c r="E23" s="32"/>
      <c r="F23" s="71">
        <v>482739</v>
      </c>
      <c r="G23" s="71">
        <v>433106</v>
      </c>
      <c r="H23" s="71">
        <v>352703</v>
      </c>
      <c r="I23" s="71">
        <v>115809</v>
      </c>
      <c r="J23" s="71">
        <v>0</v>
      </c>
      <c r="K23" s="71">
        <v>0</v>
      </c>
      <c r="L23" s="71">
        <v>212740</v>
      </c>
      <c r="M23" s="64">
        <f t="shared" si="24"/>
        <v>0.11459781208295428</v>
      </c>
      <c r="N23" s="64">
        <f t="shared" si="25"/>
        <v>0.36868413367620922</v>
      </c>
      <c r="O23" s="64">
        <f t="shared" si="26"/>
        <v>3.1684066005232756</v>
      </c>
      <c r="P23" s="64" t="str">
        <f t="shared" si="27"/>
        <v>n/a</v>
      </c>
      <c r="Q23" s="64" t="str">
        <f t="shared" si="28"/>
        <v>n/a</v>
      </c>
      <c r="R23" s="60">
        <f t="shared" si="29"/>
        <v>1.2691501363166307</v>
      </c>
      <c r="S23" s="68">
        <f>'Mar-25'!S23+F23</f>
        <v>1596730</v>
      </c>
      <c r="T23" s="68">
        <f>'Mar-25'!T23+G23</f>
        <v>1346161</v>
      </c>
      <c r="U23" s="68">
        <f>'Mar-25'!U23+H23</f>
        <v>1188977</v>
      </c>
      <c r="V23" s="68">
        <f>'Mar-25'!V23+I23</f>
        <v>184263</v>
      </c>
      <c r="W23" s="68">
        <f>'Mar-25'!W23+J23</f>
        <v>0</v>
      </c>
      <c r="X23" s="68">
        <f>'Mar-25'!X23+K23</f>
        <v>140552</v>
      </c>
      <c r="Y23" s="68">
        <f>'Mar-25'!Y23+L23</f>
        <v>464640</v>
      </c>
      <c r="Z23" s="64">
        <f t="shared" si="30"/>
        <v>0.18613598224878003</v>
      </c>
      <c r="AA23" s="64">
        <f t="shared" si="31"/>
        <v>0.34294439673769972</v>
      </c>
      <c r="AB23" s="64">
        <f t="shared" si="32"/>
        <v>7.665494429158322</v>
      </c>
      <c r="AC23" s="64" t="str">
        <f t="shared" si="33"/>
        <v>n/a</v>
      </c>
      <c r="AD23" s="64">
        <f t="shared" si="34"/>
        <v>10.360421765609882</v>
      </c>
      <c r="AE23" s="60">
        <f t="shared" si="35"/>
        <v>2.4364884641873279</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1</v>
      </c>
      <c r="G25" s="71">
        <v>1</v>
      </c>
      <c r="H25" s="71">
        <v>1</v>
      </c>
      <c r="I25" s="71">
        <v>1</v>
      </c>
      <c r="J25" s="71">
        <v>0</v>
      </c>
      <c r="K25" s="71">
        <v>0</v>
      </c>
      <c r="L25" s="71">
        <v>1</v>
      </c>
      <c r="M25" s="64">
        <f t="shared" ref="M25:M28" si="36">IFERROR(F25/G25-1,"n/a")</f>
        <v>0</v>
      </c>
      <c r="N25" s="64">
        <f t="shared" ref="N25:N28" si="37">IFERROR(F25/H25-1,"n/a")</f>
        <v>0</v>
      </c>
      <c r="O25" s="64">
        <f t="shared" ref="O25:O28" si="38">IFERROR(F25/I25-1,"n/a")</f>
        <v>0</v>
      </c>
      <c r="P25" s="64" t="str">
        <f t="shared" ref="P25:P28" si="39">IFERROR(F25/J25-1,"n/a")</f>
        <v>n/a</v>
      </c>
      <c r="Q25" s="64" t="str">
        <f t="shared" ref="Q25:Q28" si="40">IFERROR(F25/K25-1,"n/a")</f>
        <v>n/a</v>
      </c>
      <c r="R25" s="60">
        <f t="shared" ref="R25:R28" si="41">IFERROR(F25/L25-1,"n/a")</f>
        <v>0</v>
      </c>
      <c r="S25" s="68">
        <f>'Mar-25'!S25+F25</f>
        <v>1</v>
      </c>
      <c r="T25" s="68">
        <f>'Mar-25'!T25+G25</f>
        <v>1</v>
      </c>
      <c r="U25" s="68">
        <f>'Mar-25'!U25+H25</f>
        <v>1</v>
      </c>
      <c r="V25" s="68">
        <f>'Mar-25'!V25+I25</f>
        <v>1</v>
      </c>
      <c r="W25" s="68">
        <f>'Mar-25'!W25+J25</f>
        <v>0</v>
      </c>
      <c r="X25" s="68">
        <f>'Mar-25'!X25+K25</f>
        <v>0</v>
      </c>
      <c r="Y25" s="68">
        <f>'Mar-25'!Y25+L25</f>
        <v>1</v>
      </c>
      <c r="Z25" s="64">
        <f t="shared" ref="Z25:Z28" si="42">IFERROR(S25/T25-1,"n/a")</f>
        <v>0</v>
      </c>
      <c r="AA25" s="64">
        <f t="shared" ref="AA25:AA28" si="43">IFERROR(S25/U25-1,"n/a")</f>
        <v>0</v>
      </c>
      <c r="AB25" s="64">
        <f t="shared" ref="AB25:AB28" si="44">IFERROR(S25/V25-1,"n/a")</f>
        <v>0</v>
      </c>
      <c r="AC25" s="64" t="str">
        <f t="shared" ref="AC25:AC28" si="45">IFERROR(S25/W25-1,"n/a")</f>
        <v>n/a</v>
      </c>
      <c r="AD25" s="64" t="str">
        <f t="shared" ref="AD25:AD28" si="46">IFERROR(S25/X25-1,"n/a")</f>
        <v>n/a</v>
      </c>
      <c r="AE25" s="60">
        <f t="shared" ref="AE25:AE28" si="47">IFERROR(S25/Y25-1,"n/a")</f>
        <v>0</v>
      </c>
      <c r="AF25" s="68">
        <v>14</v>
      </c>
      <c r="AG25" s="68">
        <v>21</v>
      </c>
      <c r="AH25" s="68">
        <v>9</v>
      </c>
      <c r="AI25" s="68">
        <v>0</v>
      </c>
      <c r="AJ25" s="68">
        <v>0</v>
      </c>
      <c r="AK25" s="134">
        <v>16</v>
      </c>
      <c r="AL25" s="122"/>
      <c r="AM25" s="122"/>
    </row>
    <row r="26" spans="1:39" s="123" customFormat="1" ht="12.75">
      <c r="A26" s="122"/>
      <c r="B26" s="127"/>
      <c r="C26" s="33"/>
      <c r="D26" s="26" t="s">
        <v>11</v>
      </c>
      <c r="E26" s="32"/>
      <c r="F26" s="71">
        <v>4387</v>
      </c>
      <c r="G26" s="71">
        <v>4131</v>
      </c>
      <c r="H26" s="71">
        <v>2258</v>
      </c>
      <c r="I26" s="71">
        <v>925</v>
      </c>
      <c r="J26" s="71">
        <v>0</v>
      </c>
      <c r="K26" s="71">
        <v>0</v>
      </c>
      <c r="L26" s="71">
        <v>1059</v>
      </c>
      <c r="M26" s="64">
        <f t="shared" si="36"/>
        <v>6.1970467199225387E-2</v>
      </c>
      <c r="N26" s="64">
        <f t="shared" si="37"/>
        <v>0.94286979627989376</v>
      </c>
      <c r="O26" s="64">
        <f t="shared" si="38"/>
        <v>3.7427027027027027</v>
      </c>
      <c r="P26" s="64" t="str">
        <f t="shared" si="39"/>
        <v>n/a</v>
      </c>
      <c r="Q26" s="64" t="str">
        <f t="shared" si="40"/>
        <v>n/a</v>
      </c>
      <c r="R26" s="60">
        <f t="shared" si="41"/>
        <v>3.142587346553352</v>
      </c>
      <c r="S26" s="68">
        <f>'Mar-25'!S26+F26</f>
        <v>4387</v>
      </c>
      <c r="T26" s="68">
        <f>'Mar-25'!T26+G26</f>
        <v>4131</v>
      </c>
      <c r="U26" s="68">
        <f>'Mar-25'!U26+H26</f>
        <v>2258</v>
      </c>
      <c r="V26" s="68">
        <f>'Mar-25'!V26+I26</f>
        <v>925</v>
      </c>
      <c r="W26" s="68">
        <f>'Mar-25'!W26+J26</f>
        <v>0</v>
      </c>
      <c r="X26" s="68">
        <f>'Mar-25'!X26+K26</f>
        <v>0</v>
      </c>
      <c r="Y26" s="68">
        <f>'Mar-25'!Y26+L26</f>
        <v>1059</v>
      </c>
      <c r="Z26" s="64">
        <f t="shared" si="42"/>
        <v>6.1970467199225387E-2</v>
      </c>
      <c r="AA26" s="64">
        <f t="shared" si="43"/>
        <v>0.94286979627989376</v>
      </c>
      <c r="AB26" s="64">
        <f t="shared" si="44"/>
        <v>3.7427027027027027</v>
      </c>
      <c r="AC26" s="64" t="str">
        <f t="shared" si="45"/>
        <v>n/a</v>
      </c>
      <c r="AD26" s="64" t="str">
        <f t="shared" si="46"/>
        <v>n/a</v>
      </c>
      <c r="AE26" s="60">
        <f t="shared" si="47"/>
        <v>3.142587346553352</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566</v>
      </c>
      <c r="G27" s="75">
        <f t="shared" si="48"/>
        <v>489</v>
      </c>
      <c r="H27" s="75">
        <f t="shared" si="48"/>
        <v>385</v>
      </c>
      <c r="I27" s="75">
        <f t="shared" si="48"/>
        <v>328</v>
      </c>
      <c r="J27" s="75">
        <f t="shared" si="48"/>
        <v>7</v>
      </c>
      <c r="K27" s="75">
        <f t="shared" si="48"/>
        <v>42</v>
      </c>
      <c r="L27" s="75">
        <f t="shared" si="48"/>
        <v>292</v>
      </c>
      <c r="M27" s="66">
        <f t="shared" si="36"/>
        <v>0.15746421267893651</v>
      </c>
      <c r="N27" s="66">
        <f t="shared" si="37"/>
        <v>0.47012987012987018</v>
      </c>
      <c r="O27" s="66">
        <f t="shared" si="38"/>
        <v>0.72560975609756095</v>
      </c>
      <c r="P27" s="66">
        <f t="shared" si="39"/>
        <v>79.857142857142861</v>
      </c>
      <c r="Q27" s="66">
        <f t="shared" si="40"/>
        <v>12.476190476190476</v>
      </c>
      <c r="R27" s="62">
        <f t="shared" si="41"/>
        <v>0.93835616438356162</v>
      </c>
      <c r="S27" s="75">
        <f t="shared" ref="S27:Y28" si="49">S13+S16+S19+S22+S25</f>
        <v>2134</v>
      </c>
      <c r="T27" s="75">
        <f t="shared" si="49"/>
        <v>1514</v>
      </c>
      <c r="U27" s="75">
        <f t="shared" si="49"/>
        <v>1252</v>
      </c>
      <c r="V27" s="75">
        <f t="shared" si="49"/>
        <v>959</v>
      </c>
      <c r="W27" s="75">
        <f t="shared" si="49"/>
        <v>19</v>
      </c>
      <c r="X27" s="75">
        <f t="shared" si="49"/>
        <v>607</v>
      </c>
      <c r="Y27" s="75">
        <f t="shared" si="49"/>
        <v>926</v>
      </c>
      <c r="Z27" s="66">
        <f t="shared" si="42"/>
        <v>0.40951122853368571</v>
      </c>
      <c r="AA27" s="66">
        <f t="shared" si="43"/>
        <v>0.70447284345047922</v>
      </c>
      <c r="AB27" s="66">
        <f t="shared" si="44"/>
        <v>1.2252346193952035</v>
      </c>
      <c r="AC27" s="66">
        <f t="shared" si="45"/>
        <v>111.31578947368421</v>
      </c>
      <c r="AD27" s="66">
        <f t="shared" si="46"/>
        <v>2.5156507413509059</v>
      </c>
      <c r="AE27" s="62">
        <f t="shared" si="47"/>
        <v>1.3045356371490282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1480880</v>
      </c>
      <c r="G28" s="76">
        <f t="shared" si="48"/>
        <v>1302119.3999999999</v>
      </c>
      <c r="H28" s="76">
        <f t="shared" si="48"/>
        <v>978362</v>
      </c>
      <c r="I28" s="76">
        <f t="shared" si="48"/>
        <v>507465</v>
      </c>
      <c r="J28" s="76">
        <f t="shared" si="48"/>
        <v>6002</v>
      </c>
      <c r="K28" s="76">
        <f t="shared" si="48"/>
        <v>0</v>
      </c>
      <c r="L28" s="76">
        <f t="shared" si="48"/>
        <v>791238</v>
      </c>
      <c r="M28" s="67">
        <f t="shared" si="36"/>
        <v>0.13728433813366125</v>
      </c>
      <c r="N28" s="67">
        <f t="shared" si="37"/>
        <v>0.5136319685351638</v>
      </c>
      <c r="O28" s="67">
        <f t="shared" si="38"/>
        <v>1.9181914023627247</v>
      </c>
      <c r="P28" s="67">
        <f t="shared" si="39"/>
        <v>245.73108963678774</v>
      </c>
      <c r="Q28" s="67" t="str">
        <f t="shared" si="40"/>
        <v>n/a</v>
      </c>
      <c r="R28" s="63">
        <f t="shared" si="41"/>
        <v>0.87159868459300482</v>
      </c>
      <c r="S28" s="76">
        <f t="shared" si="49"/>
        <v>5698015</v>
      </c>
      <c r="T28" s="76">
        <f t="shared" si="49"/>
        <v>4539313.4000000004</v>
      </c>
      <c r="U28" s="76">
        <f t="shared" si="49"/>
        <v>3456721</v>
      </c>
      <c r="V28" s="76">
        <f t="shared" si="49"/>
        <v>1375170</v>
      </c>
      <c r="W28" s="76">
        <f t="shared" si="49"/>
        <v>16105</v>
      </c>
      <c r="X28" s="76">
        <f t="shared" si="49"/>
        <v>1276302</v>
      </c>
      <c r="Y28" s="76">
        <f t="shared" si="49"/>
        <v>2581100</v>
      </c>
      <c r="Z28" s="67">
        <f t="shared" si="42"/>
        <v>0.25525922048034833</v>
      </c>
      <c r="AA28" s="67">
        <f t="shared" si="43"/>
        <v>0.64838730114463972</v>
      </c>
      <c r="AB28" s="67">
        <f t="shared" si="44"/>
        <v>3.1434986219885541</v>
      </c>
      <c r="AC28" s="67">
        <f t="shared" si="45"/>
        <v>352.80409810617823</v>
      </c>
      <c r="AD28" s="67">
        <f t="shared" si="46"/>
        <v>3.4644723584230066</v>
      </c>
      <c r="AE28" s="63">
        <f t="shared" si="47"/>
        <v>1.2075917244585641</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8">
        <f>'Mar-25'!S27+'Mar-25'!S28+'Apr-25'!F27+'Apr-25'!F28-'Apr-25'!S27-'Apr-25'!S28</f>
        <v>0</v>
      </c>
      <c r="T30" s="128">
        <f>'Mar-25'!T27+'Mar-25'!T28+'Apr-25'!G27+'Apr-25'!G28-'Apr-25'!T27-'Apr-25'!T28</f>
        <v>0</v>
      </c>
      <c r="U30" s="128">
        <f>'Mar-25'!U27+'Mar-25'!U28+'Apr-25'!H27+'Apr-25'!H28-'Apr-25'!U27-'Apr-25'!U28</f>
        <v>0</v>
      </c>
      <c r="V30" s="128">
        <f>'Mar-25'!V27+'Mar-25'!V28+'Apr-25'!I27+'Apr-25'!I28-'Apr-25'!V27-'Apr-25'!V28</f>
        <v>0</v>
      </c>
      <c r="W30" s="128">
        <f>'Mar-25'!W27+'Mar-25'!W28+'Apr-25'!J27+'Apr-25'!J28-'Apr-25'!W27-'Apr-25'!W28</f>
        <v>0</v>
      </c>
      <c r="X30" s="128">
        <f>'Mar-25'!X27+'Mar-25'!X28+'Apr-25'!K27+'Apr-25'!K28-'Apr-25'!X27-'Apr-25'!X28</f>
        <v>0</v>
      </c>
      <c r="Y30" s="128">
        <f>'Mar-25'!Y27+'Mar-25'!Y28+'Apr-25'!L27+'Apr-25'!L28-'Apr-25'!Y27-'Apr-25'!Y28</f>
        <v>0</v>
      </c>
      <c r="Z30" s="128"/>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April</v>
      </c>
      <c r="G33" s="163"/>
      <c r="H33" s="163"/>
      <c r="I33" s="163"/>
      <c r="J33" s="163"/>
      <c r="K33" s="163"/>
      <c r="L33" s="163"/>
      <c r="M33" s="163"/>
      <c r="N33" s="163"/>
      <c r="O33" s="163"/>
      <c r="P33" s="163"/>
      <c r="Q33" s="163"/>
      <c r="R33" s="164"/>
      <c r="S33" s="166" t="str">
        <f>"April to "&amp;D4&amp;" (YTD)"</f>
        <v>April to April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129</v>
      </c>
      <c r="N35" s="53" t="s">
        <v>140</v>
      </c>
      <c r="O35" s="53" t="s">
        <v>141</v>
      </c>
      <c r="P35" s="53" t="s">
        <v>142</v>
      </c>
      <c r="Q35" s="53" t="s">
        <v>143</v>
      </c>
      <c r="R35" s="57" t="s">
        <v>144</v>
      </c>
      <c r="S35" s="53" t="s">
        <v>145</v>
      </c>
      <c r="T35" s="53" t="s">
        <v>128</v>
      </c>
      <c r="U35" s="53" t="s">
        <v>114</v>
      </c>
      <c r="V35" s="53" t="s">
        <v>53</v>
      </c>
      <c r="W35" s="52" t="s">
        <v>54</v>
      </c>
      <c r="X35" s="52" t="s">
        <v>59</v>
      </c>
      <c r="Y35" s="52" t="s">
        <v>64</v>
      </c>
      <c r="Z35" s="52"/>
      <c r="AA35" s="53" t="s">
        <v>129</v>
      </c>
      <c r="AB35" s="53" t="s">
        <v>140</v>
      </c>
      <c r="AC35" s="53" t="s">
        <v>141</v>
      </c>
      <c r="AD35" s="53" t="s">
        <v>142</v>
      </c>
      <c r="AE35" s="57" t="s">
        <v>143</v>
      </c>
      <c r="AF35" s="53" t="s">
        <v>128</v>
      </c>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230</v>
      </c>
      <c r="G37" s="74">
        <f t="shared" ref="G37:L38" si="51">G13</f>
        <v>187</v>
      </c>
      <c r="H37" s="74">
        <f t="shared" si="51"/>
        <v>129</v>
      </c>
      <c r="I37" s="74">
        <f t="shared" si="51"/>
        <v>136</v>
      </c>
      <c r="J37" s="74">
        <f t="shared" si="51"/>
        <v>0</v>
      </c>
      <c r="K37" s="74">
        <f t="shared" si="51"/>
        <v>42</v>
      </c>
      <c r="L37" s="74">
        <f t="shared" si="51"/>
        <v>129</v>
      </c>
      <c r="M37" s="64">
        <f t="shared" ref="M37:M38" si="52">IFERROR(F37/G37-1,"n/a")</f>
        <v>0.22994652406417115</v>
      </c>
      <c r="N37" s="64">
        <f t="shared" ref="N37:N38" si="53">IFERROR(F37/H37-1,"n/a")</f>
        <v>0.78294573643410859</v>
      </c>
      <c r="O37" s="64">
        <f t="shared" ref="O37:O38" si="54">IFERROR(F37/I37-1,"n/a")</f>
        <v>0.69117647058823528</v>
      </c>
      <c r="P37" s="64" t="str">
        <f t="shared" ref="P37:P38" si="55">IFERROR(F37/J37-1,"n/a")</f>
        <v>n/a</v>
      </c>
      <c r="Q37" s="64">
        <f t="shared" ref="Q37:Q38" si="56">IFERROR(F37/K37-1,"n/a")</f>
        <v>4.4761904761904763</v>
      </c>
      <c r="R37" s="60">
        <f t="shared" ref="R37:R38" si="57">IFERROR(F37/L37-1,"n/a")</f>
        <v>0.78294573643410859</v>
      </c>
      <c r="S37" s="74">
        <f t="shared" ref="S37:Y38" si="58">F37</f>
        <v>230</v>
      </c>
      <c r="T37" s="74">
        <f t="shared" si="58"/>
        <v>187</v>
      </c>
      <c r="U37" s="74">
        <f t="shared" si="58"/>
        <v>129</v>
      </c>
      <c r="V37" s="74">
        <f t="shared" si="58"/>
        <v>136</v>
      </c>
      <c r="W37" s="74">
        <f t="shared" si="58"/>
        <v>0</v>
      </c>
      <c r="X37" s="74">
        <f t="shared" si="58"/>
        <v>42</v>
      </c>
      <c r="Y37" s="74">
        <f t="shared" si="58"/>
        <v>129</v>
      </c>
      <c r="Z37" s="74"/>
      <c r="AA37" s="119">
        <f>IFERROR(T37/U37-1,"n/a")</f>
        <v>0.4496124031007751</v>
      </c>
      <c r="AB37" s="119">
        <f>IFERROR(T37/V37-1,"n/a")</f>
        <v>0.375</v>
      </c>
      <c r="AC37" s="119" t="str">
        <f>IFERROR(T37/W37-1,"n/a")</f>
        <v>n/a</v>
      </c>
      <c r="AD37" s="119">
        <f>IFERROR(T37/X37-1,"n/a")</f>
        <v>3.4523809523809526</v>
      </c>
      <c r="AE37" s="120">
        <f>IFERROR(T37/Y37-1,"n/a")</f>
        <v>0.4496124031007751</v>
      </c>
      <c r="AF37" s="154">
        <v>2874</v>
      </c>
      <c r="AG37" s="89">
        <v>1802</v>
      </c>
      <c r="AH37" s="89">
        <v>1486</v>
      </c>
      <c r="AI37" s="89">
        <v>1052</v>
      </c>
      <c r="AJ37" s="70">
        <v>551</v>
      </c>
      <c r="AK37" s="78">
        <v>1584</v>
      </c>
      <c r="AM37" s="122"/>
    </row>
    <row r="38" spans="1:39" s="123" customFormat="1" ht="11.25">
      <c r="A38" s="122"/>
      <c r="B38" s="122"/>
      <c r="C38" s="33"/>
      <c r="D38" s="26" t="s">
        <v>11</v>
      </c>
      <c r="E38" s="32"/>
      <c r="F38" s="74">
        <f>F14</f>
        <v>770590</v>
      </c>
      <c r="G38" s="74">
        <f t="shared" si="51"/>
        <v>659714</v>
      </c>
      <c r="H38" s="74">
        <f t="shared" si="51"/>
        <v>449751</v>
      </c>
      <c r="I38" s="74">
        <f t="shared" si="51"/>
        <v>297788</v>
      </c>
      <c r="J38" s="74">
        <f t="shared" si="51"/>
        <v>0</v>
      </c>
      <c r="K38" s="74">
        <f t="shared" si="51"/>
        <v>0</v>
      </c>
      <c r="L38" s="74">
        <f t="shared" si="51"/>
        <v>394045</v>
      </c>
      <c r="M38" s="64">
        <f t="shared" si="52"/>
        <v>0.16806676832688106</v>
      </c>
      <c r="N38" s="64">
        <f t="shared" si="53"/>
        <v>0.71337028711442563</v>
      </c>
      <c r="O38" s="64">
        <f t="shared" si="54"/>
        <v>1.5877134068531977</v>
      </c>
      <c r="P38" s="64" t="str">
        <f t="shared" si="55"/>
        <v>n/a</v>
      </c>
      <c r="Q38" s="64" t="str">
        <f t="shared" si="56"/>
        <v>n/a</v>
      </c>
      <c r="R38" s="60">
        <f t="shared" si="57"/>
        <v>0.95558882868707884</v>
      </c>
      <c r="S38" s="74">
        <f t="shared" si="58"/>
        <v>770590</v>
      </c>
      <c r="T38" s="74">
        <f t="shared" si="58"/>
        <v>659714</v>
      </c>
      <c r="U38" s="74">
        <f t="shared" si="58"/>
        <v>449751</v>
      </c>
      <c r="V38" s="74">
        <f t="shared" si="58"/>
        <v>297788</v>
      </c>
      <c r="W38" s="74">
        <f t="shared" si="58"/>
        <v>0</v>
      </c>
      <c r="X38" s="74">
        <f t="shared" si="58"/>
        <v>0</v>
      </c>
      <c r="Y38" s="74">
        <f t="shared" si="58"/>
        <v>394045</v>
      </c>
      <c r="Z38" s="74"/>
      <c r="AA38" s="119">
        <f>IFERROR(T38/U38-1,"n/a")</f>
        <v>0.46684276410725056</v>
      </c>
      <c r="AB38" s="119">
        <f>IFERROR(T38/V38-1,"n/a")</f>
        <v>1.2153814122798772</v>
      </c>
      <c r="AC38" s="119" t="str">
        <f>IFERROR(T38/W38-1,"n/a")</f>
        <v>n/a</v>
      </c>
      <c r="AD38" s="119" t="str">
        <f>IFERROR(T38/X38-1,"n/a")</f>
        <v>n/a</v>
      </c>
      <c r="AE38" s="120">
        <f>IFERROR(T38/Y38-1,"n/a")</f>
        <v>0.67420979837328221</v>
      </c>
      <c r="AF38" s="154">
        <v>8791246</v>
      </c>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1.25">
      <c r="A40" s="122"/>
      <c r="B40" s="122"/>
      <c r="C40" s="33"/>
      <c r="D40" s="26" t="s">
        <v>5</v>
      </c>
      <c r="E40" s="32"/>
      <c r="F40" s="74">
        <f t="shared" ref="F40:L41" si="59">F16</f>
        <v>62</v>
      </c>
      <c r="G40" s="74">
        <f t="shared" si="59"/>
        <v>55</v>
      </c>
      <c r="H40" s="74">
        <f t="shared" si="59"/>
        <v>46</v>
      </c>
      <c r="I40" s="74">
        <f t="shared" si="59"/>
        <v>56</v>
      </c>
      <c r="J40" s="74">
        <f t="shared" si="59"/>
        <v>5</v>
      </c>
      <c r="K40" s="74">
        <f t="shared" si="59"/>
        <v>0</v>
      </c>
      <c r="L40" s="74">
        <f t="shared" si="59"/>
        <v>51</v>
      </c>
      <c r="M40" s="64">
        <f t="shared" ref="M40:M41" si="60">IFERROR(F40/G40-1,"n/a")</f>
        <v>0.1272727272727272</v>
      </c>
      <c r="N40" s="64">
        <f t="shared" ref="N40:N41" si="61">IFERROR(F40/H40-1,"n/a")</f>
        <v>0.34782608695652173</v>
      </c>
      <c r="O40" s="64">
        <f t="shared" ref="O40:O41" si="62">IFERROR(F40/I40-1,"n/a")</f>
        <v>0.10714285714285721</v>
      </c>
      <c r="P40" s="64">
        <f t="shared" ref="P40:P41" si="63">IFERROR(F40/J40-1,"n/a")</f>
        <v>11.4</v>
      </c>
      <c r="Q40" s="64" t="str">
        <f t="shared" ref="Q40:Q41" si="64">IFERROR(F40/K40-1,"n/a")</f>
        <v>n/a</v>
      </c>
      <c r="R40" s="60">
        <f t="shared" ref="R40:R41" si="65">IFERROR(F40/L40-1,"n/a")</f>
        <v>0.21568627450980382</v>
      </c>
      <c r="S40" s="74">
        <f t="shared" ref="S40:S41" si="66">F40</f>
        <v>62</v>
      </c>
      <c r="T40" s="74">
        <f t="shared" ref="T40:Y41" si="67">G40</f>
        <v>55</v>
      </c>
      <c r="U40" s="74">
        <f t="shared" si="67"/>
        <v>46</v>
      </c>
      <c r="V40" s="74">
        <f t="shared" si="67"/>
        <v>56</v>
      </c>
      <c r="W40" s="74">
        <f t="shared" si="67"/>
        <v>5</v>
      </c>
      <c r="X40" s="74">
        <f t="shared" si="67"/>
        <v>0</v>
      </c>
      <c r="Y40" s="74">
        <f t="shared" si="67"/>
        <v>51</v>
      </c>
      <c r="Z40" s="74"/>
      <c r="AA40" s="119">
        <f t="shared" ref="AA40:AA41" si="68">IFERROR(T40/U40-1,"n/a")</f>
        <v>0.19565217391304346</v>
      </c>
      <c r="AB40" s="119">
        <f t="shared" ref="AB40:AB41" si="69">IFERROR(T40/V40-1,"n/a")</f>
        <v>-1.7857142857142905E-2</v>
      </c>
      <c r="AC40" s="119">
        <f t="shared" ref="AC40:AC41" si="70">IFERROR(T40/W40-1,"n/a")</f>
        <v>10</v>
      </c>
      <c r="AD40" s="119" t="str">
        <f t="shared" ref="AD40:AD41" si="71">IFERROR(T40/X40-1,"n/a")</f>
        <v>n/a</v>
      </c>
      <c r="AE40" s="120">
        <f t="shared" ref="AE40:AE41" si="72">IFERROR(T40/Y40-1,"n/a")</f>
        <v>7.8431372549019551E-2</v>
      </c>
      <c r="AF40" s="154">
        <v>817</v>
      </c>
      <c r="AG40" s="89">
        <v>583</v>
      </c>
      <c r="AH40" s="89">
        <v>563</v>
      </c>
      <c r="AI40" s="89">
        <v>226</v>
      </c>
      <c r="AJ40" s="70">
        <v>66</v>
      </c>
      <c r="AK40" s="78">
        <v>573</v>
      </c>
      <c r="AM40" s="122"/>
    </row>
    <row r="41" spans="1:39" s="123" customFormat="1" ht="11.25">
      <c r="A41" s="122"/>
      <c r="B41" s="122"/>
      <c r="C41" s="33"/>
      <c r="D41" s="26" t="s">
        <v>11</v>
      </c>
      <c r="E41" s="32"/>
      <c r="F41" s="74">
        <f t="shared" si="59"/>
        <v>142373</v>
      </c>
      <c r="G41" s="74">
        <f t="shared" si="59"/>
        <v>129597</v>
      </c>
      <c r="H41" s="74">
        <f t="shared" si="59"/>
        <v>107348</v>
      </c>
      <c r="I41" s="74">
        <f t="shared" si="59"/>
        <v>60367</v>
      </c>
      <c r="J41" s="74">
        <f t="shared" si="59"/>
        <v>6002</v>
      </c>
      <c r="K41" s="74">
        <f t="shared" si="59"/>
        <v>0</v>
      </c>
      <c r="L41" s="74">
        <f t="shared" si="59"/>
        <v>147331</v>
      </c>
      <c r="M41" s="64">
        <f t="shared" si="60"/>
        <v>9.8582528916564494E-2</v>
      </c>
      <c r="N41" s="64">
        <f t="shared" si="61"/>
        <v>0.32627529157506419</v>
      </c>
      <c r="O41" s="64">
        <f t="shared" si="62"/>
        <v>1.3584574353537531</v>
      </c>
      <c r="P41" s="64">
        <f t="shared" si="63"/>
        <v>22.720926357880707</v>
      </c>
      <c r="Q41" s="64" t="str">
        <f t="shared" si="64"/>
        <v>n/a</v>
      </c>
      <c r="R41" s="60">
        <f t="shared" si="65"/>
        <v>-3.3652116662481135E-2</v>
      </c>
      <c r="S41" s="74">
        <f t="shared" si="66"/>
        <v>142373</v>
      </c>
      <c r="T41" s="74">
        <f t="shared" si="67"/>
        <v>129597</v>
      </c>
      <c r="U41" s="74">
        <f t="shared" si="67"/>
        <v>107348</v>
      </c>
      <c r="V41" s="74">
        <f t="shared" si="67"/>
        <v>60367</v>
      </c>
      <c r="W41" s="74">
        <f t="shared" si="67"/>
        <v>6002</v>
      </c>
      <c r="X41" s="74">
        <f t="shared" si="67"/>
        <v>0</v>
      </c>
      <c r="Y41" s="74">
        <f t="shared" si="67"/>
        <v>147331</v>
      </c>
      <c r="Z41" s="74"/>
      <c r="AA41" s="119">
        <f t="shared" si="68"/>
        <v>0.2072604985654134</v>
      </c>
      <c r="AB41" s="119">
        <f t="shared" si="69"/>
        <v>1.1468186260705351</v>
      </c>
      <c r="AC41" s="119">
        <f t="shared" si="70"/>
        <v>20.592302565811398</v>
      </c>
      <c r="AD41" s="119" t="str">
        <f t="shared" si="71"/>
        <v>n/a</v>
      </c>
      <c r="AE41" s="120">
        <f t="shared" si="72"/>
        <v>-0.1203684221243323</v>
      </c>
      <c r="AF41" s="154">
        <v>2079983</v>
      </c>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1.25">
      <c r="A43" s="122"/>
      <c r="B43" s="122"/>
      <c r="C43" s="33"/>
      <c r="D43" s="26" t="s">
        <v>5</v>
      </c>
      <c r="E43" s="32"/>
      <c r="F43" s="74">
        <f>F19</f>
        <v>61</v>
      </c>
      <c r="G43" s="74">
        <f t="shared" ref="G43:L44" si="73">G19</f>
        <v>52</v>
      </c>
      <c r="H43" s="74">
        <f t="shared" si="73"/>
        <v>47</v>
      </c>
      <c r="I43" s="74">
        <f t="shared" si="73"/>
        <v>35</v>
      </c>
      <c r="J43" s="74">
        <f t="shared" si="73"/>
        <v>2</v>
      </c>
      <c r="K43" s="74">
        <f t="shared" si="73"/>
        <v>0</v>
      </c>
      <c r="L43" s="74">
        <f t="shared" si="73"/>
        <v>21</v>
      </c>
      <c r="M43" s="64">
        <f t="shared" ref="M43:M44" si="74">IFERROR(F43/G43-1,"n/a")</f>
        <v>0.17307692307692313</v>
      </c>
      <c r="N43" s="64">
        <f t="shared" ref="N43:N44" si="75">IFERROR(F43/H43-1,"n/a")</f>
        <v>0.2978723404255319</v>
      </c>
      <c r="O43" s="64">
        <f t="shared" ref="O43:O44" si="76">IFERROR(F43/I43-1,"n/a")</f>
        <v>0.74285714285714288</v>
      </c>
      <c r="P43" s="64">
        <f t="shared" ref="P43:P44" si="77">IFERROR(F43/J43-1,"n/a")</f>
        <v>29.5</v>
      </c>
      <c r="Q43" s="64" t="str">
        <f t="shared" ref="Q43:Q44" si="78">IFERROR(F43/K43-1,"n/a")</f>
        <v>n/a</v>
      </c>
      <c r="R43" s="60">
        <f t="shared" ref="R43:R44" si="79">IFERROR(F43/L43-1,"n/a")</f>
        <v>1.9047619047619047</v>
      </c>
      <c r="S43" s="74">
        <f t="shared" ref="S43:S44" si="80">F43</f>
        <v>61</v>
      </c>
      <c r="T43" s="74">
        <f t="shared" ref="T43:Y44" si="81">G43</f>
        <v>52</v>
      </c>
      <c r="U43" s="74">
        <f t="shared" si="81"/>
        <v>47</v>
      </c>
      <c r="V43" s="74">
        <f t="shared" si="81"/>
        <v>35</v>
      </c>
      <c r="W43" s="74">
        <f t="shared" si="81"/>
        <v>2</v>
      </c>
      <c r="X43" s="74">
        <f t="shared" si="81"/>
        <v>0</v>
      </c>
      <c r="Y43" s="74">
        <f t="shared" si="81"/>
        <v>21</v>
      </c>
      <c r="Z43" s="74"/>
      <c r="AA43" s="119">
        <f t="shared" ref="AA43:AA44" si="82">IFERROR(T43/U43-1,"n/a")</f>
        <v>0.1063829787234043</v>
      </c>
      <c r="AB43" s="119">
        <f t="shared" ref="AB43:AB44" si="83">IFERROR(T43/V43-1,"n/a")</f>
        <v>0.48571428571428577</v>
      </c>
      <c r="AC43" s="119">
        <f t="shared" ref="AC43:AC44" si="84">IFERROR(T43/W43-1,"n/a")</f>
        <v>25</v>
      </c>
      <c r="AD43" s="119" t="str">
        <f t="shared" ref="AD43:AD44" si="85">IFERROR(T43/X43-1,"n/a")</f>
        <v>n/a</v>
      </c>
      <c r="AE43" s="120">
        <f t="shared" ref="AE43:AE44" si="86">IFERROR(T43/Y43-1,"n/a")</f>
        <v>1.4761904761904763</v>
      </c>
      <c r="AF43" s="154">
        <v>728</v>
      </c>
      <c r="AG43" s="89">
        <v>712</v>
      </c>
      <c r="AH43" s="89">
        <v>669</v>
      </c>
      <c r="AI43" s="89">
        <v>59</v>
      </c>
      <c r="AJ43" s="70">
        <v>9</v>
      </c>
      <c r="AK43" s="78">
        <v>287</v>
      </c>
      <c r="AM43" s="122"/>
    </row>
    <row r="44" spans="1:39" s="123" customFormat="1" ht="11.25">
      <c r="A44" s="122"/>
      <c r="B44" s="122"/>
      <c r="C44" s="33"/>
      <c r="D44" s="26" t="s">
        <v>11</v>
      </c>
      <c r="E44" s="32"/>
      <c r="F44" s="74">
        <f>F20</f>
        <v>80791</v>
      </c>
      <c r="G44" s="74">
        <f t="shared" si="73"/>
        <v>75571.399999999994</v>
      </c>
      <c r="H44" s="74">
        <f t="shared" si="73"/>
        <v>66302</v>
      </c>
      <c r="I44" s="74">
        <f t="shared" si="73"/>
        <v>32576</v>
      </c>
      <c r="J44" s="74">
        <f t="shared" si="73"/>
        <v>0</v>
      </c>
      <c r="K44" s="74">
        <f t="shared" si="73"/>
        <v>0</v>
      </c>
      <c r="L44" s="74">
        <f t="shared" si="73"/>
        <v>36063</v>
      </c>
      <c r="M44" s="64">
        <f t="shared" si="74"/>
        <v>6.9068457114728643E-2</v>
      </c>
      <c r="N44" s="64">
        <f t="shared" si="75"/>
        <v>0.21853036107508061</v>
      </c>
      <c r="O44" s="64">
        <f t="shared" si="76"/>
        <v>1.4800773575638506</v>
      </c>
      <c r="P44" s="64" t="str">
        <f t="shared" si="77"/>
        <v>n/a</v>
      </c>
      <c r="Q44" s="64" t="str">
        <f t="shared" si="78"/>
        <v>n/a</v>
      </c>
      <c r="R44" s="60">
        <f t="shared" si="79"/>
        <v>1.2402739650056844</v>
      </c>
      <c r="S44" s="74">
        <f t="shared" si="80"/>
        <v>80791</v>
      </c>
      <c r="T44" s="74">
        <f t="shared" si="81"/>
        <v>75571.399999999994</v>
      </c>
      <c r="U44" s="74">
        <f t="shared" si="81"/>
        <v>66302</v>
      </c>
      <c r="V44" s="74">
        <f t="shared" si="81"/>
        <v>32576</v>
      </c>
      <c r="W44" s="74">
        <f t="shared" si="81"/>
        <v>0</v>
      </c>
      <c r="X44" s="74">
        <f t="shared" si="81"/>
        <v>0</v>
      </c>
      <c r="Y44" s="74">
        <f t="shared" si="81"/>
        <v>36063</v>
      </c>
      <c r="Z44" s="74"/>
      <c r="AA44" s="119">
        <f t="shared" si="82"/>
        <v>0.13980573738348756</v>
      </c>
      <c r="AB44" s="119">
        <f t="shared" si="83"/>
        <v>1.319848968565815</v>
      </c>
      <c r="AC44" s="119" t="str">
        <f t="shared" si="84"/>
        <v>n/a</v>
      </c>
      <c r="AD44" s="119" t="str">
        <f t="shared" si="85"/>
        <v>n/a</v>
      </c>
      <c r="AE44" s="120">
        <f t="shared" si="86"/>
        <v>1.0955383634195712</v>
      </c>
      <c r="AF44" s="154">
        <v>1484512.4</v>
      </c>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1.25">
      <c r="A46" s="122"/>
      <c r="B46" s="122"/>
      <c r="C46" s="33"/>
      <c r="D46" s="26" t="s">
        <v>5</v>
      </c>
      <c r="E46" s="34"/>
      <c r="F46" s="74">
        <f>F22</f>
        <v>212</v>
      </c>
      <c r="G46" s="74">
        <f t="shared" ref="G46:L47" si="87">G22</f>
        <v>194</v>
      </c>
      <c r="H46" s="74">
        <f t="shared" si="87"/>
        <v>162</v>
      </c>
      <c r="I46" s="74">
        <f t="shared" si="87"/>
        <v>100</v>
      </c>
      <c r="J46" s="74">
        <f t="shared" si="87"/>
        <v>0</v>
      </c>
      <c r="K46" s="74">
        <f t="shared" si="87"/>
        <v>0</v>
      </c>
      <c r="L46" s="74">
        <f t="shared" si="87"/>
        <v>90</v>
      </c>
      <c r="M46" s="64">
        <f t="shared" ref="M46:M47" si="88">IFERROR(F46/G46-1,"n/a")</f>
        <v>9.2783505154639068E-2</v>
      </c>
      <c r="N46" s="64">
        <f t="shared" ref="N46:N47" si="89">IFERROR(F46/H46-1,"n/a")</f>
        <v>0.30864197530864201</v>
      </c>
      <c r="O46" s="64">
        <f t="shared" ref="O46:O47" si="90">IFERROR(F46/I46-1,"n/a")</f>
        <v>1.1200000000000001</v>
      </c>
      <c r="P46" s="64" t="str">
        <f t="shared" ref="P46:P47" si="91">IFERROR(F46/J46-1,"n/a")</f>
        <v>n/a</v>
      </c>
      <c r="Q46" s="64" t="str">
        <f t="shared" ref="Q46:Q47" si="92">IFERROR(F46/K46-1,"n/a")</f>
        <v>n/a</v>
      </c>
      <c r="R46" s="60">
        <f t="shared" ref="R46:R47" si="93">IFERROR(F46/L46-1,"n/a")</f>
        <v>1.3555555555555556</v>
      </c>
      <c r="S46" s="74">
        <f t="shared" ref="S46:S47" si="94">F46</f>
        <v>212</v>
      </c>
      <c r="T46" s="74">
        <f t="shared" ref="T46:Y47" si="95">G46</f>
        <v>194</v>
      </c>
      <c r="U46" s="74">
        <f t="shared" si="95"/>
        <v>162</v>
      </c>
      <c r="V46" s="74">
        <f t="shared" si="95"/>
        <v>100</v>
      </c>
      <c r="W46" s="74">
        <f t="shared" si="95"/>
        <v>0</v>
      </c>
      <c r="X46" s="74">
        <f t="shared" si="95"/>
        <v>0</v>
      </c>
      <c r="Y46" s="74">
        <f t="shared" si="95"/>
        <v>90</v>
      </c>
      <c r="Z46" s="74"/>
      <c r="AA46" s="119">
        <f t="shared" ref="AA46:AA47" si="96">IFERROR(T46/U46-1,"n/a")</f>
        <v>0.19753086419753085</v>
      </c>
      <c r="AB46" s="119">
        <f t="shared" ref="AB46:AB47" si="97">IFERROR(T46/V46-1,"n/a")</f>
        <v>0.94</v>
      </c>
      <c r="AC46" s="119" t="str">
        <f t="shared" ref="AC46:AC47" si="98">IFERROR(T46/W46-1,"n/a")</f>
        <v>n/a</v>
      </c>
      <c r="AD46" s="119" t="str">
        <f t="shared" ref="AD46:AD47" si="99">IFERROR(T46/X46-1,"n/a")</f>
        <v>n/a</v>
      </c>
      <c r="AE46" s="120">
        <f t="shared" ref="AE46:AE47" si="100">IFERROR(T46/Y46-1,"n/a")</f>
        <v>1.1555555555555554</v>
      </c>
      <c r="AF46" s="154">
        <v>1788</v>
      </c>
      <c r="AG46" s="89">
        <v>1471</v>
      </c>
      <c r="AH46" s="89">
        <v>1129</v>
      </c>
      <c r="AI46" s="89">
        <v>336</v>
      </c>
      <c r="AJ46" s="84">
        <v>43</v>
      </c>
      <c r="AK46" s="78">
        <v>781</v>
      </c>
      <c r="AM46" s="122"/>
    </row>
    <row r="47" spans="1:39" s="123" customFormat="1" ht="11.25">
      <c r="A47" s="122"/>
      <c r="B47" s="122"/>
      <c r="C47" s="33"/>
      <c r="D47" s="26" t="s">
        <v>11</v>
      </c>
      <c r="E47" s="32"/>
      <c r="F47" s="74">
        <f>F23</f>
        <v>482739</v>
      </c>
      <c r="G47" s="74">
        <f t="shared" si="87"/>
        <v>433106</v>
      </c>
      <c r="H47" s="74">
        <f t="shared" si="87"/>
        <v>352703</v>
      </c>
      <c r="I47" s="74">
        <f t="shared" si="87"/>
        <v>115809</v>
      </c>
      <c r="J47" s="74">
        <f t="shared" si="87"/>
        <v>0</v>
      </c>
      <c r="K47" s="74">
        <f t="shared" si="87"/>
        <v>0</v>
      </c>
      <c r="L47" s="74">
        <f t="shared" si="87"/>
        <v>212740</v>
      </c>
      <c r="M47" s="64">
        <f t="shared" si="88"/>
        <v>0.11459781208295428</v>
      </c>
      <c r="N47" s="64">
        <f t="shared" si="89"/>
        <v>0.36868413367620922</v>
      </c>
      <c r="O47" s="64">
        <f t="shared" si="90"/>
        <v>3.1684066005232756</v>
      </c>
      <c r="P47" s="64" t="str">
        <f t="shared" si="91"/>
        <v>n/a</v>
      </c>
      <c r="Q47" s="64" t="str">
        <f t="shared" si="92"/>
        <v>n/a</v>
      </c>
      <c r="R47" s="60">
        <f t="shared" si="93"/>
        <v>1.2691501363166307</v>
      </c>
      <c r="S47" s="74">
        <f t="shared" si="94"/>
        <v>482739</v>
      </c>
      <c r="T47" s="74">
        <f t="shared" si="95"/>
        <v>433106</v>
      </c>
      <c r="U47" s="74">
        <f t="shared" si="95"/>
        <v>352703</v>
      </c>
      <c r="V47" s="74">
        <f t="shared" si="95"/>
        <v>115809</v>
      </c>
      <c r="W47" s="74">
        <f t="shared" si="95"/>
        <v>0</v>
      </c>
      <c r="X47" s="74">
        <f t="shared" si="95"/>
        <v>0</v>
      </c>
      <c r="Y47" s="74">
        <f t="shared" si="95"/>
        <v>212740</v>
      </c>
      <c r="Z47" s="74"/>
      <c r="AA47" s="119">
        <f t="shared" si="96"/>
        <v>0.22796233658347109</v>
      </c>
      <c r="AB47" s="119">
        <f t="shared" si="97"/>
        <v>2.7398302377190027</v>
      </c>
      <c r="AC47" s="119" t="str">
        <f t="shared" si="98"/>
        <v>n/a</v>
      </c>
      <c r="AD47" s="119" t="str">
        <f t="shared" si="99"/>
        <v>n/a</v>
      </c>
      <c r="AE47" s="120">
        <f t="shared" si="100"/>
        <v>1.0358465732819404</v>
      </c>
      <c r="AF47" s="154">
        <v>5247410</v>
      </c>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1.25">
      <c r="C49" s="33"/>
      <c r="D49" s="26" t="s">
        <v>5</v>
      </c>
      <c r="E49" s="32"/>
      <c r="F49" s="74">
        <f>F25</f>
        <v>1</v>
      </c>
      <c r="G49" s="74">
        <f t="shared" ref="G49:L50" si="101">G25</f>
        <v>1</v>
      </c>
      <c r="H49" s="74">
        <f t="shared" si="101"/>
        <v>1</v>
      </c>
      <c r="I49" s="74">
        <f t="shared" si="101"/>
        <v>1</v>
      </c>
      <c r="J49" s="74">
        <f t="shared" si="101"/>
        <v>0</v>
      </c>
      <c r="K49" s="74">
        <f t="shared" si="101"/>
        <v>0</v>
      </c>
      <c r="L49" s="74">
        <f t="shared" si="101"/>
        <v>1</v>
      </c>
      <c r="M49" s="64">
        <f t="shared" ref="M49:M52" si="102">IFERROR(F49/G49-1,"n/a")</f>
        <v>0</v>
      </c>
      <c r="N49" s="64">
        <f t="shared" ref="N49:N52" si="103">IFERROR(F49/H49-1,"n/a")</f>
        <v>0</v>
      </c>
      <c r="O49" s="64">
        <f t="shared" ref="O49:O52" si="104">IFERROR(F49/I49-1,"n/a")</f>
        <v>0</v>
      </c>
      <c r="P49" s="64" t="str">
        <f t="shared" ref="P49:P52" si="105">IFERROR(F49/J49-1,"n/a")</f>
        <v>n/a</v>
      </c>
      <c r="Q49" s="64" t="str">
        <f t="shared" ref="Q49:Q52" si="106">IFERROR(F49/K49-1,"n/a")</f>
        <v>n/a</v>
      </c>
      <c r="R49" s="60">
        <f t="shared" ref="R49:R52" si="107">IFERROR(F49/L49-1,"n/a")</f>
        <v>0</v>
      </c>
      <c r="S49" s="74">
        <f t="shared" ref="S49:S50" si="108">F49</f>
        <v>1</v>
      </c>
      <c r="T49" s="74">
        <f t="shared" ref="T49:Y50" si="109">G49</f>
        <v>1</v>
      </c>
      <c r="U49" s="74">
        <f t="shared" si="109"/>
        <v>1</v>
      </c>
      <c r="V49" s="74">
        <f t="shared" si="109"/>
        <v>1</v>
      </c>
      <c r="W49" s="74">
        <f t="shared" si="109"/>
        <v>0</v>
      </c>
      <c r="X49" s="74">
        <f t="shared" si="109"/>
        <v>0</v>
      </c>
      <c r="Y49" s="74">
        <f t="shared" si="109"/>
        <v>1</v>
      </c>
      <c r="Z49" s="74"/>
      <c r="AA49" s="119">
        <f t="shared" ref="AA49:AA52" si="110">IFERROR(T49/U49-1,"n/a")</f>
        <v>0</v>
      </c>
      <c r="AB49" s="119">
        <f t="shared" ref="AB49:AB52" si="111">IFERROR(T49/V49-1,"n/a")</f>
        <v>0</v>
      </c>
      <c r="AC49" s="119" t="str">
        <f t="shared" ref="AC49:AC52" si="112">IFERROR(T49/W49-1,"n/a")</f>
        <v>n/a</v>
      </c>
      <c r="AD49" s="119" t="str">
        <f t="shared" ref="AD49:AD52" si="113">IFERROR(T49/X49-1,"n/a")</f>
        <v>n/a</v>
      </c>
      <c r="AE49" s="120">
        <f t="shared" ref="AE49:AE52" si="114">IFERROR(T49/Y49-1,"n/a")</f>
        <v>0</v>
      </c>
      <c r="AF49" s="154">
        <v>14</v>
      </c>
      <c r="AG49" s="89">
        <v>21</v>
      </c>
      <c r="AH49" s="89">
        <v>9</v>
      </c>
      <c r="AI49" s="68">
        <v>0</v>
      </c>
      <c r="AJ49" s="68">
        <v>0</v>
      </c>
      <c r="AK49" s="78">
        <v>16</v>
      </c>
      <c r="AM49" s="122"/>
    </row>
    <row r="50" spans="3:39" s="123" customFormat="1" ht="11.25">
      <c r="C50" s="33"/>
      <c r="D50" s="26" t="s">
        <v>11</v>
      </c>
      <c r="E50" s="32"/>
      <c r="F50" s="74">
        <f>F26</f>
        <v>4387</v>
      </c>
      <c r="G50" s="74">
        <f t="shared" si="101"/>
        <v>4131</v>
      </c>
      <c r="H50" s="74">
        <f t="shared" si="101"/>
        <v>2258</v>
      </c>
      <c r="I50" s="74">
        <f t="shared" si="101"/>
        <v>925</v>
      </c>
      <c r="J50" s="74">
        <f t="shared" si="101"/>
        <v>0</v>
      </c>
      <c r="K50" s="74">
        <f t="shared" si="101"/>
        <v>0</v>
      </c>
      <c r="L50" s="74">
        <f t="shared" si="101"/>
        <v>1059</v>
      </c>
      <c r="M50" s="64">
        <f t="shared" si="102"/>
        <v>6.1970467199225387E-2</v>
      </c>
      <c r="N50" s="64">
        <f t="shared" si="103"/>
        <v>0.94286979627989376</v>
      </c>
      <c r="O50" s="64">
        <f t="shared" si="104"/>
        <v>3.7427027027027027</v>
      </c>
      <c r="P50" s="64" t="str">
        <f t="shared" si="105"/>
        <v>n/a</v>
      </c>
      <c r="Q50" s="64" t="str">
        <f t="shared" si="106"/>
        <v>n/a</v>
      </c>
      <c r="R50" s="60">
        <f t="shared" si="107"/>
        <v>3.142587346553352</v>
      </c>
      <c r="S50" s="74">
        <f t="shared" si="108"/>
        <v>4387</v>
      </c>
      <c r="T50" s="74">
        <f t="shared" si="109"/>
        <v>4131</v>
      </c>
      <c r="U50" s="74">
        <f t="shared" si="109"/>
        <v>2258</v>
      </c>
      <c r="V50" s="74">
        <f t="shared" si="109"/>
        <v>925</v>
      </c>
      <c r="W50" s="74">
        <f t="shared" si="109"/>
        <v>0</v>
      </c>
      <c r="X50" s="74">
        <f t="shared" si="109"/>
        <v>0</v>
      </c>
      <c r="Y50" s="74">
        <f t="shared" si="109"/>
        <v>1059</v>
      </c>
      <c r="Z50" s="74"/>
      <c r="AA50" s="119">
        <f t="shared" si="110"/>
        <v>0.82949512843224094</v>
      </c>
      <c r="AB50" s="119">
        <f t="shared" si="111"/>
        <v>3.4659459459459461</v>
      </c>
      <c r="AC50" s="119" t="str">
        <f t="shared" si="112"/>
        <v>n/a</v>
      </c>
      <c r="AD50" s="119" t="str">
        <f t="shared" si="113"/>
        <v>n/a</v>
      </c>
      <c r="AE50" s="120">
        <f t="shared" si="114"/>
        <v>2.9008498583569406</v>
      </c>
      <c r="AF50" s="154">
        <v>47798</v>
      </c>
      <c r="AG50" s="82">
        <v>38626</v>
      </c>
      <c r="AH50" s="82">
        <v>15637</v>
      </c>
      <c r="AI50" s="68">
        <v>0</v>
      </c>
      <c r="AJ50" s="68">
        <v>0</v>
      </c>
      <c r="AK50" s="78">
        <v>20248</v>
      </c>
      <c r="AM50" s="122"/>
    </row>
    <row r="51" spans="3:39" s="123" customFormat="1" ht="12" thickBot="1">
      <c r="C51" s="35" t="s">
        <v>12</v>
      </c>
      <c r="D51" s="36"/>
      <c r="E51" s="37"/>
      <c r="F51" s="75">
        <f t="shared" ref="F51:L52" si="115">F37+F40+F43+F46+F49</f>
        <v>566</v>
      </c>
      <c r="G51" s="75">
        <f t="shared" si="115"/>
        <v>489</v>
      </c>
      <c r="H51" s="75">
        <f t="shared" si="115"/>
        <v>385</v>
      </c>
      <c r="I51" s="75">
        <f t="shared" si="115"/>
        <v>328</v>
      </c>
      <c r="J51" s="75">
        <f t="shared" si="115"/>
        <v>7</v>
      </c>
      <c r="K51" s="75">
        <f t="shared" si="115"/>
        <v>42</v>
      </c>
      <c r="L51" s="75">
        <f t="shared" si="115"/>
        <v>292</v>
      </c>
      <c r="M51" s="66">
        <f t="shared" si="102"/>
        <v>0.15746421267893651</v>
      </c>
      <c r="N51" s="66">
        <f t="shared" si="103"/>
        <v>0.47012987012987018</v>
      </c>
      <c r="O51" s="66">
        <f t="shared" si="104"/>
        <v>0.72560975609756095</v>
      </c>
      <c r="P51" s="66">
        <f t="shared" si="105"/>
        <v>79.857142857142861</v>
      </c>
      <c r="Q51" s="66">
        <f t="shared" si="106"/>
        <v>12.476190476190476</v>
      </c>
      <c r="R51" s="66">
        <f t="shared" si="107"/>
        <v>0.93835616438356162</v>
      </c>
      <c r="S51" s="75">
        <f>S37+S40+S43+S46+S49</f>
        <v>566</v>
      </c>
      <c r="T51" s="75">
        <f>T37+T40+T43+T46+T49</f>
        <v>489</v>
      </c>
      <c r="U51" s="75">
        <f>U37+U40+U43+U46+U49</f>
        <v>385</v>
      </c>
      <c r="V51" s="75">
        <f t="shared" ref="U51:Y52" si="116">V37+V40+V43+V46+V49</f>
        <v>328</v>
      </c>
      <c r="W51" s="75">
        <f t="shared" si="116"/>
        <v>7</v>
      </c>
      <c r="X51" s="75">
        <f t="shared" si="116"/>
        <v>42</v>
      </c>
      <c r="Y51" s="75">
        <f t="shared" si="116"/>
        <v>292</v>
      </c>
      <c r="Z51" s="75"/>
      <c r="AA51" s="66">
        <f t="shared" si="110"/>
        <v>0.27012987012987022</v>
      </c>
      <c r="AB51" s="66">
        <f t="shared" si="111"/>
        <v>0.49085365853658547</v>
      </c>
      <c r="AC51" s="66">
        <f t="shared" si="112"/>
        <v>68.857142857142861</v>
      </c>
      <c r="AD51" s="66">
        <f t="shared" si="113"/>
        <v>10.642857142857142</v>
      </c>
      <c r="AE51" s="66">
        <f t="shared" si="114"/>
        <v>0.67465753424657526</v>
      </c>
      <c r="AF51" s="46">
        <f t="shared" ref="AF51" si="117">AF37+AF40+AF43+AF46+AF49</f>
        <v>6221</v>
      </c>
      <c r="AG51" s="46">
        <f t="shared" ref="AG51:AJ52" si="118">AG37+AG40+AG43+AG46+AG49</f>
        <v>4589</v>
      </c>
      <c r="AH51" s="46">
        <f t="shared" si="118"/>
        <v>3856</v>
      </c>
      <c r="AI51" s="46">
        <f t="shared" si="118"/>
        <v>1673</v>
      </c>
      <c r="AJ51" s="46">
        <f t="shared" si="118"/>
        <v>669</v>
      </c>
      <c r="AK51" s="80">
        <f>AK37+AK40+AK43+AK46+AK49</f>
        <v>3241</v>
      </c>
      <c r="AM51" s="122"/>
    </row>
    <row r="52" spans="3:39" s="123" customFormat="1" ht="12.75" thickTop="1" thickBot="1">
      <c r="C52" s="38" t="s">
        <v>13</v>
      </c>
      <c r="D52" s="39"/>
      <c r="E52" s="40"/>
      <c r="F52" s="76">
        <f t="shared" si="115"/>
        <v>1480880</v>
      </c>
      <c r="G52" s="76">
        <f t="shared" si="115"/>
        <v>1302119.3999999999</v>
      </c>
      <c r="H52" s="76">
        <f t="shared" si="115"/>
        <v>978362</v>
      </c>
      <c r="I52" s="76">
        <f t="shared" si="115"/>
        <v>507465</v>
      </c>
      <c r="J52" s="76">
        <f t="shared" si="115"/>
        <v>6002</v>
      </c>
      <c r="K52" s="76">
        <f t="shared" si="115"/>
        <v>0</v>
      </c>
      <c r="L52" s="76">
        <f t="shared" si="115"/>
        <v>791238</v>
      </c>
      <c r="M52" s="67">
        <f t="shared" si="102"/>
        <v>0.13728433813366125</v>
      </c>
      <c r="N52" s="67">
        <f t="shared" si="103"/>
        <v>0.5136319685351638</v>
      </c>
      <c r="O52" s="67">
        <f t="shared" si="104"/>
        <v>1.9181914023627247</v>
      </c>
      <c r="P52" s="67">
        <f t="shared" si="105"/>
        <v>245.73108963678774</v>
      </c>
      <c r="Q52" s="67" t="str">
        <f t="shared" si="106"/>
        <v>n/a</v>
      </c>
      <c r="R52" s="67">
        <f t="shared" si="107"/>
        <v>0.87159868459300482</v>
      </c>
      <c r="S52" s="76">
        <f t="shared" ref="S52:T52" si="119">S38+S41+S44+S47+S50</f>
        <v>1480880</v>
      </c>
      <c r="T52" s="76">
        <f t="shared" si="119"/>
        <v>1302119.3999999999</v>
      </c>
      <c r="U52" s="76">
        <f t="shared" si="116"/>
        <v>978362</v>
      </c>
      <c r="V52" s="76">
        <f t="shared" si="116"/>
        <v>507465</v>
      </c>
      <c r="W52" s="76">
        <f t="shared" si="116"/>
        <v>6002</v>
      </c>
      <c r="X52" s="76">
        <f t="shared" si="116"/>
        <v>0</v>
      </c>
      <c r="Y52" s="76">
        <f t="shared" si="116"/>
        <v>791238</v>
      </c>
      <c r="Z52" s="76"/>
      <c r="AA52" s="67">
        <f t="shared" si="110"/>
        <v>0.3309177993421657</v>
      </c>
      <c r="AB52" s="67">
        <f t="shared" si="111"/>
        <v>1.5659294729685791</v>
      </c>
      <c r="AC52" s="67">
        <f t="shared" si="112"/>
        <v>215.94758413862044</v>
      </c>
      <c r="AD52" s="67" t="str">
        <f t="shared" si="113"/>
        <v>n/a</v>
      </c>
      <c r="AE52" s="67">
        <f t="shared" si="114"/>
        <v>0.64567348888703524</v>
      </c>
      <c r="AF52" s="47">
        <f t="shared" ref="AF52" si="120">AF38+AF41+AF44+AF47+AF50</f>
        <v>17650949.399999999</v>
      </c>
      <c r="AG52" s="47">
        <f t="shared" si="118"/>
        <v>13408675</v>
      </c>
      <c r="AH52" s="47">
        <f t="shared" si="118"/>
        <v>9237323</v>
      </c>
      <c r="AI52" s="47">
        <f t="shared" si="118"/>
        <v>2410085</v>
      </c>
      <c r="AJ52" s="47">
        <f t="shared" si="118"/>
        <v>1324261</v>
      </c>
      <c r="AK52" s="81">
        <f>AK38+AK41+AK44+AK47+AK50</f>
        <v>8638971</v>
      </c>
      <c r="AM52" s="122"/>
    </row>
    <row r="53" spans="3:39" s="123" customFormat="1" ht="12" thickTop="1">
      <c r="T53" s="131"/>
      <c r="U53" s="131"/>
      <c r="V53" s="131"/>
      <c r="W53" s="131"/>
      <c r="X53" s="131"/>
      <c r="Y53" s="131"/>
      <c r="AM53" s="122"/>
    </row>
    <row r="54" spans="3:39" s="123" customFormat="1" ht="11.25">
      <c r="F54" s="131"/>
      <c r="T54" s="131"/>
      <c r="U54" s="131"/>
      <c r="V54" s="131"/>
      <c r="W54" s="131"/>
      <c r="X54" s="131"/>
      <c r="Y54" s="131"/>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D556-530A-4054-9522-5E08AC55220E}">
  <dimension ref="A1:AM66"/>
  <sheetViews>
    <sheetView showGridLines="0" topLeftCell="Q21" zoomScale="90" zoomScaleNormal="90" workbookViewId="0">
      <selection activeCell="Q35" sqref="Q35"/>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45366</v>
      </c>
      <c r="AL3" s="25"/>
      <c r="AM3" s="9"/>
    </row>
    <row r="4" spans="1:39" ht="15.75">
      <c r="A4" s="9"/>
      <c r="B4" s="11" t="s">
        <v>7</v>
      </c>
      <c r="C4" s="26"/>
      <c r="D4" s="151" t="s">
        <v>41</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March</v>
      </c>
      <c r="G9" s="160"/>
      <c r="H9" s="160"/>
      <c r="I9" s="160"/>
      <c r="J9" s="160"/>
      <c r="K9" s="160"/>
      <c r="L9" s="160"/>
      <c r="M9" s="160"/>
      <c r="N9" s="160"/>
      <c r="O9" s="160"/>
      <c r="P9" s="160"/>
      <c r="Q9" s="160"/>
      <c r="R9" s="161"/>
      <c r="S9" s="162" t="str">
        <f>" January to "&amp; F9</f>
        <v xml:space="preserve"> January to March</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5">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349</v>
      </c>
      <c r="G13" s="71">
        <v>281</v>
      </c>
      <c r="H13" s="71">
        <v>181</v>
      </c>
      <c r="I13" s="71">
        <v>204</v>
      </c>
      <c r="J13" s="71">
        <v>0</v>
      </c>
      <c r="K13" s="71">
        <v>147</v>
      </c>
      <c r="L13" s="71">
        <v>170</v>
      </c>
      <c r="M13" s="64">
        <f>IFERROR(F13/G13-1,"n/a")</f>
        <v>0.24199288256227769</v>
      </c>
      <c r="N13" s="64">
        <f>IFERROR(F13/H13-1,"n/a")</f>
        <v>0.92817679558011057</v>
      </c>
      <c r="O13" s="64">
        <f>IFERROR(F13/I13-1,"n/a")</f>
        <v>0.71078431372549011</v>
      </c>
      <c r="P13" s="64" t="str">
        <f>IFERROR(F13/J13-1,"n/a")</f>
        <v>n/a</v>
      </c>
      <c r="Q13" s="64">
        <f>IFERROR(F13/K13-1,"n/a")</f>
        <v>1.3741496598639458</v>
      </c>
      <c r="R13" s="60">
        <f>IFERROR(F13/L13-1,"n/a")</f>
        <v>1.052941176470588</v>
      </c>
      <c r="S13" s="68">
        <f>'Feb-25'!S13+F13</f>
        <v>1093</v>
      </c>
      <c r="T13" s="68">
        <f>'Feb-25'!T13+G13</f>
        <v>702</v>
      </c>
      <c r="U13" s="68">
        <f>'Feb-25'!U13+H13</f>
        <v>530</v>
      </c>
      <c r="V13" s="68">
        <f>'Feb-25'!V13+I13</f>
        <v>530</v>
      </c>
      <c r="W13" s="68">
        <f>'Feb-25'!W13+J13</f>
        <v>0</v>
      </c>
      <c r="X13" s="68">
        <f>'Feb-25'!X13+K13</f>
        <v>509</v>
      </c>
      <c r="Y13" s="68">
        <f>'Feb-25'!Y13+L13</f>
        <v>516</v>
      </c>
      <c r="Z13" s="64">
        <f>IFERROR(S13/T13-1,"n/a")</f>
        <v>0.55698005698005693</v>
      </c>
      <c r="AA13" s="64">
        <f>IFERROR(S13/U13-1,"n/a")</f>
        <v>1.0622641509433963</v>
      </c>
      <c r="AB13" s="64">
        <f>IFERROR(S13/V13-1,"n/a")</f>
        <v>1.0622641509433963</v>
      </c>
      <c r="AC13" s="64" t="str">
        <f>IFERROR(S13/W13-1,"n/a")</f>
        <v>n/a</v>
      </c>
      <c r="AD13" s="64">
        <f>IFERROR(S13/X13-1,"n/a")</f>
        <v>1.1473477406679766</v>
      </c>
      <c r="AE13" s="60">
        <f>IFERROR(S13/Y13-1,"n/a")</f>
        <v>1.1182170542635661</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996380</v>
      </c>
      <c r="G14" s="71">
        <v>857821</v>
      </c>
      <c r="H14" s="71">
        <v>565574</v>
      </c>
      <c r="I14" s="71">
        <v>344501</v>
      </c>
      <c r="J14" s="71">
        <v>0</v>
      </c>
      <c r="K14" s="71">
        <v>196286</v>
      </c>
      <c r="L14" s="71">
        <v>500596</v>
      </c>
      <c r="M14" s="64">
        <f>IFERROR(F14/G14-1,"n/a")</f>
        <v>0.16152437396613051</v>
      </c>
      <c r="N14" s="64">
        <f>IFERROR(F14/H14-1,"n/a")</f>
        <v>0.76171464742014305</v>
      </c>
      <c r="O14" s="64">
        <f>IFERROR(F14/I14-1,"n/a")</f>
        <v>1.892241241679995</v>
      </c>
      <c r="P14" s="64" t="str">
        <f>IFERROR(F14/J14-1,"n/a")</f>
        <v>n/a</v>
      </c>
      <c r="Q14" s="64">
        <f>IFERROR(F14/K14-1,"n/a")</f>
        <v>4.0761643723953824</v>
      </c>
      <c r="R14" s="60">
        <f>IFERROR(F14/L14-1,"n/a")</f>
        <v>0.99038745814988527</v>
      </c>
      <c r="S14" s="68">
        <f>'Feb-25'!S14+F14</f>
        <v>2925581</v>
      </c>
      <c r="T14" s="68">
        <f>'Feb-25'!T14+G14</f>
        <v>2153824</v>
      </c>
      <c r="U14" s="68">
        <f>'Feb-25'!U14+H14</f>
        <v>1538184</v>
      </c>
      <c r="V14" s="68">
        <f>'Feb-25'!V14+I14</f>
        <v>759658</v>
      </c>
      <c r="W14" s="68">
        <f>'Feb-25'!W14+J14</f>
        <v>0</v>
      </c>
      <c r="X14" s="68">
        <f>'Feb-25'!X14+K14</f>
        <v>1092884</v>
      </c>
      <c r="Y14" s="68">
        <f>'Feb-25'!Y14+L14</f>
        <v>1451104</v>
      </c>
      <c r="Z14" s="64">
        <f>IFERROR(S14/T14-1,"n/a")</f>
        <v>0.35831943557133727</v>
      </c>
      <c r="AA14" s="64">
        <f>IFERROR(S14/U14-1,"n/a")</f>
        <v>0.90197076552610089</v>
      </c>
      <c r="AB14" s="64">
        <f>IFERROR(S14/V14-1,"n/a")</f>
        <v>2.8511817159827184</v>
      </c>
      <c r="AC14" s="64" t="str">
        <f>IFERROR(S14/W14-1,"n/a")</f>
        <v>n/a</v>
      </c>
      <c r="AD14" s="64">
        <f>IFERROR(S14/X14-1,"n/a")</f>
        <v>1.6769364360718977</v>
      </c>
      <c r="AE14" s="60">
        <f>IFERROR(S14/Y14-1,"n/a")</f>
        <v>1.0161070467726643</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30</v>
      </c>
      <c r="G16" s="71">
        <v>17</v>
      </c>
      <c r="H16" s="71">
        <v>16</v>
      </c>
      <c r="I16" s="71">
        <v>26</v>
      </c>
      <c r="J16" s="71">
        <v>5</v>
      </c>
      <c r="K16" s="71">
        <v>1</v>
      </c>
      <c r="L16" s="71">
        <v>10</v>
      </c>
      <c r="M16" s="64">
        <f t="shared" ref="M16:M17" si="0">IFERROR(F16/G16-1,"n/a")</f>
        <v>0.76470588235294112</v>
      </c>
      <c r="N16" s="64">
        <f t="shared" ref="N16:N17" si="1">IFERROR(F16/H16-1,"n/a")</f>
        <v>0.875</v>
      </c>
      <c r="O16" s="64">
        <f t="shared" ref="O16:O17" si="2">IFERROR(F16/I16-1,"n/a")</f>
        <v>0.15384615384615374</v>
      </c>
      <c r="P16" s="64">
        <f t="shared" ref="P16:P17" si="3">IFERROR(F16/J16-1,"n/a")</f>
        <v>5</v>
      </c>
      <c r="Q16" s="64">
        <f t="shared" ref="Q16:Q17" si="4">IFERROR(F16/K16-1,"n/a")</f>
        <v>29</v>
      </c>
      <c r="R16" s="60">
        <f t="shared" ref="R16:R17" si="5">IFERROR(F16/L16-1,"n/a")</f>
        <v>2</v>
      </c>
      <c r="S16" s="68">
        <f>'Feb-25'!S16+F16</f>
        <v>57</v>
      </c>
      <c r="T16" s="68">
        <f>'Feb-25'!T16+G16</f>
        <v>37</v>
      </c>
      <c r="U16" s="68">
        <f>'Feb-25'!U16+H16</f>
        <v>27</v>
      </c>
      <c r="V16" s="68">
        <f>'Feb-25'!V16+I16</f>
        <v>36</v>
      </c>
      <c r="W16" s="68">
        <f>'Feb-25'!W16+J16</f>
        <v>12</v>
      </c>
      <c r="X16" s="68">
        <f>'Feb-25'!X16+K16</f>
        <v>10</v>
      </c>
      <c r="Y16" s="68">
        <f>'Feb-25'!Y16+L16</f>
        <v>23</v>
      </c>
      <c r="Z16" s="64">
        <f t="shared" ref="Z16:Z17" si="6">IFERROR(S16/T16-1,"n/a")</f>
        <v>0.54054054054054057</v>
      </c>
      <c r="AA16" s="64">
        <f t="shared" ref="AA16:AA17" si="7">IFERROR(S16/U16-1,"n/a")</f>
        <v>1.1111111111111112</v>
      </c>
      <c r="AB16" s="64">
        <f t="shared" ref="AB16:AB17" si="8">IFERROR(S16/V16-1,"n/a")</f>
        <v>0.58333333333333326</v>
      </c>
      <c r="AC16" s="64">
        <f t="shared" ref="AC16:AC17" si="9">IFERROR(S16/W16-1,"n/a")</f>
        <v>3.75</v>
      </c>
      <c r="AD16" s="64">
        <f t="shared" ref="AD16:AD17" si="10">IFERROR(S16/X16-1,"n/a")</f>
        <v>4.7</v>
      </c>
      <c r="AE16" s="60">
        <f t="shared" ref="AE16:AE17" si="11">IFERROR(S16/Y16-1,"n/a")</f>
        <v>1.4782608695652173</v>
      </c>
      <c r="AF16" s="68">
        <v>797</v>
      </c>
      <c r="AG16" s="68">
        <v>575</v>
      </c>
      <c r="AH16" s="68">
        <v>572</v>
      </c>
      <c r="AI16" s="68">
        <v>202</v>
      </c>
      <c r="AJ16" s="68">
        <v>54</v>
      </c>
      <c r="AK16" s="134">
        <v>586</v>
      </c>
      <c r="AL16" s="122"/>
      <c r="AM16" s="122"/>
    </row>
    <row r="17" spans="1:39" s="123" customFormat="1" ht="12.75">
      <c r="A17" s="122"/>
      <c r="B17" s="127"/>
      <c r="C17" s="33"/>
      <c r="D17" s="26" t="s">
        <v>11</v>
      </c>
      <c r="E17" s="32"/>
      <c r="F17" s="71">
        <v>61961</v>
      </c>
      <c r="G17" s="71">
        <v>54338</v>
      </c>
      <c r="H17" s="71">
        <v>43135</v>
      </c>
      <c r="I17" s="71">
        <v>28377</v>
      </c>
      <c r="J17" s="71">
        <v>4146</v>
      </c>
      <c r="K17" s="71">
        <v>565</v>
      </c>
      <c r="L17" s="71">
        <v>32801</v>
      </c>
      <c r="M17" s="64">
        <f t="shared" si="0"/>
        <v>0.14028856417240232</v>
      </c>
      <c r="N17" s="64">
        <f t="shared" si="1"/>
        <v>0.43644372319462144</v>
      </c>
      <c r="O17" s="64">
        <f t="shared" si="2"/>
        <v>1.183493674454664</v>
      </c>
      <c r="P17" s="64">
        <f t="shared" si="3"/>
        <v>13.944766039556198</v>
      </c>
      <c r="Q17" s="64">
        <f t="shared" si="4"/>
        <v>108.66548672566371</v>
      </c>
      <c r="R17" s="60">
        <f t="shared" si="5"/>
        <v>0.8889972866680893</v>
      </c>
      <c r="S17" s="68">
        <f>'Feb-25'!S17+F17</f>
        <v>149581</v>
      </c>
      <c r="T17" s="68">
        <f>'Feb-25'!T17+G17</f>
        <v>130574</v>
      </c>
      <c r="U17" s="68">
        <f>'Feb-25'!U17+H17</f>
        <v>83055</v>
      </c>
      <c r="V17" s="68">
        <f>'Feb-25'!V17+I17</f>
        <v>36508</v>
      </c>
      <c r="W17" s="68">
        <f>'Feb-25'!W17+J17</f>
        <v>10103</v>
      </c>
      <c r="X17" s="68">
        <f>'Feb-25'!X17+K17</f>
        <v>41113</v>
      </c>
      <c r="Y17" s="68">
        <f>'Feb-25'!Y17+L17</f>
        <v>80374</v>
      </c>
      <c r="Z17" s="64">
        <f t="shared" si="6"/>
        <v>0.14556496699189725</v>
      </c>
      <c r="AA17" s="64">
        <f t="shared" si="7"/>
        <v>0.80098729757389675</v>
      </c>
      <c r="AB17" s="64">
        <f t="shared" si="8"/>
        <v>3.0972115700668343</v>
      </c>
      <c r="AC17" s="64">
        <f t="shared" si="9"/>
        <v>13.805602296347619</v>
      </c>
      <c r="AD17" s="64">
        <f t="shared" si="10"/>
        <v>2.6382895920998224</v>
      </c>
      <c r="AE17" s="60">
        <f t="shared" si="11"/>
        <v>0.86106203498643841</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14</v>
      </c>
      <c r="G19" s="71">
        <v>21</v>
      </c>
      <c r="H19" s="71">
        <v>17</v>
      </c>
      <c r="I19" s="71">
        <v>6</v>
      </c>
      <c r="J19" s="71">
        <v>0</v>
      </c>
      <c r="K19" s="71">
        <v>2</v>
      </c>
      <c r="L19" s="71">
        <v>5</v>
      </c>
      <c r="M19" s="64">
        <f t="shared" ref="M19:M20" si="12">IFERROR(F19/G19-1,"n/a")</f>
        <v>-0.33333333333333337</v>
      </c>
      <c r="N19" s="64">
        <f t="shared" ref="N19:N20" si="13">IFERROR(F19/H19-1,"n/a")</f>
        <v>-0.17647058823529416</v>
      </c>
      <c r="O19" s="64">
        <f t="shared" ref="O19:O20" si="14">IFERROR(F19/I19-1,"n/a")</f>
        <v>1.3333333333333335</v>
      </c>
      <c r="P19" s="64" t="str">
        <f t="shared" ref="P19:P20" si="15">IFERROR(F19/J19-1,"n/a")</f>
        <v>n/a</v>
      </c>
      <c r="Q19" s="64">
        <f t="shared" ref="Q19:Q20" si="16">IFERROR(F19/K19-1,"n/a")</f>
        <v>6</v>
      </c>
      <c r="R19" s="60">
        <f t="shared" ref="R19:R20" si="17">IFERROR(F19/L19-1,"n/a")</f>
        <v>1.7999999999999998</v>
      </c>
      <c r="S19" s="68">
        <f>'Feb-25'!S19+F19</f>
        <v>22</v>
      </c>
      <c r="T19" s="68">
        <f>'Feb-25'!T19+G19</f>
        <v>27</v>
      </c>
      <c r="U19" s="68">
        <f>'Feb-25'!U19+H19</f>
        <v>23</v>
      </c>
      <c r="V19" s="68">
        <f>'Feb-25'!V19+I19</f>
        <v>12</v>
      </c>
      <c r="W19" s="68">
        <f>'Feb-25'!W19+J19</f>
        <v>0</v>
      </c>
      <c r="X19" s="68">
        <f>'Feb-25'!X19+K19</f>
        <v>3</v>
      </c>
      <c r="Y19" s="68">
        <f>'Feb-25'!Y19+L19</f>
        <v>6</v>
      </c>
      <c r="Z19" s="64">
        <f t="shared" ref="Z19:Z20" si="18">IFERROR(S19/T19-1,"n/a")</f>
        <v>-0.18518518518518523</v>
      </c>
      <c r="AA19" s="64">
        <f t="shared" ref="AA19:AA20" si="19">IFERROR(S19/U19-1,"n/a")</f>
        <v>-4.3478260869565188E-2</v>
      </c>
      <c r="AB19" s="64">
        <f t="shared" ref="AB19:AB20" si="20">IFERROR(S19/V19-1,"n/a")</f>
        <v>0.83333333333333326</v>
      </c>
      <c r="AC19" s="64" t="str">
        <f t="shared" ref="AC19:AC20" si="21">IFERROR(S19/W19-1,"n/a")</f>
        <v>n/a</v>
      </c>
      <c r="AD19" s="64">
        <f t="shared" ref="AD19:AD20" si="22">IFERROR(S19/X19-1,"n/a")</f>
        <v>6.333333333333333</v>
      </c>
      <c r="AE19" s="60">
        <f t="shared" ref="AE19:AE20" si="23">IFERROR(S19/Y19-1,"n/a")</f>
        <v>2.6666666666666665</v>
      </c>
      <c r="AF19" s="68">
        <v>733</v>
      </c>
      <c r="AG19" s="68">
        <v>708</v>
      </c>
      <c r="AH19" s="68">
        <v>658</v>
      </c>
      <c r="AI19" s="68">
        <v>47</v>
      </c>
      <c r="AJ19" s="68">
        <v>9</v>
      </c>
      <c r="AK19" s="134">
        <v>290</v>
      </c>
      <c r="AL19" s="122"/>
      <c r="AM19" s="122"/>
    </row>
    <row r="20" spans="1:39" s="123" customFormat="1" ht="12.75">
      <c r="A20" s="122"/>
      <c r="B20" s="127"/>
      <c r="C20" s="33"/>
      <c r="D20" s="26" t="s">
        <v>11</v>
      </c>
      <c r="E20" s="32"/>
      <c r="F20" s="71">
        <v>15053</v>
      </c>
      <c r="G20" s="71">
        <v>31321</v>
      </c>
      <c r="H20" s="71">
        <v>14734</v>
      </c>
      <c r="I20" s="71">
        <v>1346</v>
      </c>
      <c r="J20" s="71">
        <v>0</v>
      </c>
      <c r="K20" s="71">
        <v>887</v>
      </c>
      <c r="L20" s="71">
        <v>4876</v>
      </c>
      <c r="M20" s="64">
        <f t="shared" si="12"/>
        <v>-0.51939593244149296</v>
      </c>
      <c r="N20" s="64">
        <f t="shared" si="13"/>
        <v>2.1650604045065913E-2</v>
      </c>
      <c r="O20" s="64">
        <f t="shared" si="14"/>
        <v>10.183506686478454</v>
      </c>
      <c r="P20" s="64" t="str">
        <f t="shared" si="15"/>
        <v>n/a</v>
      </c>
      <c r="Q20" s="64">
        <f t="shared" si="16"/>
        <v>15.970687711386695</v>
      </c>
      <c r="R20" s="60">
        <f t="shared" si="17"/>
        <v>2.0871616078753075</v>
      </c>
      <c r="S20" s="68">
        <f>'Feb-25'!S20+F20</f>
        <v>27982</v>
      </c>
      <c r="T20" s="68">
        <f>'Feb-25'!T20+G20</f>
        <v>39741</v>
      </c>
      <c r="U20" s="68">
        <f>'Feb-25'!U20+H20</f>
        <v>20846</v>
      </c>
      <c r="V20" s="68">
        <f>'Feb-25'!V20+I20</f>
        <v>3085</v>
      </c>
      <c r="W20" s="68">
        <f>'Feb-25'!W20+J20</f>
        <v>0</v>
      </c>
      <c r="X20" s="68">
        <f>'Feb-25'!X20+K20</f>
        <v>1753</v>
      </c>
      <c r="Y20" s="68">
        <f>'Feb-25'!Y20+L20</f>
        <v>6484</v>
      </c>
      <c r="Z20" s="64">
        <f t="shared" si="18"/>
        <v>-0.29589089353564324</v>
      </c>
      <c r="AA20" s="64">
        <f t="shared" si="19"/>
        <v>0.34231986951933235</v>
      </c>
      <c r="AB20" s="64">
        <f t="shared" si="20"/>
        <v>8.070340356564019</v>
      </c>
      <c r="AC20" s="64" t="str">
        <f t="shared" si="21"/>
        <v>n/a</v>
      </c>
      <c r="AD20" s="64">
        <f t="shared" si="22"/>
        <v>14.962350256702795</v>
      </c>
      <c r="AE20" s="60">
        <f t="shared" si="23"/>
        <v>3.3155459592843926</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149</v>
      </c>
      <c r="G22" s="71">
        <v>87</v>
      </c>
      <c r="H22" s="71">
        <v>108</v>
      </c>
      <c r="I22" s="71">
        <v>24</v>
      </c>
      <c r="J22" s="71">
        <v>0</v>
      </c>
      <c r="K22" s="71">
        <v>10</v>
      </c>
      <c r="L22" s="71">
        <v>44</v>
      </c>
      <c r="M22" s="64">
        <f t="shared" ref="M22:M23" si="24">IFERROR(F22/G22-1,"n/a")</f>
        <v>0.71264367816091956</v>
      </c>
      <c r="N22" s="64">
        <f t="shared" ref="N22:N23" si="25">IFERROR(F22/H22-1,"n/a")</f>
        <v>0.37962962962962954</v>
      </c>
      <c r="O22" s="64">
        <f t="shared" ref="O22:O23" si="26">IFERROR(F22/I22-1,"n/a")</f>
        <v>5.208333333333333</v>
      </c>
      <c r="P22" s="64" t="str">
        <f t="shared" ref="P22:P23" si="27">IFERROR(F22/J22-1,"n/a")</f>
        <v>n/a</v>
      </c>
      <c r="Q22" s="64">
        <f t="shared" ref="Q22:Q23" si="28">IFERROR(F22/K22-1,"n/a")</f>
        <v>13.9</v>
      </c>
      <c r="R22" s="60">
        <f t="shared" ref="R22:R23" si="29">IFERROR(F22/L22-1,"n/a")</f>
        <v>2.3863636363636362</v>
      </c>
      <c r="S22" s="68">
        <f>'Feb-25'!S22+F22</f>
        <v>396</v>
      </c>
      <c r="T22" s="68">
        <f>'Feb-25'!T22+G22</f>
        <v>259</v>
      </c>
      <c r="U22" s="68">
        <f>'Feb-25'!U22+H22</f>
        <v>287</v>
      </c>
      <c r="V22" s="68">
        <f>'Feb-25'!V22+I22</f>
        <v>53</v>
      </c>
      <c r="W22" s="68">
        <f>'Feb-25'!W22+J22</f>
        <v>0</v>
      </c>
      <c r="X22" s="68">
        <f>'Feb-25'!X22+K22</f>
        <v>43</v>
      </c>
      <c r="Y22" s="68">
        <f>'Feb-25'!Y22+L22</f>
        <v>89</v>
      </c>
      <c r="Z22" s="64">
        <f t="shared" ref="Z22:Z23" si="30">IFERROR(S22/T22-1,"n/a")</f>
        <v>0.52895752895752901</v>
      </c>
      <c r="AA22" s="64">
        <f t="shared" ref="AA22:AA23" si="31">IFERROR(S22/U22-1,"n/a")</f>
        <v>0.37979094076655051</v>
      </c>
      <c r="AB22" s="64">
        <f t="shared" ref="AB22:AB23" si="32">IFERROR(S22/V22-1,"n/a")</f>
        <v>6.4716981132075473</v>
      </c>
      <c r="AC22" s="64" t="str">
        <f t="shared" ref="AC22:AC23" si="33">IFERROR(S22/W22-1,"n/a")</f>
        <v>n/a</v>
      </c>
      <c r="AD22" s="64">
        <f t="shared" ref="AD22:AD23" si="34">IFERROR(S22/X22-1,"n/a")</f>
        <v>8.2093023255813957</v>
      </c>
      <c r="AE22" s="60">
        <f t="shared" ref="AE22:AE23" si="35">IFERROR(S22/Y22-1,"n/a")</f>
        <v>3.4494382022471912</v>
      </c>
      <c r="AF22" s="68">
        <v>1651</v>
      </c>
      <c r="AG22" s="68">
        <v>1500</v>
      </c>
      <c r="AH22" s="68">
        <v>895</v>
      </c>
      <c r="AI22" s="68">
        <v>283</v>
      </c>
      <c r="AJ22" s="68">
        <v>43</v>
      </c>
      <c r="AK22" s="134">
        <v>827</v>
      </c>
      <c r="AL22" s="122"/>
      <c r="AM22" s="122"/>
    </row>
    <row r="23" spans="1:39" s="123" customFormat="1" ht="12.75">
      <c r="A23" s="122"/>
      <c r="B23" s="127"/>
      <c r="C23" s="33"/>
      <c r="D23" s="26" t="s">
        <v>11</v>
      </c>
      <c r="E23" s="32"/>
      <c r="F23" s="71">
        <v>376742</v>
      </c>
      <c r="G23" s="71">
        <v>316617</v>
      </c>
      <c r="H23" s="71">
        <v>297870</v>
      </c>
      <c r="I23" s="71">
        <v>32594</v>
      </c>
      <c r="J23" s="71">
        <v>0</v>
      </c>
      <c r="K23" s="71">
        <v>28535</v>
      </c>
      <c r="L23" s="71">
        <v>117674</v>
      </c>
      <c r="M23" s="64">
        <f t="shared" si="24"/>
        <v>0.18989820508690314</v>
      </c>
      <c r="N23" s="64">
        <f t="shared" si="25"/>
        <v>0.26478665189512207</v>
      </c>
      <c r="O23" s="64">
        <f t="shared" si="26"/>
        <v>10.558630422777199</v>
      </c>
      <c r="P23" s="64" t="str">
        <f t="shared" si="27"/>
        <v>n/a</v>
      </c>
      <c r="Q23" s="64">
        <f t="shared" si="28"/>
        <v>12.20280357455756</v>
      </c>
      <c r="R23" s="60">
        <f t="shared" si="29"/>
        <v>2.2015738395907336</v>
      </c>
      <c r="S23" s="68">
        <f>'Feb-25'!S23+F23</f>
        <v>1113991</v>
      </c>
      <c r="T23" s="68">
        <f>'Feb-25'!T23+G23</f>
        <v>913055</v>
      </c>
      <c r="U23" s="68">
        <f>'Feb-25'!U23+H23</f>
        <v>836274</v>
      </c>
      <c r="V23" s="68">
        <f>'Feb-25'!V23+I23</f>
        <v>68454</v>
      </c>
      <c r="W23" s="68">
        <f>'Feb-25'!W23+J23</f>
        <v>0</v>
      </c>
      <c r="X23" s="68">
        <f>'Feb-25'!X23+K23</f>
        <v>140552</v>
      </c>
      <c r="Y23" s="68">
        <f>'Feb-25'!Y23+L23</f>
        <v>251900</v>
      </c>
      <c r="Z23" s="64">
        <f t="shared" si="30"/>
        <v>0.22006998483114382</v>
      </c>
      <c r="AA23" s="64">
        <f t="shared" si="31"/>
        <v>0.33208852600941796</v>
      </c>
      <c r="AB23" s="64">
        <f t="shared" si="32"/>
        <v>15.273570572939491</v>
      </c>
      <c r="AC23" s="64" t="str">
        <f t="shared" si="33"/>
        <v>n/a</v>
      </c>
      <c r="AD23" s="64">
        <f t="shared" si="34"/>
        <v>6.9258281632420742</v>
      </c>
      <c r="AE23" s="60">
        <f t="shared" si="35"/>
        <v>3.4223541087733231</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'Feb-25'!S25+F25</f>
        <v>0</v>
      </c>
      <c r="T25" s="68">
        <f>'Feb-25'!T25+G25</f>
        <v>0</v>
      </c>
      <c r="U25" s="68">
        <f>'Feb-25'!U25+H25</f>
        <v>0</v>
      </c>
      <c r="V25" s="68">
        <f>'Feb-25'!V25+I25</f>
        <v>0</v>
      </c>
      <c r="W25" s="68">
        <f>'Feb-25'!W25+J25</f>
        <v>0</v>
      </c>
      <c r="X25" s="68">
        <f>'Feb-25'!X25+K25</f>
        <v>0</v>
      </c>
      <c r="Y25" s="68">
        <f>'Feb-25'!Y25+L25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4">
        <v>16</v>
      </c>
      <c r="AL25" s="122"/>
      <c r="AM25" s="122"/>
    </row>
    <row r="26" spans="1:39" s="123" customFormat="1" ht="12.75">
      <c r="A26" s="122"/>
      <c r="B26" s="127"/>
      <c r="C26" s="33"/>
      <c r="D26" s="26" t="s">
        <v>11</v>
      </c>
      <c r="E26" s="32"/>
      <c r="F26" s="71"/>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'Feb-25'!S26+F26</f>
        <v>0</v>
      </c>
      <c r="T26" s="68">
        <f>'Feb-25'!T26+G26</f>
        <v>0</v>
      </c>
      <c r="U26" s="68">
        <f>'Feb-25'!U26+H26</f>
        <v>0</v>
      </c>
      <c r="V26" s="68">
        <f>'Feb-25'!V26+I26</f>
        <v>0</v>
      </c>
      <c r="W26" s="68">
        <f>'Feb-25'!W26+J26</f>
        <v>0</v>
      </c>
      <c r="X26" s="68">
        <f>'Feb-25'!X26+K26</f>
        <v>0</v>
      </c>
      <c r="Y26" s="68">
        <f>'Feb-25'!Y26+L26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542</v>
      </c>
      <c r="G27" s="75">
        <f t="shared" si="48"/>
        <v>406</v>
      </c>
      <c r="H27" s="75">
        <f t="shared" si="48"/>
        <v>322</v>
      </c>
      <c r="I27" s="75">
        <f t="shared" si="48"/>
        <v>260</v>
      </c>
      <c r="J27" s="75">
        <f t="shared" si="48"/>
        <v>5</v>
      </c>
      <c r="K27" s="75">
        <f t="shared" si="48"/>
        <v>160</v>
      </c>
      <c r="L27" s="75">
        <f t="shared" si="48"/>
        <v>229</v>
      </c>
      <c r="M27" s="66">
        <f t="shared" si="36"/>
        <v>0.33497536945812811</v>
      </c>
      <c r="N27" s="66">
        <f t="shared" si="37"/>
        <v>0.68322981366459623</v>
      </c>
      <c r="O27" s="66">
        <f t="shared" si="38"/>
        <v>1.0846153846153848</v>
      </c>
      <c r="P27" s="66">
        <f t="shared" si="39"/>
        <v>107.4</v>
      </c>
      <c r="Q27" s="66">
        <f t="shared" si="40"/>
        <v>2.3875000000000002</v>
      </c>
      <c r="R27" s="62">
        <f t="shared" si="41"/>
        <v>1.3668122270742358</v>
      </c>
      <c r="S27" s="75">
        <f t="shared" ref="S27:Y28" si="49">S13+S16+S19+S22+S25</f>
        <v>1568</v>
      </c>
      <c r="T27" s="75">
        <f t="shared" si="49"/>
        <v>1025</v>
      </c>
      <c r="U27" s="75">
        <f t="shared" si="49"/>
        <v>867</v>
      </c>
      <c r="V27" s="75">
        <f t="shared" si="49"/>
        <v>631</v>
      </c>
      <c r="W27" s="75">
        <f t="shared" si="49"/>
        <v>12</v>
      </c>
      <c r="X27" s="75">
        <f t="shared" si="49"/>
        <v>565</v>
      </c>
      <c r="Y27" s="75">
        <f t="shared" si="49"/>
        <v>634</v>
      </c>
      <c r="Z27" s="66">
        <f t="shared" si="42"/>
        <v>0.52975609756097564</v>
      </c>
      <c r="AA27" s="66">
        <f t="shared" si="43"/>
        <v>0.80853517877739334</v>
      </c>
      <c r="AB27" s="66">
        <f t="shared" si="44"/>
        <v>1.4849445324881141</v>
      </c>
      <c r="AC27" s="66">
        <f t="shared" si="45"/>
        <v>129.66666666666666</v>
      </c>
      <c r="AD27" s="66">
        <f t="shared" si="46"/>
        <v>1.7752212389380531</v>
      </c>
      <c r="AE27" s="62">
        <f t="shared" si="47"/>
        <v>1.4731861198738172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1450136</v>
      </c>
      <c r="G28" s="76">
        <f t="shared" si="48"/>
        <v>1260097</v>
      </c>
      <c r="H28" s="76">
        <f t="shared" si="48"/>
        <v>921313</v>
      </c>
      <c r="I28" s="76">
        <f t="shared" si="48"/>
        <v>406818</v>
      </c>
      <c r="J28" s="76">
        <f t="shared" si="48"/>
        <v>4146</v>
      </c>
      <c r="K28" s="76">
        <f t="shared" si="48"/>
        <v>226273</v>
      </c>
      <c r="L28" s="76">
        <f t="shared" si="48"/>
        <v>655947</v>
      </c>
      <c r="M28" s="67">
        <f t="shared" si="36"/>
        <v>0.15081299296800177</v>
      </c>
      <c r="N28" s="67">
        <f t="shared" si="37"/>
        <v>0.57398842738569855</v>
      </c>
      <c r="O28" s="67">
        <f t="shared" si="38"/>
        <v>2.5645817048409856</v>
      </c>
      <c r="P28" s="67">
        <f t="shared" si="39"/>
        <v>348.76748673420167</v>
      </c>
      <c r="Q28" s="67">
        <f t="shared" si="40"/>
        <v>5.4087893827367823</v>
      </c>
      <c r="R28" s="63">
        <f t="shared" si="41"/>
        <v>1.2107517832995653</v>
      </c>
      <c r="S28" s="76">
        <f t="shared" si="49"/>
        <v>4217135</v>
      </c>
      <c r="T28" s="76">
        <f t="shared" si="49"/>
        <v>3237194</v>
      </c>
      <c r="U28" s="76">
        <f t="shared" si="49"/>
        <v>2478359</v>
      </c>
      <c r="V28" s="76">
        <f t="shared" si="49"/>
        <v>867705</v>
      </c>
      <c r="W28" s="76">
        <f t="shared" si="49"/>
        <v>10103</v>
      </c>
      <c r="X28" s="76">
        <f t="shared" si="49"/>
        <v>1276302</v>
      </c>
      <c r="Y28" s="76">
        <f t="shared" si="49"/>
        <v>1789862</v>
      </c>
      <c r="Z28" s="67">
        <f t="shared" si="42"/>
        <v>0.30271309041101646</v>
      </c>
      <c r="AA28" s="67">
        <f t="shared" si="43"/>
        <v>0.70158358817265776</v>
      </c>
      <c r="AB28" s="67">
        <f t="shared" si="44"/>
        <v>3.8601022236820119</v>
      </c>
      <c r="AC28" s="67">
        <f t="shared" si="45"/>
        <v>416.41413441552015</v>
      </c>
      <c r="AD28" s="67">
        <f t="shared" si="46"/>
        <v>2.3041827091080322</v>
      </c>
      <c r="AE28" s="63">
        <f t="shared" si="47"/>
        <v>1.3561229860179163</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March</v>
      </c>
      <c r="G33" s="163"/>
      <c r="H33" s="163"/>
      <c r="I33" s="163"/>
      <c r="J33" s="163"/>
      <c r="K33" s="163"/>
      <c r="L33" s="163"/>
      <c r="M33" s="163"/>
      <c r="N33" s="163"/>
      <c r="O33" s="163"/>
      <c r="P33" s="163"/>
      <c r="Q33" s="163"/>
      <c r="R33" s="164"/>
      <c r="S33" s="166" t="str">
        <f>"April to "&amp;D4&amp;" (YTD)"</f>
        <v>April to March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129</v>
      </c>
      <c r="N35" s="53" t="s">
        <v>140</v>
      </c>
      <c r="O35" s="53" t="s">
        <v>141</v>
      </c>
      <c r="P35" s="53" t="s">
        <v>142</v>
      </c>
      <c r="Q35" s="53" t="s">
        <v>143</v>
      </c>
      <c r="R35" s="57" t="s">
        <v>144</v>
      </c>
      <c r="S35" s="53"/>
      <c r="T35" s="53" t="s">
        <v>128</v>
      </c>
      <c r="U35" s="53" t="s">
        <v>114</v>
      </c>
      <c r="V35" s="53" t="s">
        <v>53</v>
      </c>
      <c r="W35" s="52" t="s">
        <v>54</v>
      </c>
      <c r="X35" s="52" t="s">
        <v>59</v>
      </c>
      <c r="Y35" s="52" t="s">
        <v>64</v>
      </c>
      <c r="Z35" s="52"/>
      <c r="AA35" s="53" t="s">
        <v>129</v>
      </c>
      <c r="AB35" s="53" t="s">
        <v>140</v>
      </c>
      <c r="AC35" s="53" t="s">
        <v>141</v>
      </c>
      <c r="AD35" s="53" t="s">
        <v>142</v>
      </c>
      <c r="AE35" s="57" t="s">
        <v>143</v>
      </c>
      <c r="AF35" s="53"/>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349</v>
      </c>
      <c r="G37" s="74">
        <f t="shared" ref="G37:L38" si="51">G13</f>
        <v>281</v>
      </c>
      <c r="H37" s="74">
        <f t="shared" si="51"/>
        <v>181</v>
      </c>
      <c r="I37" s="74">
        <f t="shared" si="51"/>
        <v>204</v>
      </c>
      <c r="J37" s="74">
        <f t="shared" si="51"/>
        <v>0</v>
      </c>
      <c r="K37" s="74">
        <f t="shared" si="51"/>
        <v>147</v>
      </c>
      <c r="L37" s="74">
        <f t="shared" si="51"/>
        <v>170</v>
      </c>
      <c r="M37" s="64">
        <f t="shared" ref="M37:M38" si="52">IFERROR(F37/G37-1,"n/a")</f>
        <v>0.24199288256227769</v>
      </c>
      <c r="N37" s="64">
        <f t="shared" ref="N37:N38" si="53">IFERROR(F37/H37-1,"n/a")</f>
        <v>0.92817679558011057</v>
      </c>
      <c r="O37" s="64">
        <f t="shared" ref="O37:O38" si="54">IFERROR(F37/I37-1,"n/a")</f>
        <v>0.71078431372549011</v>
      </c>
      <c r="P37" s="64" t="str">
        <f t="shared" ref="P37:P38" si="55">IFERROR(F37/J37-1,"n/a")</f>
        <v>n/a</v>
      </c>
      <c r="Q37" s="64">
        <f t="shared" ref="Q37:Q38" si="56">IFERROR(F37/K37-1,"n/a")</f>
        <v>1.3741496598639458</v>
      </c>
      <c r="R37" s="60">
        <f t="shared" ref="R37:R38" si="57">IFERROR(F37/L37-1,"n/a")</f>
        <v>1.052941176470588</v>
      </c>
      <c r="S37" s="64"/>
      <c r="T37" s="74">
        <f>'Feb-25'!T37+'Mar-25'!F37</f>
        <v>2874</v>
      </c>
      <c r="U37" s="74">
        <f>'Feb-25'!U37+'Mar-25'!G37</f>
        <v>1802</v>
      </c>
      <c r="V37" s="74">
        <f>'Feb-25'!V37+'Mar-25'!H37</f>
        <v>1486</v>
      </c>
      <c r="W37" s="74">
        <f>'Feb-25'!W37+'Mar-25'!I37</f>
        <v>1045</v>
      </c>
      <c r="X37" s="74">
        <f>'Feb-25'!X37+'Mar-25'!J37</f>
        <v>42</v>
      </c>
      <c r="Y37" s="74">
        <f>'Feb-25'!Y37+'Mar-25'!K37</f>
        <v>1577</v>
      </c>
      <c r="Z37" s="74"/>
      <c r="AA37" s="119">
        <f>IFERROR(T37/U37-1,"n/a")</f>
        <v>0.59489456159822418</v>
      </c>
      <c r="AB37" s="119">
        <f>IFERROR(T37/V37-1,"n/a")</f>
        <v>0.93405114401076705</v>
      </c>
      <c r="AC37" s="119">
        <f>IFERROR(T37/W37-1,"n/a")</f>
        <v>1.7502392344497606</v>
      </c>
      <c r="AD37" s="119">
        <f>IFERROR(T37/X37-1,"n/a")</f>
        <v>67.428571428571431</v>
      </c>
      <c r="AE37" s="120">
        <f>IFERROR(T37/Y37-1,"n/a")</f>
        <v>0.82244768547875724</v>
      </c>
      <c r="AF37" s="119"/>
      <c r="AG37" s="89">
        <v>1802</v>
      </c>
      <c r="AH37" s="89">
        <v>1486</v>
      </c>
      <c r="AI37" s="89">
        <v>1052</v>
      </c>
      <c r="AJ37" s="70">
        <v>551</v>
      </c>
      <c r="AK37" s="78">
        <v>1584</v>
      </c>
      <c r="AM37" s="122"/>
    </row>
    <row r="38" spans="1:39" s="123" customFormat="1" ht="11.25">
      <c r="A38" s="122"/>
      <c r="B38" s="122"/>
      <c r="C38" s="33"/>
      <c r="D38" s="26" t="s">
        <v>11</v>
      </c>
      <c r="E38" s="32"/>
      <c r="F38" s="74">
        <f>F14</f>
        <v>996380</v>
      </c>
      <c r="G38" s="74">
        <f t="shared" si="51"/>
        <v>857821</v>
      </c>
      <c r="H38" s="74">
        <f t="shared" si="51"/>
        <v>565574</v>
      </c>
      <c r="I38" s="74">
        <f t="shared" si="51"/>
        <v>344501</v>
      </c>
      <c r="J38" s="74">
        <f t="shared" si="51"/>
        <v>0</v>
      </c>
      <c r="K38" s="74">
        <f t="shared" si="51"/>
        <v>196286</v>
      </c>
      <c r="L38" s="74">
        <f t="shared" si="51"/>
        <v>500596</v>
      </c>
      <c r="M38" s="64">
        <f t="shared" si="52"/>
        <v>0.16152437396613051</v>
      </c>
      <c r="N38" s="64">
        <f t="shared" si="53"/>
        <v>0.76171464742014305</v>
      </c>
      <c r="O38" s="64">
        <f t="shared" si="54"/>
        <v>1.892241241679995</v>
      </c>
      <c r="P38" s="64" t="str">
        <f t="shared" si="55"/>
        <v>n/a</v>
      </c>
      <c r="Q38" s="64">
        <f t="shared" si="56"/>
        <v>4.0761643723953824</v>
      </c>
      <c r="R38" s="60">
        <f t="shared" si="57"/>
        <v>0.99038745814988527</v>
      </c>
      <c r="S38" s="64"/>
      <c r="T38" s="74">
        <f>'Feb-25'!T38+'Mar-25'!F38</f>
        <v>8791246</v>
      </c>
      <c r="U38" s="74">
        <f>'Feb-25'!U38+'Mar-25'!G38</f>
        <v>5848177</v>
      </c>
      <c r="V38" s="74">
        <f>'Feb-25'!V38+'Mar-25'!H38</f>
        <v>4370939</v>
      </c>
      <c r="W38" s="74">
        <f>'Feb-25'!W38+'Mar-25'!I38</f>
        <v>1522859</v>
      </c>
      <c r="X38" s="74">
        <f>'Feb-25'!X38+'Mar-25'!J38</f>
        <v>0</v>
      </c>
      <c r="Y38" s="74">
        <f>'Feb-25'!Y38+'Mar-25'!K38</f>
        <v>4212856</v>
      </c>
      <c r="Z38" s="74"/>
      <c r="AA38" s="119">
        <f>IFERROR(T38/U38-1,"n/a")</f>
        <v>0.50324554130287091</v>
      </c>
      <c r="AB38" s="119">
        <f>IFERROR(T38/V38-1,"n/a")</f>
        <v>1.011294598254517</v>
      </c>
      <c r="AC38" s="119">
        <f>IFERROR(T38/W38-1,"n/a")</f>
        <v>4.7728561869483652</v>
      </c>
      <c r="AD38" s="119" t="str">
        <f>IFERROR(T38/X38-1,"n/a")</f>
        <v>n/a</v>
      </c>
      <c r="AE38" s="120">
        <f>IFERROR(T38/Y38-1,"n/a")</f>
        <v>1.086766317196695</v>
      </c>
      <c r="AF38" s="119"/>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1.25">
      <c r="A40" s="122"/>
      <c r="B40" s="122"/>
      <c r="C40" s="33"/>
      <c r="D40" s="26" t="s">
        <v>5</v>
      </c>
      <c r="E40" s="32"/>
      <c r="F40" s="74">
        <f t="shared" ref="F40:L41" si="58">F16</f>
        <v>30</v>
      </c>
      <c r="G40" s="74">
        <f t="shared" si="58"/>
        <v>17</v>
      </c>
      <c r="H40" s="74">
        <f t="shared" si="58"/>
        <v>16</v>
      </c>
      <c r="I40" s="74">
        <f t="shared" si="58"/>
        <v>26</v>
      </c>
      <c r="J40" s="74">
        <f t="shared" si="58"/>
        <v>5</v>
      </c>
      <c r="K40" s="74">
        <f t="shared" si="58"/>
        <v>1</v>
      </c>
      <c r="L40" s="74">
        <f t="shared" si="58"/>
        <v>10</v>
      </c>
      <c r="M40" s="64">
        <f t="shared" ref="M40:M41" si="59">IFERROR(F40/G40-1,"n/a")</f>
        <v>0.76470588235294112</v>
      </c>
      <c r="N40" s="64">
        <f t="shared" ref="N40:N41" si="60">IFERROR(F40/H40-1,"n/a")</f>
        <v>0.875</v>
      </c>
      <c r="O40" s="64">
        <f t="shared" ref="O40:O41" si="61">IFERROR(F40/I40-1,"n/a")</f>
        <v>0.15384615384615374</v>
      </c>
      <c r="P40" s="64">
        <f t="shared" ref="P40:P41" si="62">IFERROR(F40/J40-1,"n/a")</f>
        <v>5</v>
      </c>
      <c r="Q40" s="64">
        <f t="shared" ref="Q40:Q41" si="63">IFERROR(F40/K40-1,"n/a")</f>
        <v>29</v>
      </c>
      <c r="R40" s="60">
        <f t="shared" ref="R40:R41" si="64">IFERROR(F40/L40-1,"n/a")</f>
        <v>2</v>
      </c>
      <c r="S40" s="64"/>
      <c r="T40" s="74">
        <f>'Feb-25'!T40+'Mar-25'!F40</f>
        <v>817</v>
      </c>
      <c r="U40" s="74">
        <f>'Feb-25'!U40+'Mar-25'!G40</f>
        <v>584</v>
      </c>
      <c r="V40" s="74">
        <f>'Feb-25'!V40+'Mar-25'!H40</f>
        <v>564</v>
      </c>
      <c r="W40" s="74">
        <f>'Feb-25'!W40+'Mar-25'!I40</f>
        <v>228</v>
      </c>
      <c r="X40" s="74">
        <f>'Feb-25'!X40+'Mar-25'!J40</f>
        <v>56</v>
      </c>
      <c r="Y40" s="74">
        <f>'Feb-25'!Y40+'Mar-25'!K40</f>
        <v>580</v>
      </c>
      <c r="Z40" s="74"/>
      <c r="AA40" s="119">
        <f t="shared" ref="AA40:AA41" si="65">IFERROR(T40/U40-1,"n/a")</f>
        <v>0.39897260273972601</v>
      </c>
      <c r="AB40" s="119">
        <f t="shared" ref="AB40:AB41" si="66">IFERROR(T40/V40-1,"n/a")</f>
        <v>0.44858156028368801</v>
      </c>
      <c r="AC40" s="119">
        <f t="shared" ref="AC40:AC41" si="67">IFERROR(T40/W40-1,"n/a")</f>
        <v>2.5833333333333335</v>
      </c>
      <c r="AD40" s="119">
        <f t="shared" ref="AD40:AD41" si="68">IFERROR(T40/X40-1,"n/a")</f>
        <v>13.589285714285714</v>
      </c>
      <c r="AE40" s="120">
        <f t="shared" ref="AE40:AE41" si="69">IFERROR(T40/Y40-1,"n/a")</f>
        <v>0.40862068965517251</v>
      </c>
      <c r="AF40" s="119"/>
      <c r="AG40" s="89">
        <v>583</v>
      </c>
      <c r="AH40" s="89">
        <v>563</v>
      </c>
      <c r="AI40" s="89">
        <v>226</v>
      </c>
      <c r="AJ40" s="70">
        <v>66</v>
      </c>
      <c r="AK40" s="78">
        <v>573</v>
      </c>
      <c r="AM40" s="122"/>
    </row>
    <row r="41" spans="1:39" s="123" customFormat="1" ht="11.25">
      <c r="A41" s="122"/>
      <c r="B41" s="122"/>
      <c r="C41" s="33"/>
      <c r="D41" s="26" t="s">
        <v>11</v>
      </c>
      <c r="E41" s="32"/>
      <c r="F41" s="74">
        <f t="shared" si="58"/>
        <v>61961</v>
      </c>
      <c r="G41" s="74">
        <f t="shared" si="58"/>
        <v>54338</v>
      </c>
      <c r="H41" s="74">
        <f t="shared" si="58"/>
        <v>43135</v>
      </c>
      <c r="I41" s="74">
        <f t="shared" si="58"/>
        <v>28377</v>
      </c>
      <c r="J41" s="74">
        <f t="shared" si="58"/>
        <v>4146</v>
      </c>
      <c r="K41" s="74">
        <f t="shared" si="58"/>
        <v>565</v>
      </c>
      <c r="L41" s="74">
        <f t="shared" si="58"/>
        <v>32801</v>
      </c>
      <c r="M41" s="64">
        <f t="shared" si="59"/>
        <v>0.14028856417240232</v>
      </c>
      <c r="N41" s="64">
        <f t="shared" si="60"/>
        <v>0.43644372319462144</v>
      </c>
      <c r="O41" s="64">
        <f t="shared" si="61"/>
        <v>1.183493674454664</v>
      </c>
      <c r="P41" s="64">
        <f t="shared" si="62"/>
        <v>13.944766039556198</v>
      </c>
      <c r="Q41" s="64">
        <f t="shared" si="63"/>
        <v>108.66548672566371</v>
      </c>
      <c r="R41" s="60">
        <f t="shared" si="64"/>
        <v>0.8889972866680893</v>
      </c>
      <c r="S41" s="64"/>
      <c r="T41" s="74">
        <f>'Feb-25'!T41+'Mar-25'!F41</f>
        <v>2079983</v>
      </c>
      <c r="U41" s="74">
        <f>'Feb-25'!U41+'Mar-25'!G41</f>
        <v>1710332</v>
      </c>
      <c r="V41" s="74">
        <f>'Feb-25'!V41+'Mar-25'!H41</f>
        <v>1016447</v>
      </c>
      <c r="W41" s="74">
        <f>'Feb-25'!W41+'Mar-25'!I41</f>
        <v>328940</v>
      </c>
      <c r="X41" s="74">
        <f>'Feb-25'!X41+'Mar-25'!J41</f>
        <v>39665</v>
      </c>
      <c r="Y41" s="74">
        <f>'Feb-25'!Y41+'Mar-25'!K41</f>
        <v>1359272</v>
      </c>
      <c r="Z41" s="74"/>
      <c r="AA41" s="119">
        <f t="shared" si="65"/>
        <v>0.2161282137035383</v>
      </c>
      <c r="AB41" s="119">
        <f t="shared" si="66"/>
        <v>1.0463270588628824</v>
      </c>
      <c r="AC41" s="119">
        <f t="shared" si="67"/>
        <v>5.3232899616951421</v>
      </c>
      <c r="AD41" s="119">
        <f t="shared" si="68"/>
        <v>51.438749527291066</v>
      </c>
      <c r="AE41" s="120">
        <f t="shared" si="69"/>
        <v>0.53021838160427048</v>
      </c>
      <c r="AF41" s="119"/>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1.25">
      <c r="A43" s="122"/>
      <c r="B43" s="122"/>
      <c r="C43" s="33"/>
      <c r="D43" s="26" t="s">
        <v>5</v>
      </c>
      <c r="E43" s="32"/>
      <c r="F43" s="74">
        <f>F19</f>
        <v>14</v>
      </c>
      <c r="G43" s="74">
        <f t="shared" ref="G43:L44" si="70">G19</f>
        <v>21</v>
      </c>
      <c r="H43" s="74">
        <f t="shared" si="70"/>
        <v>17</v>
      </c>
      <c r="I43" s="74">
        <f t="shared" si="70"/>
        <v>6</v>
      </c>
      <c r="J43" s="74">
        <f t="shared" si="70"/>
        <v>0</v>
      </c>
      <c r="K43" s="74">
        <f t="shared" si="70"/>
        <v>2</v>
      </c>
      <c r="L43" s="74">
        <f t="shared" si="70"/>
        <v>5</v>
      </c>
      <c r="M43" s="64">
        <f t="shared" ref="M43:M44" si="71">IFERROR(F43/G43-1,"n/a")</f>
        <v>-0.33333333333333337</v>
      </c>
      <c r="N43" s="64">
        <f t="shared" ref="N43:N44" si="72">IFERROR(F43/H43-1,"n/a")</f>
        <v>-0.17647058823529416</v>
      </c>
      <c r="O43" s="64">
        <f t="shared" ref="O43:O44" si="73">IFERROR(F43/I43-1,"n/a")</f>
        <v>1.3333333333333335</v>
      </c>
      <c r="P43" s="64" t="str">
        <f t="shared" ref="P43:P44" si="74">IFERROR(F43/J43-1,"n/a")</f>
        <v>n/a</v>
      </c>
      <c r="Q43" s="64">
        <f t="shared" ref="Q43:Q44" si="75">IFERROR(F43/K43-1,"n/a")</f>
        <v>6</v>
      </c>
      <c r="R43" s="60">
        <f t="shared" ref="R43:R44" si="76">IFERROR(F43/L43-1,"n/a")</f>
        <v>1.7999999999999998</v>
      </c>
      <c r="S43" s="64"/>
      <c r="T43" s="74">
        <f>'Feb-25'!T43+'Mar-25'!F43</f>
        <v>728</v>
      </c>
      <c r="U43" s="74">
        <f>'Feb-25'!U43+'Mar-25'!G43</f>
        <v>712</v>
      </c>
      <c r="V43" s="74">
        <f>'Feb-25'!V43+'Mar-25'!H43</f>
        <v>669</v>
      </c>
      <c r="W43" s="74">
        <f>'Feb-25'!W43+'Mar-25'!I43</f>
        <v>59</v>
      </c>
      <c r="X43" s="74">
        <f>'Feb-25'!X43+'Mar-25'!J43</f>
        <v>7</v>
      </c>
      <c r="Y43" s="74">
        <f>'Feb-25'!Y43+'Mar-25'!K43</f>
        <v>287</v>
      </c>
      <c r="Z43" s="74"/>
      <c r="AA43" s="119">
        <f t="shared" ref="AA43:AA44" si="77">IFERROR(T43/U43-1,"n/a")</f>
        <v>2.2471910112359605E-2</v>
      </c>
      <c r="AB43" s="119">
        <f t="shared" ref="AB43:AB44" si="78">IFERROR(T43/V43-1,"n/a")</f>
        <v>8.819133034379667E-2</v>
      </c>
      <c r="AC43" s="119">
        <f t="shared" ref="AC43:AC44" si="79">IFERROR(T43/W43-1,"n/a")</f>
        <v>11.338983050847459</v>
      </c>
      <c r="AD43" s="119">
        <f t="shared" ref="AD43:AD44" si="80">IFERROR(T43/X43-1,"n/a")</f>
        <v>103</v>
      </c>
      <c r="AE43" s="120">
        <f t="shared" ref="AE43:AE44" si="81">IFERROR(T43/Y43-1,"n/a")</f>
        <v>1.5365853658536586</v>
      </c>
      <c r="AF43" s="119"/>
      <c r="AG43" s="89">
        <v>712</v>
      </c>
      <c r="AH43" s="89">
        <v>669</v>
      </c>
      <c r="AI43" s="89">
        <v>59</v>
      </c>
      <c r="AJ43" s="70">
        <v>9</v>
      </c>
      <c r="AK43" s="78">
        <v>287</v>
      </c>
      <c r="AM43" s="122"/>
    </row>
    <row r="44" spans="1:39" s="123" customFormat="1" ht="11.25">
      <c r="A44" s="122"/>
      <c r="B44" s="122"/>
      <c r="C44" s="33"/>
      <c r="D44" s="26" t="s">
        <v>11</v>
      </c>
      <c r="E44" s="32"/>
      <c r="F44" s="74">
        <f>F20</f>
        <v>15053</v>
      </c>
      <c r="G44" s="74">
        <f t="shared" si="70"/>
        <v>31321</v>
      </c>
      <c r="H44" s="74">
        <f t="shared" si="70"/>
        <v>14734</v>
      </c>
      <c r="I44" s="74">
        <f t="shared" si="70"/>
        <v>1346</v>
      </c>
      <c r="J44" s="74">
        <f t="shared" si="70"/>
        <v>0</v>
      </c>
      <c r="K44" s="74">
        <f t="shared" si="70"/>
        <v>887</v>
      </c>
      <c r="L44" s="74">
        <f t="shared" si="70"/>
        <v>4876</v>
      </c>
      <c r="M44" s="64">
        <f t="shared" si="71"/>
        <v>-0.51939593244149296</v>
      </c>
      <c r="N44" s="64">
        <f t="shared" si="72"/>
        <v>2.1650604045065913E-2</v>
      </c>
      <c r="O44" s="64">
        <f t="shared" si="73"/>
        <v>10.183506686478454</v>
      </c>
      <c r="P44" s="64" t="str">
        <f t="shared" si="74"/>
        <v>n/a</v>
      </c>
      <c r="Q44" s="64">
        <f t="shared" si="75"/>
        <v>15.970687711386695</v>
      </c>
      <c r="R44" s="60">
        <f t="shared" si="76"/>
        <v>2.0871616078753075</v>
      </c>
      <c r="S44" s="64"/>
      <c r="T44" s="74">
        <f>'Feb-25'!T44+'Mar-25'!F44</f>
        <v>1484512.4</v>
      </c>
      <c r="U44" s="74">
        <f>'Feb-25'!U44+'Mar-25'!G44</f>
        <v>1296421</v>
      </c>
      <c r="V44" s="74">
        <f>'Feb-25'!V44+'Mar-25'!H44</f>
        <v>905256</v>
      </c>
      <c r="W44" s="74">
        <f>'Feb-25'!W44+'Mar-25'!I44</f>
        <v>20626</v>
      </c>
      <c r="X44" s="74">
        <f>'Feb-25'!X44+'Mar-25'!J44</f>
        <v>8294</v>
      </c>
      <c r="Y44" s="74">
        <f>'Feb-25'!Y44+'Mar-25'!K44</f>
        <v>581199</v>
      </c>
      <c r="Z44" s="74"/>
      <c r="AA44" s="119">
        <f t="shared" si="77"/>
        <v>0.14508512281118557</v>
      </c>
      <c r="AB44" s="119">
        <f t="shared" si="78"/>
        <v>0.63988131534063286</v>
      </c>
      <c r="AC44" s="119">
        <f t="shared" si="79"/>
        <v>70.972869194220877</v>
      </c>
      <c r="AD44" s="119">
        <f t="shared" si="80"/>
        <v>177.9863033518206</v>
      </c>
      <c r="AE44" s="120">
        <f t="shared" si="81"/>
        <v>1.5542239405091887</v>
      </c>
      <c r="AF44" s="119"/>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1.25">
      <c r="A46" s="122"/>
      <c r="B46" s="122"/>
      <c r="C46" s="33"/>
      <c r="D46" s="26" t="s">
        <v>5</v>
      </c>
      <c r="E46" s="34"/>
      <c r="F46" s="74">
        <f>F22</f>
        <v>149</v>
      </c>
      <c r="G46" s="74">
        <f t="shared" ref="G46:L47" si="82">G22</f>
        <v>87</v>
      </c>
      <c r="H46" s="74">
        <f t="shared" si="82"/>
        <v>108</v>
      </c>
      <c r="I46" s="74">
        <f t="shared" si="82"/>
        <v>24</v>
      </c>
      <c r="J46" s="74">
        <f t="shared" si="82"/>
        <v>0</v>
      </c>
      <c r="K46" s="74">
        <f t="shared" si="82"/>
        <v>10</v>
      </c>
      <c r="L46" s="74">
        <f t="shared" si="82"/>
        <v>44</v>
      </c>
      <c r="M46" s="64">
        <f t="shared" ref="M46:M47" si="83">IFERROR(F46/G46-1,"n/a")</f>
        <v>0.71264367816091956</v>
      </c>
      <c r="N46" s="64">
        <f t="shared" ref="N46:N47" si="84">IFERROR(F46/H46-1,"n/a")</f>
        <v>0.37962962962962954</v>
      </c>
      <c r="O46" s="64">
        <f t="shared" ref="O46:O47" si="85">IFERROR(F46/I46-1,"n/a")</f>
        <v>5.208333333333333</v>
      </c>
      <c r="P46" s="64" t="str">
        <f t="shared" ref="P46:P47" si="86">IFERROR(F46/J46-1,"n/a")</f>
        <v>n/a</v>
      </c>
      <c r="Q46" s="64">
        <f t="shared" ref="Q46:Q47" si="87">IFERROR(F46/K46-1,"n/a")</f>
        <v>13.9</v>
      </c>
      <c r="R46" s="60">
        <f t="shared" ref="R46:R47" si="88">IFERROR(F46/L46-1,"n/a")</f>
        <v>2.3863636363636362</v>
      </c>
      <c r="S46" s="64"/>
      <c r="T46" s="74">
        <f>'Feb-25'!T46+'Mar-25'!F46</f>
        <v>1788</v>
      </c>
      <c r="U46" s="74">
        <f>'Feb-25'!U46+'Mar-25'!G46</f>
        <v>1471</v>
      </c>
      <c r="V46" s="74">
        <f>'Feb-25'!V46+'Mar-25'!H46</f>
        <v>1128</v>
      </c>
      <c r="W46" s="74">
        <f>'Feb-25'!W46+'Mar-25'!I46</f>
        <v>336</v>
      </c>
      <c r="X46" s="74">
        <f>'Feb-25'!X46+'Mar-25'!J46</f>
        <v>0</v>
      </c>
      <c r="Y46" s="74">
        <f>'Feb-25'!Y46+'Mar-25'!K46</f>
        <v>781</v>
      </c>
      <c r="Z46" s="74"/>
      <c r="AA46" s="119">
        <f t="shared" ref="AA46:AA47" si="89">IFERROR(T46/U46-1,"n/a")</f>
        <v>0.2154996600951733</v>
      </c>
      <c r="AB46" s="119">
        <f t="shared" ref="AB46:AB47" si="90">IFERROR(T46/V46-1,"n/a")</f>
        <v>0.58510638297872331</v>
      </c>
      <c r="AC46" s="119">
        <f t="shared" ref="AC46:AC47" si="91">IFERROR(T46/W46-1,"n/a")</f>
        <v>4.3214285714285712</v>
      </c>
      <c r="AD46" s="119" t="str">
        <f t="shared" ref="AD46:AD47" si="92">IFERROR(T46/X46-1,"n/a")</f>
        <v>n/a</v>
      </c>
      <c r="AE46" s="120">
        <f t="shared" ref="AE46:AE47" si="93">IFERROR(T46/Y46-1,"n/a")</f>
        <v>1.2893725992317542</v>
      </c>
      <c r="AF46" s="119"/>
      <c r="AG46" s="89">
        <v>1471</v>
      </c>
      <c r="AH46" s="89">
        <v>1129</v>
      </c>
      <c r="AI46" s="89">
        <v>336</v>
      </c>
      <c r="AJ46" s="84">
        <v>43</v>
      </c>
      <c r="AK46" s="78">
        <v>781</v>
      </c>
      <c r="AM46" s="122"/>
    </row>
    <row r="47" spans="1:39" s="123" customFormat="1" ht="11.25">
      <c r="A47" s="122"/>
      <c r="B47" s="122"/>
      <c r="C47" s="33"/>
      <c r="D47" s="26" t="s">
        <v>11</v>
      </c>
      <c r="E47" s="32"/>
      <c r="F47" s="74">
        <f>F23</f>
        <v>376742</v>
      </c>
      <c r="G47" s="74">
        <f t="shared" si="82"/>
        <v>316617</v>
      </c>
      <c r="H47" s="74">
        <f t="shared" si="82"/>
        <v>297870</v>
      </c>
      <c r="I47" s="74">
        <f t="shared" si="82"/>
        <v>32594</v>
      </c>
      <c r="J47" s="74">
        <f t="shared" si="82"/>
        <v>0</v>
      </c>
      <c r="K47" s="74">
        <f t="shared" si="82"/>
        <v>28535</v>
      </c>
      <c r="L47" s="74">
        <f t="shared" si="82"/>
        <v>117674</v>
      </c>
      <c r="M47" s="64">
        <f t="shared" si="83"/>
        <v>0.18989820508690314</v>
      </c>
      <c r="N47" s="64">
        <f t="shared" si="84"/>
        <v>0.26478665189512207</v>
      </c>
      <c r="O47" s="64">
        <f t="shared" si="85"/>
        <v>10.558630422777199</v>
      </c>
      <c r="P47" s="64" t="str">
        <f t="shared" si="86"/>
        <v>n/a</v>
      </c>
      <c r="Q47" s="64">
        <f t="shared" si="87"/>
        <v>12.20280357455756</v>
      </c>
      <c r="R47" s="60">
        <f t="shared" si="88"/>
        <v>2.2015738395907336</v>
      </c>
      <c r="S47" s="64"/>
      <c r="T47" s="74">
        <f>'Feb-25'!T47+'Mar-25'!F47</f>
        <v>5247410</v>
      </c>
      <c r="U47" s="74">
        <f>'Feb-25'!U47+'Mar-25'!G47</f>
        <v>4534917</v>
      </c>
      <c r="V47" s="74">
        <f>'Feb-25'!V47+'Mar-25'!H47</f>
        <v>2929044</v>
      </c>
      <c r="W47" s="74">
        <f>'Feb-25'!W47+'Mar-25'!I47</f>
        <v>533563</v>
      </c>
      <c r="X47" s="74">
        <f>'Feb-25'!X47+'Mar-25'!J47</f>
        <v>0</v>
      </c>
      <c r="Y47" s="74">
        <f>'Feb-25'!Y47+'Mar-25'!K47</f>
        <v>2441594</v>
      </c>
      <c r="Z47" s="74"/>
      <c r="AA47" s="119">
        <f t="shared" si="89"/>
        <v>0.15711268806022249</v>
      </c>
      <c r="AB47" s="119">
        <f t="shared" si="90"/>
        <v>0.79150944813393043</v>
      </c>
      <c r="AC47" s="119">
        <f t="shared" si="91"/>
        <v>8.8346587000972701</v>
      </c>
      <c r="AD47" s="119" t="str">
        <f t="shared" si="92"/>
        <v>n/a</v>
      </c>
      <c r="AE47" s="120">
        <f t="shared" si="93"/>
        <v>1.1491738593721972</v>
      </c>
      <c r="AF47" s="119"/>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1.2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'Feb-25'!T49+'Mar-25'!F49</f>
        <v>14</v>
      </c>
      <c r="U49" s="74">
        <f>'Feb-25'!U49+'Mar-25'!G49</f>
        <v>21</v>
      </c>
      <c r="V49" s="74">
        <f>'Feb-25'!V49+'Mar-25'!H49</f>
        <v>9</v>
      </c>
      <c r="W49" s="74">
        <f>'Feb-25'!W49+'Mar-25'!I49</f>
        <v>0</v>
      </c>
      <c r="X49" s="74">
        <f>'Feb-25'!X49+'Mar-25'!J49</f>
        <v>0</v>
      </c>
      <c r="Y49" s="74">
        <f>'Feb-25'!Y49+'Mar-25'!K49</f>
        <v>16</v>
      </c>
      <c r="Z49" s="74"/>
      <c r="AA49" s="119">
        <f t="shared" ref="AA49:AA52" si="101">IFERROR(T49/U49-1,"n/a")</f>
        <v>-0.33333333333333337</v>
      </c>
      <c r="AB49" s="119">
        <f t="shared" ref="AB49:AB52" si="102">IFERROR(T49/V49-1,"n/a")</f>
        <v>0.55555555555555558</v>
      </c>
      <c r="AC49" s="119" t="str">
        <f t="shared" ref="AC49:AC52" si="103">IFERROR(T49/W49-1,"n/a")</f>
        <v>n/a</v>
      </c>
      <c r="AD49" s="119" t="str">
        <f t="shared" ref="AD49:AD52" si="104">IFERROR(T49/X49-1,"n/a")</f>
        <v>n/a</v>
      </c>
      <c r="AE49" s="120">
        <f t="shared" ref="AE49:AE52" si="105">IFERROR(T49/Y49-1,"n/a")</f>
        <v>-0.125</v>
      </c>
      <c r="AF49" s="119"/>
      <c r="AG49" s="89">
        <v>21</v>
      </c>
      <c r="AH49" s="89">
        <v>9</v>
      </c>
      <c r="AI49" s="68">
        <v>0</v>
      </c>
      <c r="AJ49" s="68">
        <v>0</v>
      </c>
      <c r="AK49" s="78">
        <v>16</v>
      </c>
      <c r="AM49" s="122"/>
    </row>
    <row r="50" spans="3:39" s="123" customFormat="1" ht="11.2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'Feb-25'!T50+'Mar-25'!F50</f>
        <v>47798</v>
      </c>
      <c r="U50" s="74">
        <f>'Feb-25'!U50+'Mar-25'!G50</f>
        <v>38626</v>
      </c>
      <c r="V50" s="74">
        <f>'Feb-25'!V50+'Mar-25'!H50</f>
        <v>15637</v>
      </c>
      <c r="W50" s="74">
        <f>'Feb-25'!W50+'Mar-25'!I50</f>
        <v>0</v>
      </c>
      <c r="X50" s="74">
        <f>'Feb-25'!X50+'Mar-25'!J50</f>
        <v>0</v>
      </c>
      <c r="Y50" s="74">
        <f>'Feb-25'!Y50+'Mar-25'!K50</f>
        <v>20248</v>
      </c>
      <c r="Z50" s="74"/>
      <c r="AA50" s="119">
        <f t="shared" si="101"/>
        <v>0.23745663542691453</v>
      </c>
      <c r="AB50" s="119">
        <f t="shared" si="102"/>
        <v>2.0567244356334333</v>
      </c>
      <c r="AC50" s="119" t="str">
        <f t="shared" si="103"/>
        <v>n/a</v>
      </c>
      <c r="AD50" s="119" t="str">
        <f t="shared" si="104"/>
        <v>n/a</v>
      </c>
      <c r="AE50" s="120">
        <f t="shared" si="105"/>
        <v>1.3606282101935996</v>
      </c>
      <c r="AF50" s="119"/>
      <c r="AG50" s="82">
        <v>38626</v>
      </c>
      <c r="AH50" s="82">
        <v>15637</v>
      </c>
      <c r="AI50" s="68">
        <v>0</v>
      </c>
      <c r="AJ50" s="68">
        <v>0</v>
      </c>
      <c r="AK50" s="78">
        <v>20248</v>
      </c>
      <c r="AM50" s="122"/>
    </row>
    <row r="51" spans="3:39" s="123" customFormat="1" ht="12" thickBot="1">
      <c r="C51" s="35" t="s">
        <v>12</v>
      </c>
      <c r="D51" s="36"/>
      <c r="E51" s="37"/>
      <c r="F51" s="75">
        <f t="shared" ref="F51:L52" si="106">F37+F40+F43+F46+F49</f>
        <v>542</v>
      </c>
      <c r="G51" s="75">
        <f t="shared" si="106"/>
        <v>406</v>
      </c>
      <c r="H51" s="75">
        <f t="shared" si="106"/>
        <v>322</v>
      </c>
      <c r="I51" s="75">
        <f t="shared" si="106"/>
        <v>260</v>
      </c>
      <c r="J51" s="75">
        <f t="shared" si="106"/>
        <v>5</v>
      </c>
      <c r="K51" s="75">
        <f t="shared" si="106"/>
        <v>160</v>
      </c>
      <c r="L51" s="75">
        <f t="shared" si="106"/>
        <v>229</v>
      </c>
      <c r="M51" s="66">
        <f t="shared" si="95"/>
        <v>0.33497536945812811</v>
      </c>
      <c r="N51" s="66">
        <f t="shared" si="96"/>
        <v>0.68322981366459623</v>
      </c>
      <c r="O51" s="66">
        <f t="shared" si="97"/>
        <v>1.0846153846153848</v>
      </c>
      <c r="P51" s="66">
        <f t="shared" si="98"/>
        <v>107.4</v>
      </c>
      <c r="Q51" s="66">
        <f t="shared" si="99"/>
        <v>2.3875000000000002</v>
      </c>
      <c r="R51" s="66">
        <f t="shared" si="100"/>
        <v>1.3668122270742358</v>
      </c>
      <c r="S51" s="66"/>
      <c r="T51" s="75">
        <f>T37+T40+T43+T46+T49</f>
        <v>6221</v>
      </c>
      <c r="U51" s="75">
        <f>U37+U40+U43+U46+U49</f>
        <v>4590</v>
      </c>
      <c r="V51" s="75">
        <f t="shared" ref="U51:Y52" si="107">V37+V40+V43+V46+V49</f>
        <v>3856</v>
      </c>
      <c r="W51" s="75">
        <f t="shared" si="107"/>
        <v>1668</v>
      </c>
      <c r="X51" s="75">
        <f t="shared" si="107"/>
        <v>105</v>
      </c>
      <c r="Y51" s="75">
        <f t="shared" si="107"/>
        <v>3241</v>
      </c>
      <c r="Z51" s="75"/>
      <c r="AA51" s="66">
        <f t="shared" si="101"/>
        <v>0.3553376906318082</v>
      </c>
      <c r="AB51" s="66">
        <f t="shared" si="102"/>
        <v>0.61332987551867224</v>
      </c>
      <c r="AC51" s="66">
        <f t="shared" si="103"/>
        <v>2.7296163069544366</v>
      </c>
      <c r="AD51" s="66">
        <f t="shared" si="104"/>
        <v>58.247619047619047</v>
      </c>
      <c r="AE51" s="66">
        <f t="shared" si="105"/>
        <v>0.91946929959888912</v>
      </c>
      <c r="AF51" s="62"/>
      <c r="AG51" s="46">
        <f t="shared" ref="AG51:AJ52" si="108">AG37+AG40+AG43+AG46+AG49</f>
        <v>4589</v>
      </c>
      <c r="AH51" s="46">
        <f t="shared" si="108"/>
        <v>3856</v>
      </c>
      <c r="AI51" s="46">
        <f t="shared" si="108"/>
        <v>1673</v>
      </c>
      <c r="AJ51" s="46">
        <f t="shared" si="108"/>
        <v>669</v>
      </c>
      <c r="AK51" s="80">
        <f>AK37+AK40+AK43+AK46+AK49</f>
        <v>3241</v>
      </c>
      <c r="AM51" s="122"/>
    </row>
    <row r="52" spans="3:39" s="123" customFormat="1" ht="12.75" thickTop="1" thickBot="1">
      <c r="C52" s="38" t="s">
        <v>13</v>
      </c>
      <c r="D52" s="39"/>
      <c r="E52" s="40"/>
      <c r="F52" s="76">
        <f t="shared" si="106"/>
        <v>1450136</v>
      </c>
      <c r="G52" s="76">
        <f t="shared" si="106"/>
        <v>1260097</v>
      </c>
      <c r="H52" s="76">
        <f t="shared" si="106"/>
        <v>921313</v>
      </c>
      <c r="I52" s="76">
        <f t="shared" si="106"/>
        <v>406818</v>
      </c>
      <c r="J52" s="76">
        <f t="shared" si="106"/>
        <v>4146</v>
      </c>
      <c r="K52" s="76">
        <f t="shared" si="106"/>
        <v>226273</v>
      </c>
      <c r="L52" s="76">
        <f t="shared" si="106"/>
        <v>655947</v>
      </c>
      <c r="M52" s="67">
        <f t="shared" si="95"/>
        <v>0.15081299296800177</v>
      </c>
      <c r="N52" s="67">
        <f t="shared" si="96"/>
        <v>0.57398842738569855</v>
      </c>
      <c r="O52" s="67">
        <f t="shared" si="97"/>
        <v>2.5645817048409856</v>
      </c>
      <c r="P52" s="67">
        <f t="shared" si="98"/>
        <v>348.76748673420167</v>
      </c>
      <c r="Q52" s="67">
        <f t="shared" si="99"/>
        <v>5.4087893827367823</v>
      </c>
      <c r="R52" s="67">
        <f t="shared" si="100"/>
        <v>1.2107517832995653</v>
      </c>
      <c r="S52" s="67"/>
      <c r="T52" s="76">
        <f t="shared" ref="T52" si="109">T38+T41+T44+T47+T50</f>
        <v>17650949.399999999</v>
      </c>
      <c r="U52" s="76">
        <f t="shared" si="107"/>
        <v>13428473</v>
      </c>
      <c r="V52" s="76">
        <f t="shared" si="107"/>
        <v>9237323</v>
      </c>
      <c r="W52" s="76">
        <f t="shared" si="107"/>
        <v>2405988</v>
      </c>
      <c r="X52" s="76">
        <f t="shared" si="107"/>
        <v>47959</v>
      </c>
      <c r="Y52" s="76">
        <f t="shared" si="107"/>
        <v>8615169</v>
      </c>
      <c r="Z52" s="76"/>
      <c r="AA52" s="67">
        <f t="shared" si="101"/>
        <v>0.31444203670811999</v>
      </c>
      <c r="AB52" s="67">
        <f t="shared" si="102"/>
        <v>0.91082951197008044</v>
      </c>
      <c r="AC52" s="67">
        <f t="shared" si="103"/>
        <v>6.3362582855774834</v>
      </c>
      <c r="AD52" s="67">
        <f t="shared" si="104"/>
        <v>367.04248212014426</v>
      </c>
      <c r="AE52" s="67">
        <f t="shared" si="105"/>
        <v>1.0488221879338639</v>
      </c>
      <c r="AF52" s="63"/>
      <c r="AG52" s="47">
        <f t="shared" si="108"/>
        <v>13408675</v>
      </c>
      <c r="AH52" s="47">
        <f t="shared" si="108"/>
        <v>9237323</v>
      </c>
      <c r="AI52" s="47">
        <f t="shared" si="108"/>
        <v>2410085</v>
      </c>
      <c r="AJ52" s="47">
        <f t="shared" si="108"/>
        <v>1324261</v>
      </c>
      <c r="AK52" s="81">
        <f>AK38+AK41+AK44+AK47+AK50</f>
        <v>8638971</v>
      </c>
      <c r="AM52" s="122"/>
    </row>
    <row r="53" spans="3:39" s="123" customFormat="1" ht="12" thickTop="1">
      <c r="T53" s="131">
        <f>T51+T52-F51-F52-'Feb-25'!T51-'Feb-25'!T52</f>
        <v>0</v>
      </c>
      <c r="U53" s="131">
        <f>U51+U52-G51-G52-'Feb-25'!U51-'Feb-25'!U52</f>
        <v>0</v>
      </c>
      <c r="V53" s="131">
        <f>V51+V52-H51-H52-'Feb-25'!V51-'Feb-25'!V52</f>
        <v>0</v>
      </c>
      <c r="W53" s="131">
        <f>W51+W52-I51-I52-'Feb-25'!W51-'Feb-25'!W52</f>
        <v>0</v>
      </c>
      <c r="X53" s="131">
        <f>X51+X52-J51-J52-'Feb-25'!X51-'Feb-25'!X52</f>
        <v>0</v>
      </c>
      <c r="Y53" s="131">
        <f>Y51+Y52-K51-K52-'Feb-25'!Y51-'Feb-25'!Y52</f>
        <v>0</v>
      </c>
      <c r="AM53" s="122"/>
    </row>
    <row r="54" spans="3:39" s="123" customFormat="1" ht="11.25">
      <c r="F54" s="131"/>
      <c r="T54" s="131"/>
      <c r="U54" s="131"/>
      <c r="V54" s="131"/>
      <c r="W54" s="131"/>
      <c r="X54" s="131"/>
      <c r="Y54" s="131"/>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658F-DBD7-45C9-B3CD-E309AB6CEFDD}">
  <dimension ref="A1:AM66"/>
  <sheetViews>
    <sheetView showGridLines="0" topLeftCell="W29" zoomScale="90" zoomScaleNormal="90" workbookViewId="0">
      <selection activeCell="AG37" sqref="AG37"/>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39</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February</v>
      </c>
      <c r="G9" s="160"/>
      <c r="H9" s="160"/>
      <c r="I9" s="160"/>
      <c r="J9" s="160"/>
      <c r="K9" s="160"/>
      <c r="L9" s="160"/>
      <c r="M9" s="160"/>
      <c r="N9" s="160"/>
      <c r="O9" s="160"/>
      <c r="P9" s="160"/>
      <c r="Q9" s="160"/>
      <c r="R9" s="161"/>
      <c r="S9" s="162" t="str">
        <f>"January to "&amp; F9</f>
        <v>January to February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5">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340</v>
      </c>
      <c r="G13" s="71">
        <v>224</v>
      </c>
      <c r="H13" s="71">
        <v>161</v>
      </c>
      <c r="I13" s="71">
        <v>162</v>
      </c>
      <c r="J13" s="71">
        <v>0</v>
      </c>
      <c r="K13" s="71">
        <v>175</v>
      </c>
      <c r="L13" s="71">
        <v>157</v>
      </c>
      <c r="M13" s="64">
        <f>IFERROR(F13/G13-1,"n/a")</f>
        <v>0.51785714285714279</v>
      </c>
      <c r="N13" s="64">
        <f>IFERROR(F13/H13-1,"n/a")</f>
        <v>1.1118012422360248</v>
      </c>
      <c r="O13" s="64">
        <f>IFERROR(F13/I13-1,"n/a")</f>
        <v>1.0987654320987654</v>
      </c>
      <c r="P13" s="64" t="str">
        <f>IFERROR(F13/J13-1,"n/a")</f>
        <v>n/a</v>
      </c>
      <c r="Q13" s="64">
        <f>IFERROR(F13/K13-1,"n/a")</f>
        <v>0.94285714285714284</v>
      </c>
      <c r="R13" s="60">
        <f>IFERROR(F13/L13-1,"n/a")</f>
        <v>1.1656050955414012</v>
      </c>
      <c r="S13" s="68">
        <f>'Jan-25'!S13+F13</f>
        <v>744</v>
      </c>
      <c r="T13" s="68">
        <f>'Jan-25'!T13+G13</f>
        <v>421</v>
      </c>
      <c r="U13" s="68">
        <f>'Jan-25'!U13+H13</f>
        <v>349</v>
      </c>
      <c r="V13" s="68">
        <f>'Jan-25'!V13+I13</f>
        <v>326</v>
      </c>
      <c r="W13" s="68">
        <f>'Jan-25'!W13+J13</f>
        <v>0</v>
      </c>
      <c r="X13" s="68">
        <f>'Jan-25'!X13+K13</f>
        <v>362</v>
      </c>
      <c r="Y13" s="68">
        <f>'Jan-25'!Y13+L13</f>
        <v>346</v>
      </c>
      <c r="Z13" s="64">
        <f>IFERROR(S13/T13-1,"n/a")</f>
        <v>0.76722090261282649</v>
      </c>
      <c r="AA13" s="64">
        <f>IFERROR(S13/U13-1,"n/a")</f>
        <v>1.1318051575931234</v>
      </c>
      <c r="AB13" s="64">
        <f>IFERROR(S13/V13-1,"n/a")</f>
        <v>1.2822085889570554</v>
      </c>
      <c r="AC13" s="64" t="str">
        <f>IFERROR(S13/W13-1,"n/a")</f>
        <v>n/a</v>
      </c>
      <c r="AD13" s="64">
        <f>IFERROR(S13/X13-1,"n/a")</f>
        <v>1.0552486187845305</v>
      </c>
      <c r="AE13" s="60">
        <f>IFERROR(S13/Y13-1,"n/a")</f>
        <v>1.1502890173410405</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876872</v>
      </c>
      <c r="G14" s="71">
        <v>674695</v>
      </c>
      <c r="H14" s="71">
        <v>449661</v>
      </c>
      <c r="I14" s="71">
        <v>219545</v>
      </c>
      <c r="J14" s="71">
        <v>0</v>
      </c>
      <c r="K14" s="71">
        <v>430518</v>
      </c>
      <c r="L14" s="71">
        <v>425246</v>
      </c>
      <c r="M14" s="64">
        <f>IFERROR(F14/G14-1,"n/a")</f>
        <v>0.29965688199853258</v>
      </c>
      <c r="N14" s="64">
        <f>IFERROR(F14/H14-1,"n/a")</f>
        <v>0.95007349981430456</v>
      </c>
      <c r="O14" s="64">
        <f>IFERROR(F14/I14-1,"n/a")</f>
        <v>2.9940422236899042</v>
      </c>
      <c r="P14" s="64" t="str">
        <f>IFERROR(F14/J14-1,"n/a")</f>
        <v>n/a</v>
      </c>
      <c r="Q14" s="64">
        <f>IFERROR(F14/K14-1,"n/a")</f>
        <v>1.0367835955755624</v>
      </c>
      <c r="R14" s="60">
        <f>IFERROR(F14/L14-1,"n/a")</f>
        <v>1.0620346811022325</v>
      </c>
      <c r="S14" s="68">
        <f>'Jan-25'!S14+F14</f>
        <v>1929201</v>
      </c>
      <c r="T14" s="68">
        <f>'Jan-25'!T14+G14</f>
        <v>1296003</v>
      </c>
      <c r="U14" s="68">
        <f>'Jan-25'!U14+H14</f>
        <v>972610</v>
      </c>
      <c r="V14" s="68">
        <f>'Jan-25'!V14+I14</f>
        <v>415157</v>
      </c>
      <c r="W14" s="68">
        <f>'Jan-25'!W14+J14</f>
        <v>0</v>
      </c>
      <c r="X14" s="68">
        <f>'Jan-25'!X14+K14</f>
        <v>896598</v>
      </c>
      <c r="Y14" s="68">
        <f>'Jan-25'!Y14+L14</f>
        <v>950508</v>
      </c>
      <c r="Z14" s="64">
        <f>IFERROR(S14/T14-1,"n/a")</f>
        <v>0.48857757273710023</v>
      </c>
      <c r="AA14" s="64">
        <f>IFERROR(S14/U14-1,"n/a")</f>
        <v>0.98352988350932025</v>
      </c>
      <c r="AB14" s="64">
        <f>IFERROR(S14/V14-1,"n/a")</f>
        <v>3.6469191173459681</v>
      </c>
      <c r="AC14" s="64" t="str">
        <f>IFERROR(S14/W14-1,"n/a")</f>
        <v>n/a</v>
      </c>
      <c r="AD14" s="64">
        <f>IFERROR(S14/X14-1,"n/a")</f>
        <v>1.1516900550748495</v>
      </c>
      <c r="AE14" s="60">
        <f>IFERROR(S14/Y14-1,"n/a")</f>
        <v>1.0296525647338055</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15</v>
      </c>
      <c r="G16" s="71">
        <v>8</v>
      </c>
      <c r="H16" s="71">
        <v>6</v>
      </c>
      <c r="I16" s="71">
        <v>7</v>
      </c>
      <c r="J16" s="71">
        <v>5</v>
      </c>
      <c r="K16" s="71">
        <v>4</v>
      </c>
      <c r="L16" s="71">
        <v>8</v>
      </c>
      <c r="M16" s="64">
        <f t="shared" ref="M16:M17" si="0">IFERROR(F16/G16-1,"n/a")</f>
        <v>0.875</v>
      </c>
      <c r="N16" s="64">
        <f t="shared" ref="N16:N17" si="1">IFERROR(F16/H16-1,"n/a")</f>
        <v>1.5</v>
      </c>
      <c r="O16" s="64">
        <f t="shared" ref="O16:O17" si="2">IFERROR(F16/I16-1,"n/a")</f>
        <v>1.1428571428571428</v>
      </c>
      <c r="P16" s="64">
        <f t="shared" ref="P16:P17" si="3">IFERROR(F16/J16-1,"n/a")</f>
        <v>2</v>
      </c>
      <c r="Q16" s="64">
        <f t="shared" ref="Q16:Q17" si="4">IFERROR(F16/K16-1,"n/a")</f>
        <v>2.75</v>
      </c>
      <c r="R16" s="60">
        <f t="shared" ref="R16:R17" si="5">IFERROR(F16/L16-1,"n/a")</f>
        <v>0.875</v>
      </c>
      <c r="S16" s="68">
        <f>'Jan-25'!S16+F16</f>
        <v>27</v>
      </c>
      <c r="T16" s="68">
        <f>'Jan-25'!T16+G16</f>
        <v>20</v>
      </c>
      <c r="U16" s="68">
        <f>'Jan-25'!U16+H16</f>
        <v>11</v>
      </c>
      <c r="V16" s="68">
        <f>'Jan-25'!V16+I16</f>
        <v>10</v>
      </c>
      <c r="W16" s="68">
        <f>'Jan-25'!W16+J16</f>
        <v>7</v>
      </c>
      <c r="X16" s="68">
        <f>'Jan-25'!X16+K16</f>
        <v>9</v>
      </c>
      <c r="Y16" s="68">
        <f>'Jan-25'!Y16+L16</f>
        <v>13</v>
      </c>
      <c r="Z16" s="64">
        <f t="shared" ref="Z16:Z17" si="6">IFERROR(S16/T16-1,"n/a")</f>
        <v>0.35000000000000009</v>
      </c>
      <c r="AA16" s="64">
        <f t="shared" ref="AA16:AA17" si="7">IFERROR(S16/U16-1,"n/a")</f>
        <v>1.4545454545454546</v>
      </c>
      <c r="AB16" s="64">
        <f t="shared" ref="AB16:AB17" si="8">IFERROR(S16/V16-1,"n/a")</f>
        <v>1.7000000000000002</v>
      </c>
      <c r="AC16" s="64">
        <f t="shared" ref="AC16:AC17" si="9">IFERROR(S16/W16-1,"n/a")</f>
        <v>2.8571428571428572</v>
      </c>
      <c r="AD16" s="64">
        <f t="shared" ref="AD16:AD17" si="10">IFERROR(S16/X16-1,"n/a")</f>
        <v>2</v>
      </c>
      <c r="AE16" s="60">
        <f t="shared" ref="AE16:AE17" si="11">IFERROR(S16/Y16-1,"n/a")</f>
        <v>1.0769230769230771</v>
      </c>
      <c r="AF16" s="68">
        <v>797</v>
      </c>
      <c r="AG16" s="68">
        <v>575</v>
      </c>
      <c r="AH16" s="68">
        <v>572</v>
      </c>
      <c r="AI16" s="68">
        <v>202</v>
      </c>
      <c r="AJ16" s="68">
        <v>54</v>
      </c>
      <c r="AK16" s="134">
        <v>586</v>
      </c>
      <c r="AL16" s="122"/>
      <c r="AM16" s="122"/>
    </row>
    <row r="17" spans="1:39" s="123" customFormat="1" ht="12.75">
      <c r="A17" s="122"/>
      <c r="B17" s="127"/>
      <c r="C17" s="33"/>
      <c r="D17" s="26" t="s">
        <v>11</v>
      </c>
      <c r="E17" s="32"/>
      <c r="F17" s="71">
        <v>51126</v>
      </c>
      <c r="G17" s="71">
        <v>31100</v>
      </c>
      <c r="H17" s="71">
        <v>24121</v>
      </c>
      <c r="I17" s="71">
        <v>6429</v>
      </c>
      <c r="J17" s="71">
        <v>4669</v>
      </c>
      <c r="K17" s="71">
        <v>17407</v>
      </c>
      <c r="L17" s="71">
        <v>26946</v>
      </c>
      <c r="M17" s="64">
        <f t="shared" si="0"/>
        <v>0.64392282958199365</v>
      </c>
      <c r="N17" s="64">
        <f t="shared" si="1"/>
        <v>1.1195638655113802</v>
      </c>
      <c r="O17" s="64">
        <f t="shared" si="2"/>
        <v>6.9524031731217919</v>
      </c>
      <c r="P17" s="64">
        <f t="shared" si="3"/>
        <v>9.9500963803812379</v>
      </c>
      <c r="Q17" s="64">
        <f t="shared" si="4"/>
        <v>1.9370942724191416</v>
      </c>
      <c r="R17" s="60">
        <f t="shared" si="5"/>
        <v>0.89735025606769092</v>
      </c>
      <c r="S17" s="68">
        <f>'Jan-25'!S17+F17</f>
        <v>87620</v>
      </c>
      <c r="T17" s="68">
        <f>'Jan-25'!T17+G17</f>
        <v>76236</v>
      </c>
      <c r="U17" s="68">
        <f>'Jan-25'!U17+H17</f>
        <v>39920</v>
      </c>
      <c r="V17" s="68">
        <f>'Jan-25'!V17+I17</f>
        <v>8131</v>
      </c>
      <c r="W17" s="68">
        <f>'Jan-25'!W17+J17</f>
        <v>5957</v>
      </c>
      <c r="X17" s="68">
        <f>'Jan-25'!X17+K17</f>
        <v>40548</v>
      </c>
      <c r="Y17" s="68">
        <f>'Jan-25'!Y17+L17</f>
        <v>47573</v>
      </c>
      <c r="Z17" s="64">
        <f t="shared" si="6"/>
        <v>0.14932577784773593</v>
      </c>
      <c r="AA17" s="64">
        <f t="shared" si="7"/>
        <v>1.194889779559118</v>
      </c>
      <c r="AB17" s="64">
        <f t="shared" si="8"/>
        <v>9.776042307219285</v>
      </c>
      <c r="AC17" s="64">
        <f t="shared" si="9"/>
        <v>13.708746013093839</v>
      </c>
      <c r="AD17" s="64">
        <f t="shared" si="10"/>
        <v>1.1608957285192858</v>
      </c>
      <c r="AE17" s="60">
        <f t="shared" si="11"/>
        <v>0.84180102158787551</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7</v>
      </c>
      <c r="G19" s="71">
        <v>4</v>
      </c>
      <c r="H19" s="71">
        <v>2</v>
      </c>
      <c r="I19" s="71">
        <v>3</v>
      </c>
      <c r="J19" s="71">
        <v>0</v>
      </c>
      <c r="K19" s="71">
        <v>0</v>
      </c>
      <c r="L19" s="71">
        <v>1</v>
      </c>
      <c r="M19" s="64">
        <f t="shared" ref="M19:M20" si="12">IFERROR(F19/G19-1,"n/a")</f>
        <v>0.75</v>
      </c>
      <c r="N19" s="64">
        <f t="shared" ref="N19:N20" si="13">IFERROR(F19/H19-1,"n/a")</f>
        <v>2.5</v>
      </c>
      <c r="O19" s="64">
        <f t="shared" ref="O19:O20" si="14">IFERROR(F19/I19-1,"n/a")</f>
        <v>1.3333333333333335</v>
      </c>
      <c r="P19" s="64" t="str">
        <f t="shared" ref="P19:P20" si="15">IFERROR(F19/J19-1,"n/a")</f>
        <v>n/a</v>
      </c>
      <c r="Q19" s="64" t="str">
        <f t="shared" ref="Q19:Q20" si="16">IFERROR(F19/K19-1,"n/a")</f>
        <v>n/a</v>
      </c>
      <c r="R19" s="60">
        <f t="shared" ref="R19:R20" si="17">IFERROR(F19/L19-1,"n/a")</f>
        <v>6</v>
      </c>
      <c r="S19" s="68">
        <f>'Jan-25'!S19+F19</f>
        <v>8</v>
      </c>
      <c r="T19" s="68">
        <f>'Jan-25'!T19+G19</f>
        <v>6</v>
      </c>
      <c r="U19" s="68">
        <f>'Jan-25'!U19+H19</f>
        <v>6</v>
      </c>
      <c r="V19" s="68">
        <f>'Jan-25'!V19+I19</f>
        <v>6</v>
      </c>
      <c r="W19" s="68">
        <f>'Jan-25'!W19+J19</f>
        <v>0</v>
      </c>
      <c r="X19" s="68">
        <f>'Jan-25'!X19+K19</f>
        <v>1</v>
      </c>
      <c r="Y19" s="68">
        <f>'Jan-25'!Y19+L19</f>
        <v>1</v>
      </c>
      <c r="Z19" s="64">
        <f t="shared" ref="Z19:Z20" si="18">IFERROR(S19/T19-1,"n/a")</f>
        <v>0.33333333333333326</v>
      </c>
      <c r="AA19" s="64">
        <f t="shared" ref="AA19:AA20" si="19">IFERROR(S19/U19-1,"n/a")</f>
        <v>0.33333333333333326</v>
      </c>
      <c r="AB19" s="64">
        <f t="shared" ref="AB19:AB20" si="20">IFERROR(S19/V19-1,"n/a")</f>
        <v>0.33333333333333326</v>
      </c>
      <c r="AC19" s="64" t="str">
        <f t="shared" ref="AC19:AC20" si="21">IFERROR(S19/W19-1,"n/a")</f>
        <v>n/a</v>
      </c>
      <c r="AD19" s="64">
        <f t="shared" ref="AD19:AD20" si="22">IFERROR(S19/X19-1,"n/a")</f>
        <v>7</v>
      </c>
      <c r="AE19" s="60">
        <f t="shared" ref="AE19:AE20" si="23">IFERROR(S19/Y19-1,"n/a")</f>
        <v>7</v>
      </c>
      <c r="AF19" s="68">
        <v>733</v>
      </c>
      <c r="AG19" s="68">
        <v>708</v>
      </c>
      <c r="AH19" s="68">
        <v>658</v>
      </c>
      <c r="AI19" s="68">
        <v>47</v>
      </c>
      <c r="AJ19" s="68">
        <v>9</v>
      </c>
      <c r="AK19" s="134">
        <v>290</v>
      </c>
      <c r="AL19" s="122"/>
      <c r="AM19" s="122"/>
    </row>
    <row r="20" spans="1:39" s="123" customFormat="1" ht="12.75">
      <c r="A20" s="122"/>
      <c r="B20" s="127"/>
      <c r="C20" s="33"/>
      <c r="D20" s="26" t="s">
        <v>11</v>
      </c>
      <c r="E20" s="32"/>
      <c r="F20" s="71">
        <v>11128</v>
      </c>
      <c r="G20" s="71">
        <v>5580</v>
      </c>
      <c r="H20" s="71">
        <v>2252</v>
      </c>
      <c r="I20" s="71">
        <v>925</v>
      </c>
      <c r="J20" s="71">
        <v>0</v>
      </c>
      <c r="K20" s="71">
        <v>43</v>
      </c>
      <c r="L20" s="71">
        <v>1168</v>
      </c>
      <c r="M20" s="64">
        <f t="shared" si="12"/>
        <v>0.99426523297491043</v>
      </c>
      <c r="N20" s="64">
        <f t="shared" si="13"/>
        <v>3.9413854351687387</v>
      </c>
      <c r="O20" s="64">
        <f t="shared" si="14"/>
        <v>11.03027027027027</v>
      </c>
      <c r="P20" s="64" t="str">
        <f t="shared" si="15"/>
        <v>n/a</v>
      </c>
      <c r="Q20" s="64">
        <f t="shared" si="16"/>
        <v>257.7906976744186</v>
      </c>
      <c r="R20" s="60">
        <f t="shared" si="17"/>
        <v>8.5273972602739718</v>
      </c>
      <c r="S20" s="68">
        <f>'Jan-25'!S20+F20</f>
        <v>12929</v>
      </c>
      <c r="T20" s="68">
        <f>'Jan-25'!T20+G20</f>
        <v>8420</v>
      </c>
      <c r="U20" s="68">
        <f>'Jan-25'!U20+H20</f>
        <v>6112</v>
      </c>
      <c r="V20" s="68">
        <f>'Jan-25'!V20+I20</f>
        <v>1739</v>
      </c>
      <c r="W20" s="68">
        <f>'Jan-25'!W20+J20</f>
        <v>0</v>
      </c>
      <c r="X20" s="68">
        <f>'Jan-25'!X20+K20</f>
        <v>866</v>
      </c>
      <c r="Y20" s="68">
        <f>'Jan-25'!Y20+L20</f>
        <v>1608</v>
      </c>
      <c r="Z20" s="64">
        <f t="shared" si="18"/>
        <v>0.53551068883610453</v>
      </c>
      <c r="AA20" s="64">
        <f t="shared" si="19"/>
        <v>1.1153468586387434</v>
      </c>
      <c r="AB20" s="64">
        <f t="shared" si="20"/>
        <v>6.4347326049453706</v>
      </c>
      <c r="AC20" s="64" t="str">
        <f t="shared" si="21"/>
        <v>n/a</v>
      </c>
      <c r="AD20" s="64">
        <f t="shared" si="22"/>
        <v>13.929561200923787</v>
      </c>
      <c r="AE20" s="60">
        <f t="shared" si="23"/>
        <v>7.0404228855721396</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114</v>
      </c>
      <c r="G22" s="71">
        <v>77</v>
      </c>
      <c r="H22" s="71">
        <v>73</v>
      </c>
      <c r="I22" s="71">
        <v>13</v>
      </c>
      <c r="J22" s="71">
        <v>0</v>
      </c>
      <c r="K22" s="71">
        <v>14</v>
      </c>
      <c r="L22" s="71">
        <v>21</v>
      </c>
      <c r="M22" s="64">
        <f t="shared" ref="M22:M23" si="24">IFERROR(F22/G22-1,"n/a")</f>
        <v>0.48051948051948057</v>
      </c>
      <c r="N22" s="64">
        <f t="shared" ref="N22:N23" si="25">IFERROR(F22/H22-1,"n/a")</f>
        <v>0.56164383561643838</v>
      </c>
      <c r="O22" s="64">
        <f t="shared" ref="O22:O23" si="26">IFERROR(F22/I22-1,"n/a")</f>
        <v>7.7692307692307701</v>
      </c>
      <c r="P22" s="64" t="str">
        <f t="shared" ref="P22:P23" si="27">IFERROR(F22/J22-1,"n/a")</f>
        <v>n/a</v>
      </c>
      <c r="Q22" s="64">
        <f t="shared" ref="Q22:Q23" si="28">IFERROR(F22/K22-1,"n/a")</f>
        <v>7.1428571428571423</v>
      </c>
      <c r="R22" s="60">
        <f t="shared" ref="R22:R23" si="29">IFERROR(F22/L22-1,"n/a")</f>
        <v>4.4285714285714288</v>
      </c>
      <c r="S22" s="68">
        <f>'Jan-25'!S22+F22</f>
        <v>247</v>
      </c>
      <c r="T22" s="68">
        <f>'Jan-25'!T22+G22</f>
        <v>172</v>
      </c>
      <c r="U22" s="68">
        <f>'Jan-25'!U22+H22</f>
        <v>179</v>
      </c>
      <c r="V22" s="68">
        <f>'Jan-25'!V22+I22</f>
        <v>29</v>
      </c>
      <c r="W22" s="68">
        <f>'Jan-25'!W22+J22</f>
        <v>0</v>
      </c>
      <c r="X22" s="68">
        <f>'Jan-25'!X22+K22</f>
        <v>33</v>
      </c>
      <c r="Y22" s="68">
        <f>'Jan-25'!Y22+L22</f>
        <v>45</v>
      </c>
      <c r="Z22" s="64">
        <f t="shared" ref="Z22:Z23" si="30">IFERROR(S22/T22-1,"n/a")</f>
        <v>0.43604651162790709</v>
      </c>
      <c r="AA22" s="64">
        <f t="shared" ref="AA22:AA23" si="31">IFERROR(S22/U22-1,"n/a")</f>
        <v>0.37988826815642462</v>
      </c>
      <c r="AB22" s="64">
        <f t="shared" ref="AB22:AB23" si="32">IFERROR(S22/V22-1,"n/a")</f>
        <v>7.5172413793103452</v>
      </c>
      <c r="AC22" s="64" t="str">
        <f t="shared" ref="AC22:AC23" si="33">IFERROR(S22/W22-1,"n/a")</f>
        <v>n/a</v>
      </c>
      <c r="AD22" s="64">
        <f t="shared" ref="AD22:AD23" si="34">IFERROR(S22/X22-1,"n/a")</f>
        <v>6.4848484848484844</v>
      </c>
      <c r="AE22" s="60">
        <f t="shared" ref="AE22:AE23" si="35">IFERROR(S22/Y22-1,"n/a")</f>
        <v>4.4888888888888889</v>
      </c>
      <c r="AF22" s="68">
        <v>1651</v>
      </c>
      <c r="AG22" s="68">
        <v>1500</v>
      </c>
      <c r="AH22" s="68">
        <v>895</v>
      </c>
      <c r="AI22" s="68">
        <v>283</v>
      </c>
      <c r="AJ22" s="68">
        <v>43</v>
      </c>
      <c r="AK22" s="134">
        <v>827</v>
      </c>
      <c r="AL22" s="122"/>
      <c r="AM22" s="122"/>
    </row>
    <row r="23" spans="1:39" s="123" customFormat="1" ht="12.75">
      <c r="A23" s="122"/>
      <c r="B23" s="127"/>
      <c r="C23" s="33"/>
      <c r="D23" s="26" t="s">
        <v>11</v>
      </c>
      <c r="E23" s="32"/>
      <c r="F23" s="71">
        <v>321671</v>
      </c>
      <c r="G23" s="71">
        <v>282857</v>
      </c>
      <c r="H23" s="71">
        <v>247607</v>
      </c>
      <c r="I23" s="71">
        <v>14032</v>
      </c>
      <c r="J23" s="71">
        <v>0</v>
      </c>
      <c r="K23" s="71">
        <v>47023</v>
      </c>
      <c r="L23" s="71">
        <v>59703</v>
      </c>
      <c r="M23" s="64">
        <f t="shared" si="24"/>
        <v>0.13722128142488965</v>
      </c>
      <c r="N23" s="64">
        <f t="shared" si="25"/>
        <v>0.29911916868263022</v>
      </c>
      <c r="O23" s="64">
        <f t="shared" si="26"/>
        <v>21.924102052451538</v>
      </c>
      <c r="P23" s="64" t="str">
        <f t="shared" si="27"/>
        <v>n/a</v>
      </c>
      <c r="Q23" s="64">
        <f t="shared" si="28"/>
        <v>5.8407162452416905</v>
      </c>
      <c r="R23" s="60">
        <f t="shared" si="29"/>
        <v>4.3878532067065308</v>
      </c>
      <c r="S23" s="68">
        <f>'Jan-25'!S23+F23</f>
        <v>737249</v>
      </c>
      <c r="T23" s="68">
        <f>'Jan-25'!T23+G23</f>
        <v>596438</v>
      </c>
      <c r="U23" s="68">
        <f>'Jan-25'!U23+H23</f>
        <v>538404</v>
      </c>
      <c r="V23" s="68">
        <f>'Jan-25'!V23+I23</f>
        <v>35860</v>
      </c>
      <c r="W23" s="68">
        <f>'Jan-25'!W23+J23</f>
        <v>0</v>
      </c>
      <c r="X23" s="68">
        <f>'Jan-25'!X23+K23</f>
        <v>112017</v>
      </c>
      <c r="Y23" s="68">
        <f>'Jan-25'!Y23+L23</f>
        <v>134226</v>
      </c>
      <c r="Z23" s="64">
        <f t="shared" si="30"/>
        <v>0.23608656725426624</v>
      </c>
      <c r="AA23" s="64">
        <f t="shared" si="31"/>
        <v>0.36932303623301466</v>
      </c>
      <c r="AB23" s="64">
        <f t="shared" si="32"/>
        <v>19.559090909090909</v>
      </c>
      <c r="AC23" s="64" t="str">
        <f t="shared" si="33"/>
        <v>n/a</v>
      </c>
      <c r="AD23" s="64">
        <f t="shared" si="34"/>
        <v>5.5815813671139205</v>
      </c>
      <c r="AE23" s="60">
        <f t="shared" si="35"/>
        <v>4.4925945792916426</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0</v>
      </c>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'Jan-25'!S25+F25</f>
        <v>0</v>
      </c>
      <c r="T25" s="68">
        <f>'Jan-25'!T25+G25</f>
        <v>0</v>
      </c>
      <c r="U25" s="68">
        <f>'Jan-25'!U25+H25</f>
        <v>0</v>
      </c>
      <c r="V25" s="68">
        <f>'Jan-25'!V25+I25</f>
        <v>0</v>
      </c>
      <c r="W25" s="68">
        <f>'Jan-25'!W25+J25</f>
        <v>0</v>
      </c>
      <c r="X25" s="68">
        <f>'Jan-25'!X25+K25</f>
        <v>0</v>
      </c>
      <c r="Y25" s="68">
        <f>'Jan-25'!Y25+L25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4">
        <v>16</v>
      </c>
      <c r="AL25" s="122"/>
      <c r="AM25" s="122"/>
    </row>
    <row r="26" spans="1:39" s="123" customFormat="1" ht="12.75">
      <c r="A26" s="122"/>
      <c r="B26" s="127"/>
      <c r="C26" s="33"/>
      <c r="D26" s="26" t="s">
        <v>11</v>
      </c>
      <c r="E26" s="32"/>
      <c r="F26" s="71">
        <v>0</v>
      </c>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'Jan-25'!S26+F26</f>
        <v>0</v>
      </c>
      <c r="T26" s="68">
        <f>'Jan-25'!T26+G26</f>
        <v>0</v>
      </c>
      <c r="U26" s="68">
        <f>'Jan-25'!U26+H26</f>
        <v>0</v>
      </c>
      <c r="V26" s="68">
        <f>'Jan-25'!V26+I26</f>
        <v>0</v>
      </c>
      <c r="W26" s="68">
        <f>'Jan-25'!W26+J26</f>
        <v>0</v>
      </c>
      <c r="X26" s="68">
        <f>'Jan-25'!X26+K26</f>
        <v>0</v>
      </c>
      <c r="Y26" s="68">
        <f>'Jan-25'!Y26+L26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476</v>
      </c>
      <c r="G27" s="75">
        <f t="shared" si="48"/>
        <v>313</v>
      </c>
      <c r="H27" s="75">
        <f t="shared" si="48"/>
        <v>242</v>
      </c>
      <c r="I27" s="75">
        <f t="shared" si="48"/>
        <v>185</v>
      </c>
      <c r="J27" s="75">
        <f t="shared" si="48"/>
        <v>5</v>
      </c>
      <c r="K27" s="75">
        <f t="shared" si="48"/>
        <v>193</v>
      </c>
      <c r="L27" s="75">
        <f t="shared" si="48"/>
        <v>187</v>
      </c>
      <c r="M27" s="66">
        <f t="shared" si="36"/>
        <v>0.52076677316293929</v>
      </c>
      <c r="N27" s="66">
        <f t="shared" si="37"/>
        <v>0.96694214876033069</v>
      </c>
      <c r="O27" s="66">
        <f t="shared" si="38"/>
        <v>1.5729729729729729</v>
      </c>
      <c r="P27" s="66">
        <f t="shared" si="39"/>
        <v>94.2</v>
      </c>
      <c r="Q27" s="66">
        <f t="shared" si="40"/>
        <v>1.4663212435233159</v>
      </c>
      <c r="R27" s="62">
        <f t="shared" si="41"/>
        <v>1.5454545454545454</v>
      </c>
      <c r="S27" s="75">
        <f t="shared" ref="S27:Y28" si="49">S13+S16+S19+S22+S25</f>
        <v>1026</v>
      </c>
      <c r="T27" s="75">
        <f t="shared" si="49"/>
        <v>619</v>
      </c>
      <c r="U27" s="75">
        <f t="shared" si="49"/>
        <v>545</v>
      </c>
      <c r="V27" s="75">
        <f t="shared" si="49"/>
        <v>371</v>
      </c>
      <c r="W27" s="75">
        <f t="shared" si="49"/>
        <v>7</v>
      </c>
      <c r="X27" s="75">
        <f t="shared" si="49"/>
        <v>405</v>
      </c>
      <c r="Y27" s="75">
        <f t="shared" si="49"/>
        <v>405</v>
      </c>
      <c r="Z27" s="66">
        <f t="shared" si="42"/>
        <v>0.65751211631663975</v>
      </c>
      <c r="AA27" s="66">
        <f t="shared" si="43"/>
        <v>0.88256880733944953</v>
      </c>
      <c r="AB27" s="66">
        <f t="shared" si="44"/>
        <v>1.7654986522911051</v>
      </c>
      <c r="AC27" s="66">
        <f t="shared" si="45"/>
        <v>145.57142857142858</v>
      </c>
      <c r="AD27" s="66">
        <f t="shared" si="46"/>
        <v>1.5333333333333332</v>
      </c>
      <c r="AE27" s="62">
        <f t="shared" si="47"/>
        <v>1.5333333333333332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1260797</v>
      </c>
      <c r="G28" s="76">
        <f t="shared" si="48"/>
        <v>994232</v>
      </c>
      <c r="H28" s="76">
        <f t="shared" si="48"/>
        <v>723641</v>
      </c>
      <c r="I28" s="76">
        <f t="shared" si="48"/>
        <v>240931</v>
      </c>
      <c r="J28" s="76">
        <f t="shared" si="48"/>
        <v>4669</v>
      </c>
      <c r="K28" s="76">
        <f t="shared" si="48"/>
        <v>494991</v>
      </c>
      <c r="L28" s="76">
        <f t="shared" si="48"/>
        <v>513063</v>
      </c>
      <c r="M28" s="67">
        <f t="shared" si="36"/>
        <v>0.2681114669413176</v>
      </c>
      <c r="N28" s="67">
        <f t="shared" si="37"/>
        <v>0.74229624910694669</v>
      </c>
      <c r="O28" s="67">
        <f t="shared" si="38"/>
        <v>4.2330210724232247</v>
      </c>
      <c r="P28" s="67">
        <f t="shared" si="39"/>
        <v>269.0357678303705</v>
      </c>
      <c r="Q28" s="67">
        <f t="shared" si="40"/>
        <v>1.5471109575729658</v>
      </c>
      <c r="R28" s="63">
        <f t="shared" si="41"/>
        <v>1.4573921721114171</v>
      </c>
      <c r="S28" s="76">
        <f t="shared" si="49"/>
        <v>2766999</v>
      </c>
      <c r="T28" s="76">
        <f t="shared" si="49"/>
        <v>1977097</v>
      </c>
      <c r="U28" s="76">
        <f t="shared" si="49"/>
        <v>1557046</v>
      </c>
      <c r="V28" s="76">
        <f t="shared" si="49"/>
        <v>460887</v>
      </c>
      <c r="W28" s="76">
        <f t="shared" si="49"/>
        <v>5957</v>
      </c>
      <c r="X28" s="76">
        <f t="shared" si="49"/>
        <v>1050029</v>
      </c>
      <c r="Y28" s="76">
        <f t="shared" si="49"/>
        <v>1133915</v>
      </c>
      <c r="Z28" s="67">
        <f t="shared" si="42"/>
        <v>0.39952617398134738</v>
      </c>
      <c r="AA28" s="67">
        <f t="shared" si="43"/>
        <v>0.77708237264666558</v>
      </c>
      <c r="AB28" s="67">
        <f t="shared" si="44"/>
        <v>5.0036386359346219</v>
      </c>
      <c r="AC28" s="67">
        <f t="shared" si="45"/>
        <v>463.49538358234008</v>
      </c>
      <c r="AD28" s="67">
        <f t="shared" si="46"/>
        <v>1.6351643621271412</v>
      </c>
      <c r="AE28" s="63">
        <f t="shared" si="47"/>
        <v>1.4402173002385541</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February</v>
      </c>
      <c r="G33" s="163"/>
      <c r="H33" s="163"/>
      <c r="I33" s="163"/>
      <c r="J33" s="163"/>
      <c r="K33" s="163"/>
      <c r="L33" s="163"/>
      <c r="M33" s="163"/>
      <c r="N33" s="163"/>
      <c r="O33" s="163"/>
      <c r="P33" s="163"/>
      <c r="Q33" s="163"/>
      <c r="R33" s="164"/>
      <c r="S33" s="166" t="str">
        <f>"April to "&amp;D4&amp;" (YTD)"</f>
        <v>April to February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129</v>
      </c>
      <c r="N35" s="53" t="s">
        <v>140</v>
      </c>
      <c r="O35" s="53" t="s">
        <v>141</v>
      </c>
      <c r="P35" s="53" t="s">
        <v>142</v>
      </c>
      <c r="Q35" s="53" t="s">
        <v>143</v>
      </c>
      <c r="R35" s="57" t="s">
        <v>144</v>
      </c>
      <c r="S35" s="53"/>
      <c r="T35" s="53" t="s">
        <v>128</v>
      </c>
      <c r="U35" s="53" t="s">
        <v>114</v>
      </c>
      <c r="V35" s="53" t="s">
        <v>53</v>
      </c>
      <c r="W35" s="52" t="s">
        <v>54</v>
      </c>
      <c r="X35" s="52" t="s">
        <v>59</v>
      </c>
      <c r="Y35" s="52" t="s">
        <v>64</v>
      </c>
      <c r="Z35" s="52"/>
      <c r="AA35" s="53" t="s">
        <v>129</v>
      </c>
      <c r="AB35" s="53" t="s">
        <v>140</v>
      </c>
      <c r="AC35" s="53" t="s">
        <v>141</v>
      </c>
      <c r="AD35" s="53" t="s">
        <v>142</v>
      </c>
      <c r="AE35" s="57" t="s">
        <v>143</v>
      </c>
      <c r="AF35" s="53"/>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340</v>
      </c>
      <c r="G37" s="74">
        <f t="shared" ref="G37:L38" si="51">G13</f>
        <v>224</v>
      </c>
      <c r="H37" s="74">
        <f t="shared" si="51"/>
        <v>161</v>
      </c>
      <c r="I37" s="74">
        <f t="shared" si="51"/>
        <v>162</v>
      </c>
      <c r="J37" s="74">
        <f t="shared" si="51"/>
        <v>0</v>
      </c>
      <c r="K37" s="74">
        <f t="shared" si="51"/>
        <v>175</v>
      </c>
      <c r="L37" s="74">
        <f t="shared" si="51"/>
        <v>157</v>
      </c>
      <c r="M37" s="64">
        <f t="shared" ref="M37:M38" si="52">IFERROR(F37/G37-1,"n/a")</f>
        <v>0.51785714285714279</v>
      </c>
      <c r="N37" s="64">
        <f t="shared" ref="N37:N38" si="53">IFERROR(F37/H37-1,"n/a")</f>
        <v>1.1118012422360248</v>
      </c>
      <c r="O37" s="64">
        <f t="shared" ref="O37:O38" si="54">IFERROR(F37/I37-1,"n/a")</f>
        <v>1.0987654320987654</v>
      </c>
      <c r="P37" s="64" t="str">
        <f t="shared" ref="P37:P38" si="55">IFERROR(F37/J37-1,"n/a")</f>
        <v>n/a</v>
      </c>
      <c r="Q37" s="64">
        <f t="shared" ref="Q37:Q38" si="56">IFERROR(F37/K37-1,"n/a")</f>
        <v>0.94285714285714284</v>
      </c>
      <c r="R37" s="60">
        <f t="shared" ref="R37:R38" si="57">IFERROR(F37/L37-1,"n/a")</f>
        <v>1.1656050955414012</v>
      </c>
      <c r="S37" s="64"/>
      <c r="T37" s="74">
        <f>'Jan-25'!T37+'Feb-25'!F37</f>
        <v>2525</v>
      </c>
      <c r="U37" s="74">
        <f>'Jan-25'!U37+'Feb-25'!G37</f>
        <v>1521</v>
      </c>
      <c r="V37" s="74">
        <f>'Jan-25'!V37+'Feb-25'!H37</f>
        <v>1305</v>
      </c>
      <c r="W37" s="74">
        <f>'Jan-25'!W37+'Feb-25'!I37</f>
        <v>841</v>
      </c>
      <c r="X37" s="74">
        <f>'Jan-25'!X37+'Feb-25'!J37</f>
        <v>42</v>
      </c>
      <c r="Y37" s="74">
        <f>'Jan-25'!Y37+'Feb-25'!K37</f>
        <v>1430</v>
      </c>
      <c r="Z37" s="74"/>
      <c r="AA37" s="119">
        <f>IFERROR(T37/U37-1,"n/a")</f>
        <v>0.66009204470742922</v>
      </c>
      <c r="AB37" s="119">
        <f>IFERROR(T37/V37-1,"n/a")</f>
        <v>0.93486590038314166</v>
      </c>
      <c r="AC37" s="119">
        <f>IFERROR(T37/W37-1,"n/a")</f>
        <v>2.0023781212841856</v>
      </c>
      <c r="AD37" s="119">
        <f>IFERROR(T37/X37-1,"n/a")</f>
        <v>59.11904761904762</v>
      </c>
      <c r="AE37" s="120">
        <f>IFERROR(T37/Y37-1,"n/a")</f>
        <v>0.76573426573426584</v>
      </c>
      <c r="AF37" s="119"/>
      <c r="AG37" s="89">
        <v>1802</v>
      </c>
      <c r="AH37" s="89">
        <v>1486</v>
      </c>
      <c r="AI37" s="89">
        <v>1052</v>
      </c>
      <c r="AJ37" s="70">
        <v>551</v>
      </c>
      <c r="AK37" s="78">
        <v>1584</v>
      </c>
      <c r="AM37" s="122"/>
    </row>
    <row r="38" spans="1:39" s="123" customFormat="1" ht="11.25">
      <c r="A38" s="122"/>
      <c r="B38" s="122"/>
      <c r="C38" s="33"/>
      <c r="D38" s="26" t="s">
        <v>11</v>
      </c>
      <c r="E38" s="32"/>
      <c r="F38" s="74">
        <f>F14</f>
        <v>876872</v>
      </c>
      <c r="G38" s="74">
        <f t="shared" si="51"/>
        <v>674695</v>
      </c>
      <c r="H38" s="74">
        <f t="shared" si="51"/>
        <v>449661</v>
      </c>
      <c r="I38" s="74">
        <f t="shared" si="51"/>
        <v>219545</v>
      </c>
      <c r="J38" s="74">
        <f t="shared" si="51"/>
        <v>0</v>
      </c>
      <c r="K38" s="74">
        <f t="shared" si="51"/>
        <v>430518</v>
      </c>
      <c r="L38" s="74">
        <f t="shared" si="51"/>
        <v>425246</v>
      </c>
      <c r="M38" s="64">
        <f t="shared" si="52"/>
        <v>0.29965688199853258</v>
      </c>
      <c r="N38" s="64">
        <f t="shared" si="53"/>
        <v>0.95007349981430456</v>
      </c>
      <c r="O38" s="64">
        <f t="shared" si="54"/>
        <v>2.9940422236899042</v>
      </c>
      <c r="P38" s="64" t="str">
        <f t="shared" si="55"/>
        <v>n/a</v>
      </c>
      <c r="Q38" s="64">
        <f t="shared" si="56"/>
        <v>1.0367835955755624</v>
      </c>
      <c r="R38" s="60">
        <f t="shared" si="57"/>
        <v>1.0620346811022325</v>
      </c>
      <c r="S38" s="64"/>
      <c r="T38" s="74">
        <f>'Jan-25'!T38+'Feb-25'!F38</f>
        <v>7794866</v>
      </c>
      <c r="U38" s="74">
        <f>'Jan-25'!U38+'Feb-25'!G38</f>
        <v>4990356</v>
      </c>
      <c r="V38" s="74">
        <f>'Jan-25'!V38+'Feb-25'!H38</f>
        <v>3805365</v>
      </c>
      <c r="W38" s="74">
        <f>'Jan-25'!W38+'Feb-25'!I38</f>
        <v>1178358</v>
      </c>
      <c r="X38" s="74">
        <f>'Jan-25'!X38+'Feb-25'!J38</f>
        <v>0</v>
      </c>
      <c r="Y38" s="74">
        <f>'Jan-25'!Y38+'Feb-25'!K38</f>
        <v>4016570</v>
      </c>
      <c r="Z38" s="74"/>
      <c r="AA38" s="119">
        <f>IFERROR(T38/U38-1,"n/a")</f>
        <v>0.56198595851678723</v>
      </c>
      <c r="AB38" s="119">
        <f>IFERROR(T38/V38-1,"n/a")</f>
        <v>1.0483885251480474</v>
      </c>
      <c r="AC38" s="119">
        <f>IFERROR(T38/W38-1,"n/a")</f>
        <v>5.6150236176102677</v>
      </c>
      <c r="AD38" s="119" t="str">
        <f>IFERROR(T38/X38-1,"n/a")</f>
        <v>n/a</v>
      </c>
      <c r="AE38" s="120">
        <f>IFERROR(T38/Y38-1,"n/a")</f>
        <v>0.94067724451459833</v>
      </c>
      <c r="AF38" s="119"/>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1.25">
      <c r="A40" s="122"/>
      <c r="B40" s="122"/>
      <c r="C40" s="33"/>
      <c r="D40" s="26" t="s">
        <v>5</v>
      </c>
      <c r="E40" s="32"/>
      <c r="F40" s="74">
        <f t="shared" ref="F40:L41" si="58">F16</f>
        <v>15</v>
      </c>
      <c r="G40" s="74">
        <f t="shared" si="58"/>
        <v>8</v>
      </c>
      <c r="H40" s="74">
        <f t="shared" si="58"/>
        <v>6</v>
      </c>
      <c r="I40" s="74">
        <f t="shared" si="58"/>
        <v>7</v>
      </c>
      <c r="J40" s="74">
        <f t="shared" si="58"/>
        <v>5</v>
      </c>
      <c r="K40" s="74">
        <f t="shared" si="58"/>
        <v>4</v>
      </c>
      <c r="L40" s="74">
        <f t="shared" si="58"/>
        <v>8</v>
      </c>
      <c r="M40" s="64">
        <f t="shared" ref="M40:M41" si="59">IFERROR(F40/G40-1,"n/a")</f>
        <v>0.875</v>
      </c>
      <c r="N40" s="64">
        <f t="shared" ref="N40:N41" si="60">IFERROR(F40/H40-1,"n/a")</f>
        <v>1.5</v>
      </c>
      <c r="O40" s="64">
        <f t="shared" ref="O40:O41" si="61">IFERROR(F40/I40-1,"n/a")</f>
        <v>1.1428571428571428</v>
      </c>
      <c r="P40" s="64">
        <f t="shared" ref="P40:P41" si="62">IFERROR(F40/J40-1,"n/a")</f>
        <v>2</v>
      </c>
      <c r="Q40" s="64">
        <f t="shared" ref="Q40:Q41" si="63">IFERROR(F40/K40-1,"n/a")</f>
        <v>2.75</v>
      </c>
      <c r="R40" s="60">
        <f t="shared" ref="R40:R41" si="64">IFERROR(F40/L40-1,"n/a")</f>
        <v>0.875</v>
      </c>
      <c r="S40" s="64"/>
      <c r="T40" s="74">
        <f>'Jan-25'!T40+'Feb-25'!F40</f>
        <v>787</v>
      </c>
      <c r="U40" s="74">
        <f>'Jan-25'!U40+'Feb-25'!G40</f>
        <v>567</v>
      </c>
      <c r="V40" s="74">
        <f>'Jan-25'!V40+'Feb-25'!H40</f>
        <v>548</v>
      </c>
      <c r="W40" s="74">
        <f>'Jan-25'!W40+'Feb-25'!I40</f>
        <v>202</v>
      </c>
      <c r="X40" s="74">
        <f>'Jan-25'!X40+'Feb-25'!J40</f>
        <v>51</v>
      </c>
      <c r="Y40" s="74">
        <f>'Jan-25'!Y40+'Feb-25'!K40</f>
        <v>579</v>
      </c>
      <c r="Z40" s="74"/>
      <c r="AA40" s="119">
        <f t="shared" ref="AA40:AA41" si="65">IFERROR(T40/U40-1,"n/a")</f>
        <v>0.38800705467372132</v>
      </c>
      <c r="AB40" s="119">
        <f t="shared" ref="AB40:AB41" si="66">IFERROR(T40/V40-1,"n/a")</f>
        <v>0.43613138686131392</v>
      </c>
      <c r="AC40" s="119">
        <f t="shared" ref="AC40:AC41" si="67">IFERROR(T40/W40-1,"n/a")</f>
        <v>2.8960396039603959</v>
      </c>
      <c r="AD40" s="119">
        <f t="shared" ref="AD40:AD41" si="68">IFERROR(T40/X40-1,"n/a")</f>
        <v>14.431372549019608</v>
      </c>
      <c r="AE40" s="120">
        <f t="shared" ref="AE40:AE41" si="69">IFERROR(T40/Y40-1,"n/a")</f>
        <v>0.35924006908462869</v>
      </c>
      <c r="AF40" s="119"/>
      <c r="AG40" s="89">
        <v>583</v>
      </c>
      <c r="AH40" s="89">
        <v>563</v>
      </c>
      <c r="AI40" s="89">
        <v>226</v>
      </c>
      <c r="AJ40" s="70">
        <v>66</v>
      </c>
      <c r="AK40" s="78">
        <v>573</v>
      </c>
      <c r="AM40" s="122"/>
    </row>
    <row r="41" spans="1:39" s="123" customFormat="1" ht="11.25">
      <c r="A41" s="122"/>
      <c r="B41" s="122"/>
      <c r="C41" s="33"/>
      <c r="D41" s="26" t="s">
        <v>11</v>
      </c>
      <c r="E41" s="32"/>
      <c r="F41" s="74">
        <f t="shared" si="58"/>
        <v>51126</v>
      </c>
      <c r="G41" s="74">
        <f t="shared" si="58"/>
        <v>31100</v>
      </c>
      <c r="H41" s="74">
        <f t="shared" si="58"/>
        <v>24121</v>
      </c>
      <c r="I41" s="74">
        <f t="shared" si="58"/>
        <v>6429</v>
      </c>
      <c r="J41" s="74">
        <f t="shared" si="58"/>
        <v>4669</v>
      </c>
      <c r="K41" s="74">
        <f t="shared" si="58"/>
        <v>17407</v>
      </c>
      <c r="L41" s="74">
        <f t="shared" si="58"/>
        <v>26946</v>
      </c>
      <c r="M41" s="64">
        <f t="shared" si="59"/>
        <v>0.64392282958199365</v>
      </c>
      <c r="N41" s="64">
        <f t="shared" si="60"/>
        <v>1.1195638655113802</v>
      </c>
      <c r="O41" s="64">
        <f t="shared" si="61"/>
        <v>6.9524031731217919</v>
      </c>
      <c r="P41" s="64">
        <f t="shared" si="62"/>
        <v>9.9500963803812379</v>
      </c>
      <c r="Q41" s="64">
        <f t="shared" si="63"/>
        <v>1.9370942724191416</v>
      </c>
      <c r="R41" s="60">
        <f t="shared" si="64"/>
        <v>0.89735025606769092</v>
      </c>
      <c r="S41" s="64"/>
      <c r="T41" s="74">
        <f>'Jan-25'!T41+'Feb-25'!F41</f>
        <v>2018022</v>
      </c>
      <c r="U41" s="74">
        <f>'Jan-25'!U41+'Feb-25'!G41</f>
        <v>1655994</v>
      </c>
      <c r="V41" s="74">
        <f>'Jan-25'!V41+'Feb-25'!H41</f>
        <v>973312</v>
      </c>
      <c r="W41" s="74">
        <f>'Jan-25'!W41+'Feb-25'!I41</f>
        <v>300563</v>
      </c>
      <c r="X41" s="74">
        <f>'Jan-25'!X41+'Feb-25'!J41</f>
        <v>35519</v>
      </c>
      <c r="Y41" s="74">
        <f>'Jan-25'!Y41+'Feb-25'!K41</f>
        <v>1358707</v>
      </c>
      <c r="Z41" s="74"/>
      <c r="AA41" s="119">
        <f t="shared" si="65"/>
        <v>0.21861673411860183</v>
      </c>
      <c r="AB41" s="119">
        <f t="shared" si="66"/>
        <v>1.0733557173855863</v>
      </c>
      <c r="AC41" s="119">
        <f t="shared" si="67"/>
        <v>5.7141397976464168</v>
      </c>
      <c r="AD41" s="119">
        <f t="shared" si="68"/>
        <v>55.815281961766942</v>
      </c>
      <c r="AE41" s="120">
        <f t="shared" si="69"/>
        <v>0.4852517871770734</v>
      </c>
      <c r="AF41" s="119"/>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1.25">
      <c r="A43" s="122"/>
      <c r="B43" s="122"/>
      <c r="C43" s="33"/>
      <c r="D43" s="26" t="s">
        <v>5</v>
      </c>
      <c r="E43" s="32"/>
      <c r="F43" s="74">
        <f>F19</f>
        <v>7</v>
      </c>
      <c r="G43" s="74">
        <f t="shared" ref="G43:L44" si="70">G19</f>
        <v>4</v>
      </c>
      <c r="H43" s="74">
        <f t="shared" si="70"/>
        <v>2</v>
      </c>
      <c r="I43" s="74">
        <f t="shared" si="70"/>
        <v>3</v>
      </c>
      <c r="J43" s="74">
        <f t="shared" si="70"/>
        <v>0</v>
      </c>
      <c r="K43" s="74">
        <f t="shared" si="70"/>
        <v>0</v>
      </c>
      <c r="L43" s="74">
        <f t="shared" si="70"/>
        <v>1</v>
      </c>
      <c r="M43" s="64">
        <f t="shared" ref="M43:M44" si="71">IFERROR(F43/G43-1,"n/a")</f>
        <v>0.75</v>
      </c>
      <c r="N43" s="64">
        <f t="shared" ref="N43:N44" si="72">IFERROR(F43/H43-1,"n/a")</f>
        <v>2.5</v>
      </c>
      <c r="O43" s="64">
        <f t="shared" ref="O43:O44" si="73">IFERROR(F43/I43-1,"n/a")</f>
        <v>1.3333333333333335</v>
      </c>
      <c r="P43" s="64" t="str">
        <f t="shared" ref="P43:P44" si="74">IFERROR(F43/J43-1,"n/a")</f>
        <v>n/a</v>
      </c>
      <c r="Q43" s="64" t="str">
        <f t="shared" ref="Q43:Q44" si="75">IFERROR(F43/K43-1,"n/a")</f>
        <v>n/a</v>
      </c>
      <c r="R43" s="60">
        <f t="shared" ref="R43:R44" si="76">IFERROR(F43/L43-1,"n/a")</f>
        <v>6</v>
      </c>
      <c r="S43" s="64"/>
      <c r="T43" s="74">
        <f>'Jan-25'!T43+'Feb-25'!F43</f>
        <v>714</v>
      </c>
      <c r="U43" s="74">
        <f>'Jan-25'!U43+'Feb-25'!G43</f>
        <v>691</v>
      </c>
      <c r="V43" s="74">
        <f>'Jan-25'!V43+'Feb-25'!H43</f>
        <v>652</v>
      </c>
      <c r="W43" s="74">
        <f>'Jan-25'!W43+'Feb-25'!I43</f>
        <v>53</v>
      </c>
      <c r="X43" s="74">
        <f>'Jan-25'!X43+'Feb-25'!J43</f>
        <v>7</v>
      </c>
      <c r="Y43" s="74">
        <f>'Jan-25'!Y43+'Feb-25'!K43</f>
        <v>285</v>
      </c>
      <c r="Z43" s="74"/>
      <c r="AA43" s="119">
        <f t="shared" ref="AA43:AA44" si="77">IFERROR(T43/U43-1,"n/a")</f>
        <v>3.3285094066570098E-2</v>
      </c>
      <c r="AB43" s="119">
        <f t="shared" ref="AB43:AB44" si="78">IFERROR(T43/V43-1,"n/a")</f>
        <v>9.5092024539877196E-2</v>
      </c>
      <c r="AC43" s="119">
        <f t="shared" ref="AC43:AC44" si="79">IFERROR(T43/W43-1,"n/a")</f>
        <v>12.471698113207546</v>
      </c>
      <c r="AD43" s="119">
        <f t="shared" ref="AD43:AD44" si="80">IFERROR(T43/X43-1,"n/a")</f>
        <v>101</v>
      </c>
      <c r="AE43" s="120">
        <f t="shared" ref="AE43:AE44" si="81">IFERROR(T43/Y43-1,"n/a")</f>
        <v>1.5052631578947366</v>
      </c>
      <c r="AF43" s="119"/>
      <c r="AG43" s="89">
        <v>712</v>
      </c>
      <c r="AH43" s="89">
        <v>669</v>
      </c>
      <c r="AI43" s="89">
        <v>59</v>
      </c>
      <c r="AJ43" s="70">
        <v>9</v>
      </c>
      <c r="AK43" s="78">
        <v>287</v>
      </c>
      <c r="AM43" s="122"/>
    </row>
    <row r="44" spans="1:39" s="123" customFormat="1" ht="11.25">
      <c r="A44" s="122"/>
      <c r="B44" s="122"/>
      <c r="C44" s="33"/>
      <c r="D44" s="26" t="s">
        <v>11</v>
      </c>
      <c r="E44" s="32"/>
      <c r="F44" s="74">
        <f>F20</f>
        <v>11128</v>
      </c>
      <c r="G44" s="74">
        <f t="shared" si="70"/>
        <v>5580</v>
      </c>
      <c r="H44" s="74">
        <f t="shared" si="70"/>
        <v>2252</v>
      </c>
      <c r="I44" s="74">
        <f t="shared" si="70"/>
        <v>925</v>
      </c>
      <c r="J44" s="74">
        <f t="shared" si="70"/>
        <v>0</v>
      </c>
      <c r="K44" s="74">
        <f t="shared" si="70"/>
        <v>43</v>
      </c>
      <c r="L44" s="74">
        <f t="shared" si="70"/>
        <v>1168</v>
      </c>
      <c r="M44" s="64">
        <f t="shared" si="71"/>
        <v>0.99426523297491043</v>
      </c>
      <c r="N44" s="64">
        <f t="shared" si="72"/>
        <v>3.9413854351687387</v>
      </c>
      <c r="O44" s="64">
        <f t="shared" si="73"/>
        <v>11.03027027027027</v>
      </c>
      <c r="P44" s="64" t="str">
        <f t="shared" si="74"/>
        <v>n/a</v>
      </c>
      <c r="Q44" s="64">
        <f t="shared" si="75"/>
        <v>257.7906976744186</v>
      </c>
      <c r="R44" s="60">
        <f t="shared" si="76"/>
        <v>8.5273972602739718</v>
      </c>
      <c r="S44" s="64"/>
      <c r="T44" s="74">
        <f>'Jan-25'!T44+'Feb-25'!F44</f>
        <v>1469459.4</v>
      </c>
      <c r="U44" s="74">
        <f>'Jan-25'!U44+'Feb-25'!G44</f>
        <v>1265100</v>
      </c>
      <c r="V44" s="74">
        <f>'Jan-25'!V44+'Feb-25'!H44</f>
        <v>890522</v>
      </c>
      <c r="W44" s="74">
        <f>'Jan-25'!W44+'Feb-25'!I44</f>
        <v>19280</v>
      </c>
      <c r="X44" s="74">
        <f>'Jan-25'!X44+'Feb-25'!J44</f>
        <v>8294</v>
      </c>
      <c r="Y44" s="74">
        <f>'Jan-25'!Y44+'Feb-25'!K44</f>
        <v>580312</v>
      </c>
      <c r="Z44" s="74"/>
      <c r="AA44" s="119">
        <f t="shared" si="77"/>
        <v>0.16153616314915809</v>
      </c>
      <c r="AB44" s="119">
        <f t="shared" si="78"/>
        <v>0.65011016010834077</v>
      </c>
      <c r="AC44" s="119">
        <f t="shared" si="79"/>
        <v>75.216773858921158</v>
      </c>
      <c r="AD44" s="119">
        <f t="shared" si="80"/>
        <v>176.1713768989631</v>
      </c>
      <c r="AE44" s="120">
        <f t="shared" si="81"/>
        <v>1.5321885468506595</v>
      </c>
      <c r="AF44" s="119"/>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1.25">
      <c r="A46" s="122"/>
      <c r="B46" s="122"/>
      <c r="C46" s="33"/>
      <c r="D46" s="26" t="s">
        <v>5</v>
      </c>
      <c r="E46" s="34"/>
      <c r="F46" s="74">
        <f>F22</f>
        <v>114</v>
      </c>
      <c r="G46" s="74">
        <f t="shared" ref="G46:L47" si="82">G22</f>
        <v>77</v>
      </c>
      <c r="H46" s="74">
        <f t="shared" si="82"/>
        <v>73</v>
      </c>
      <c r="I46" s="74">
        <f t="shared" si="82"/>
        <v>13</v>
      </c>
      <c r="J46" s="74">
        <f t="shared" si="82"/>
        <v>0</v>
      </c>
      <c r="K46" s="74">
        <f t="shared" si="82"/>
        <v>14</v>
      </c>
      <c r="L46" s="74">
        <f t="shared" si="82"/>
        <v>21</v>
      </c>
      <c r="M46" s="64">
        <f t="shared" ref="M46:M47" si="83">IFERROR(F46/G46-1,"n/a")</f>
        <v>0.48051948051948057</v>
      </c>
      <c r="N46" s="64">
        <f t="shared" ref="N46:N47" si="84">IFERROR(F46/H46-1,"n/a")</f>
        <v>0.56164383561643838</v>
      </c>
      <c r="O46" s="64">
        <f t="shared" ref="O46:O47" si="85">IFERROR(F46/I46-1,"n/a")</f>
        <v>7.7692307692307701</v>
      </c>
      <c r="P46" s="64" t="str">
        <f t="shared" ref="P46:P47" si="86">IFERROR(F46/J46-1,"n/a")</f>
        <v>n/a</v>
      </c>
      <c r="Q46" s="64">
        <f t="shared" ref="Q46:Q47" si="87">IFERROR(F46/K46-1,"n/a")</f>
        <v>7.1428571428571423</v>
      </c>
      <c r="R46" s="60">
        <f t="shared" ref="R46:R47" si="88">IFERROR(F46/L46-1,"n/a")</f>
        <v>4.4285714285714288</v>
      </c>
      <c r="S46" s="64"/>
      <c r="T46" s="74">
        <f>'Jan-25'!T46+'Feb-25'!F46</f>
        <v>1639</v>
      </c>
      <c r="U46" s="74">
        <f>'Jan-25'!U46+'Feb-25'!G46</f>
        <v>1384</v>
      </c>
      <c r="V46" s="74">
        <f>'Jan-25'!V46+'Feb-25'!H46</f>
        <v>1020</v>
      </c>
      <c r="W46" s="74">
        <f>'Jan-25'!W46+'Feb-25'!I46</f>
        <v>312</v>
      </c>
      <c r="X46" s="74">
        <f>'Jan-25'!X46+'Feb-25'!J46</f>
        <v>0</v>
      </c>
      <c r="Y46" s="74">
        <f>'Jan-25'!Y46+'Feb-25'!K46</f>
        <v>771</v>
      </c>
      <c r="Z46" s="74"/>
      <c r="AA46" s="119">
        <f t="shared" ref="AA46:AA47" si="89">IFERROR(T46/U46-1,"n/a")</f>
        <v>0.18424855491329484</v>
      </c>
      <c r="AB46" s="119">
        <f t="shared" ref="AB46:AB47" si="90">IFERROR(T46/V46-1,"n/a")</f>
        <v>0.60686274509803928</v>
      </c>
      <c r="AC46" s="119">
        <f t="shared" ref="AC46:AC47" si="91">IFERROR(T46/W46-1,"n/a")</f>
        <v>4.2532051282051286</v>
      </c>
      <c r="AD46" s="119" t="str">
        <f t="shared" ref="AD46:AD47" si="92">IFERROR(T46/X46-1,"n/a")</f>
        <v>n/a</v>
      </c>
      <c r="AE46" s="120">
        <f t="shared" ref="AE46:AE47" si="93">IFERROR(T46/Y46-1,"n/a")</f>
        <v>1.125810635538262</v>
      </c>
      <c r="AF46" s="119"/>
      <c r="AG46" s="89">
        <v>1471</v>
      </c>
      <c r="AH46" s="89">
        <v>1129</v>
      </c>
      <c r="AI46" s="89">
        <v>336</v>
      </c>
      <c r="AJ46" s="84">
        <v>43</v>
      </c>
      <c r="AK46" s="78">
        <v>781</v>
      </c>
      <c r="AM46" s="122"/>
    </row>
    <row r="47" spans="1:39" s="123" customFormat="1" ht="11.25">
      <c r="A47" s="122"/>
      <c r="B47" s="122"/>
      <c r="C47" s="33"/>
      <c r="D47" s="26" t="s">
        <v>11</v>
      </c>
      <c r="E47" s="32"/>
      <c r="F47" s="74">
        <f>F23</f>
        <v>321671</v>
      </c>
      <c r="G47" s="74">
        <f t="shared" si="82"/>
        <v>282857</v>
      </c>
      <c r="H47" s="74">
        <f t="shared" si="82"/>
        <v>247607</v>
      </c>
      <c r="I47" s="74">
        <f t="shared" si="82"/>
        <v>14032</v>
      </c>
      <c r="J47" s="74">
        <f t="shared" si="82"/>
        <v>0</v>
      </c>
      <c r="K47" s="74">
        <f t="shared" si="82"/>
        <v>47023</v>
      </c>
      <c r="L47" s="74">
        <f t="shared" si="82"/>
        <v>59703</v>
      </c>
      <c r="M47" s="64">
        <f t="shared" si="83"/>
        <v>0.13722128142488965</v>
      </c>
      <c r="N47" s="64">
        <f t="shared" si="84"/>
        <v>0.29911916868263022</v>
      </c>
      <c r="O47" s="64">
        <f t="shared" si="85"/>
        <v>21.924102052451538</v>
      </c>
      <c r="P47" s="64" t="str">
        <f t="shared" si="86"/>
        <v>n/a</v>
      </c>
      <c r="Q47" s="64">
        <f t="shared" si="87"/>
        <v>5.8407162452416905</v>
      </c>
      <c r="R47" s="60">
        <f t="shared" si="88"/>
        <v>4.3878532067065308</v>
      </c>
      <c r="S47" s="64"/>
      <c r="T47" s="74">
        <f>'Jan-25'!T47+'Feb-25'!F47</f>
        <v>4870668</v>
      </c>
      <c r="U47" s="74">
        <f>'Jan-25'!U47+'Feb-25'!G47</f>
        <v>4218300</v>
      </c>
      <c r="V47" s="74">
        <f>'Jan-25'!V47+'Feb-25'!H47</f>
        <v>2631174</v>
      </c>
      <c r="W47" s="74">
        <f>'Jan-25'!W47+'Feb-25'!I47</f>
        <v>500969</v>
      </c>
      <c r="X47" s="74">
        <f>'Jan-25'!X47+'Feb-25'!J47</f>
        <v>0</v>
      </c>
      <c r="Y47" s="74">
        <f>'Jan-25'!Y47+'Feb-25'!K47</f>
        <v>2413059</v>
      </c>
      <c r="Z47" s="74"/>
      <c r="AA47" s="119">
        <f t="shared" si="89"/>
        <v>0.15465187397766877</v>
      </c>
      <c r="AB47" s="119">
        <f t="shared" si="90"/>
        <v>0.851138693222113</v>
      </c>
      <c r="AC47" s="119">
        <f t="shared" si="91"/>
        <v>8.7224938070020297</v>
      </c>
      <c r="AD47" s="119" t="str">
        <f t="shared" si="92"/>
        <v>n/a</v>
      </c>
      <c r="AE47" s="120">
        <f t="shared" si="93"/>
        <v>1.0184620434063154</v>
      </c>
      <c r="AF47" s="119"/>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1.2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'Jan-25'!T49+'Feb-25'!F49</f>
        <v>14</v>
      </c>
      <c r="U49" s="74">
        <f>'Jan-25'!U49+'Feb-25'!G49</f>
        <v>21</v>
      </c>
      <c r="V49" s="74">
        <f>'Jan-25'!V49+'Feb-25'!H49</f>
        <v>9</v>
      </c>
      <c r="W49" s="74">
        <f>'Jan-25'!W49+'Feb-25'!I49</f>
        <v>0</v>
      </c>
      <c r="X49" s="74">
        <f>'Jan-25'!X49+'Feb-25'!J49</f>
        <v>0</v>
      </c>
      <c r="Y49" s="74">
        <f>'Jan-25'!Y49+'Feb-25'!K49</f>
        <v>16</v>
      </c>
      <c r="Z49" s="74"/>
      <c r="AA49" s="119">
        <f t="shared" ref="AA49:AA52" si="101">IFERROR(T49/U49-1,"n/a")</f>
        <v>-0.33333333333333337</v>
      </c>
      <c r="AB49" s="119">
        <f t="shared" ref="AB49:AB52" si="102">IFERROR(T49/V49-1,"n/a")</f>
        <v>0.55555555555555558</v>
      </c>
      <c r="AC49" s="119" t="str">
        <f t="shared" ref="AC49:AC52" si="103">IFERROR(T49/W49-1,"n/a")</f>
        <v>n/a</v>
      </c>
      <c r="AD49" s="119" t="str">
        <f t="shared" ref="AD49:AD52" si="104">IFERROR(T49/X49-1,"n/a")</f>
        <v>n/a</v>
      </c>
      <c r="AE49" s="120">
        <f t="shared" ref="AE49:AE52" si="105">IFERROR(T49/Y49-1,"n/a")</f>
        <v>-0.125</v>
      </c>
      <c r="AF49" s="119"/>
      <c r="AG49" s="89">
        <v>21</v>
      </c>
      <c r="AH49" s="89">
        <v>9</v>
      </c>
      <c r="AI49" s="68">
        <v>0</v>
      </c>
      <c r="AJ49" s="68">
        <v>0</v>
      </c>
      <c r="AK49" s="78">
        <v>16</v>
      </c>
      <c r="AM49" s="122"/>
    </row>
    <row r="50" spans="3:39" s="123" customFormat="1" ht="11.2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'Jan-25'!T50+'Feb-25'!F50</f>
        <v>47798</v>
      </c>
      <c r="U50" s="74">
        <f>'Jan-25'!U50+'Feb-25'!G50</f>
        <v>38626</v>
      </c>
      <c r="V50" s="74">
        <f>'Jan-25'!V50+'Feb-25'!H50</f>
        <v>15637</v>
      </c>
      <c r="W50" s="74">
        <f>'Jan-25'!W50+'Feb-25'!I50</f>
        <v>0</v>
      </c>
      <c r="X50" s="74">
        <f>'Jan-25'!X50+'Feb-25'!J50</f>
        <v>0</v>
      </c>
      <c r="Y50" s="74">
        <f>'Jan-25'!Y50+'Feb-25'!K50</f>
        <v>20248</v>
      </c>
      <c r="Z50" s="74"/>
      <c r="AA50" s="119">
        <f t="shared" si="101"/>
        <v>0.23745663542691453</v>
      </c>
      <c r="AB50" s="119">
        <f t="shared" si="102"/>
        <v>2.0567244356334333</v>
      </c>
      <c r="AC50" s="119" t="str">
        <f t="shared" si="103"/>
        <v>n/a</v>
      </c>
      <c r="AD50" s="119" t="str">
        <f t="shared" si="104"/>
        <v>n/a</v>
      </c>
      <c r="AE50" s="120">
        <f t="shared" si="105"/>
        <v>1.3606282101935996</v>
      </c>
      <c r="AF50" s="119"/>
      <c r="AG50" s="82">
        <v>38626</v>
      </c>
      <c r="AH50" s="82">
        <v>15637</v>
      </c>
      <c r="AI50" s="68">
        <v>0</v>
      </c>
      <c r="AJ50" s="68">
        <v>0</v>
      </c>
      <c r="AK50" s="78">
        <v>20248</v>
      </c>
      <c r="AM50" s="122"/>
    </row>
    <row r="51" spans="3:39" s="123" customFormat="1" ht="12" thickBot="1">
      <c r="C51" s="35" t="s">
        <v>12</v>
      </c>
      <c r="D51" s="36"/>
      <c r="E51" s="37"/>
      <c r="F51" s="75">
        <f t="shared" ref="F51:L52" si="106">F37+F40+F43+F46+F49</f>
        <v>476</v>
      </c>
      <c r="G51" s="75">
        <f t="shared" si="106"/>
        <v>313</v>
      </c>
      <c r="H51" s="75">
        <f t="shared" si="106"/>
        <v>242</v>
      </c>
      <c r="I51" s="75">
        <f t="shared" si="106"/>
        <v>185</v>
      </c>
      <c r="J51" s="75">
        <f t="shared" si="106"/>
        <v>5</v>
      </c>
      <c r="K51" s="75">
        <f t="shared" si="106"/>
        <v>193</v>
      </c>
      <c r="L51" s="75">
        <f t="shared" si="106"/>
        <v>187</v>
      </c>
      <c r="M51" s="66">
        <f t="shared" si="95"/>
        <v>0.52076677316293929</v>
      </c>
      <c r="N51" s="66">
        <f t="shared" si="96"/>
        <v>0.96694214876033069</v>
      </c>
      <c r="O51" s="66">
        <f t="shared" si="97"/>
        <v>1.5729729729729729</v>
      </c>
      <c r="P51" s="66">
        <f t="shared" si="98"/>
        <v>94.2</v>
      </c>
      <c r="Q51" s="66">
        <f t="shared" si="99"/>
        <v>1.4663212435233159</v>
      </c>
      <c r="R51" s="66">
        <f t="shared" si="100"/>
        <v>1.5454545454545454</v>
      </c>
      <c r="S51" s="66"/>
      <c r="T51" s="75">
        <f>T37+T40+T43+T46+T49</f>
        <v>5679</v>
      </c>
      <c r="U51" s="75">
        <f>U37+U40+U43+U46+U49</f>
        <v>4184</v>
      </c>
      <c r="V51" s="75">
        <f t="shared" ref="U51:Y52" si="107">V37+V40+V43+V46+V49</f>
        <v>3534</v>
      </c>
      <c r="W51" s="75">
        <f t="shared" si="107"/>
        <v>1408</v>
      </c>
      <c r="X51" s="75">
        <f t="shared" si="107"/>
        <v>100</v>
      </c>
      <c r="Y51" s="75">
        <f t="shared" si="107"/>
        <v>3081</v>
      </c>
      <c r="Z51" s="75"/>
      <c r="AA51" s="66">
        <f t="shared" si="101"/>
        <v>0.35731357552581255</v>
      </c>
      <c r="AB51" s="66">
        <f t="shared" si="102"/>
        <v>0.6069609507640068</v>
      </c>
      <c r="AC51" s="66">
        <f t="shared" si="103"/>
        <v>3.0333806818181817</v>
      </c>
      <c r="AD51" s="66">
        <f t="shared" si="104"/>
        <v>55.79</v>
      </c>
      <c r="AE51" s="66">
        <f t="shared" si="105"/>
        <v>0.84323271665043809</v>
      </c>
      <c r="AF51" s="62"/>
      <c r="AG51" s="46">
        <f t="shared" ref="AG51:AJ52" si="108">AG37+AG40+AG43+AG46+AG49</f>
        <v>4589</v>
      </c>
      <c r="AH51" s="46">
        <f t="shared" si="108"/>
        <v>3856</v>
      </c>
      <c r="AI51" s="46">
        <f t="shared" si="108"/>
        <v>1673</v>
      </c>
      <c r="AJ51" s="46">
        <f t="shared" si="108"/>
        <v>669</v>
      </c>
      <c r="AK51" s="80">
        <f>AK37+AK40+AK43+AK46+AK49</f>
        <v>3241</v>
      </c>
      <c r="AM51" s="122"/>
    </row>
    <row r="52" spans="3:39" s="123" customFormat="1" ht="12.75" thickTop="1" thickBot="1">
      <c r="C52" s="38" t="s">
        <v>13</v>
      </c>
      <c r="D52" s="39"/>
      <c r="E52" s="40"/>
      <c r="F52" s="76">
        <f t="shared" si="106"/>
        <v>1260797</v>
      </c>
      <c r="G52" s="76">
        <f t="shared" si="106"/>
        <v>994232</v>
      </c>
      <c r="H52" s="76">
        <f t="shared" si="106"/>
        <v>723641</v>
      </c>
      <c r="I52" s="76">
        <f t="shared" si="106"/>
        <v>240931</v>
      </c>
      <c r="J52" s="76">
        <f t="shared" si="106"/>
        <v>4669</v>
      </c>
      <c r="K52" s="76">
        <f t="shared" si="106"/>
        <v>494991</v>
      </c>
      <c r="L52" s="76">
        <f t="shared" si="106"/>
        <v>513063</v>
      </c>
      <c r="M52" s="67">
        <f t="shared" si="95"/>
        <v>0.2681114669413176</v>
      </c>
      <c r="N52" s="67">
        <f t="shared" si="96"/>
        <v>0.74229624910694669</v>
      </c>
      <c r="O52" s="67">
        <f t="shared" si="97"/>
        <v>4.2330210724232247</v>
      </c>
      <c r="P52" s="67">
        <f t="shared" si="98"/>
        <v>269.0357678303705</v>
      </c>
      <c r="Q52" s="67">
        <f t="shared" si="99"/>
        <v>1.5471109575729658</v>
      </c>
      <c r="R52" s="67">
        <f t="shared" si="100"/>
        <v>1.4573921721114171</v>
      </c>
      <c r="S52" s="67"/>
      <c r="T52" s="76">
        <f t="shared" ref="T52" si="109">T38+T41+T44+T47+T50</f>
        <v>16200813.4</v>
      </c>
      <c r="U52" s="76">
        <f t="shared" si="107"/>
        <v>12168376</v>
      </c>
      <c r="V52" s="76">
        <f t="shared" si="107"/>
        <v>8316010</v>
      </c>
      <c r="W52" s="76">
        <f t="shared" si="107"/>
        <v>1999170</v>
      </c>
      <c r="X52" s="76">
        <f t="shared" si="107"/>
        <v>43813</v>
      </c>
      <c r="Y52" s="76">
        <f t="shared" si="107"/>
        <v>8388896</v>
      </c>
      <c r="Z52" s="76"/>
      <c r="AA52" s="67">
        <f t="shared" si="101"/>
        <v>0.33138665340387252</v>
      </c>
      <c r="AB52" s="67">
        <f t="shared" si="102"/>
        <v>0.94814741685014803</v>
      </c>
      <c r="AC52" s="67">
        <f t="shared" si="103"/>
        <v>7.1037697644522471</v>
      </c>
      <c r="AD52" s="67">
        <f t="shared" si="104"/>
        <v>368.77183484353958</v>
      </c>
      <c r="AE52" s="67">
        <f t="shared" si="105"/>
        <v>0.93122115234233438</v>
      </c>
      <c r="AF52" s="63"/>
      <c r="AG52" s="47">
        <f t="shared" si="108"/>
        <v>13408675</v>
      </c>
      <c r="AH52" s="47">
        <f t="shared" si="108"/>
        <v>9237323</v>
      </c>
      <c r="AI52" s="47">
        <f t="shared" si="108"/>
        <v>2410085</v>
      </c>
      <c r="AJ52" s="47">
        <f t="shared" si="108"/>
        <v>1324261</v>
      </c>
      <c r="AK52" s="81">
        <f>AK38+AK41+AK44+AK47+AK50</f>
        <v>8638971</v>
      </c>
      <c r="AM52" s="122"/>
    </row>
    <row r="53" spans="3:39" s="123" customFormat="1" ht="12" thickTop="1">
      <c r="T53" s="131">
        <f>T51+T52-F51-F52-'Jan-25'!T51-'Jan-25'!T52</f>
        <v>0</v>
      </c>
      <c r="U53" s="131">
        <f>U51+U52-G51-G52-'Jan-25'!U51-'Jan-25'!U52</f>
        <v>0</v>
      </c>
      <c r="V53" s="131">
        <f>V51+V52-H51-H52-'Jan-25'!V51-'Jan-25'!V52</f>
        <v>0</v>
      </c>
      <c r="W53" s="131">
        <f>W51+W52-I51-I52-'Jan-25'!W51-'Jan-25'!W52</f>
        <v>0</v>
      </c>
      <c r="X53" s="131">
        <f>X51+X52-J51-J52-'Jan-25'!X51-'Jan-25'!X52</f>
        <v>0</v>
      </c>
      <c r="Y53" s="131">
        <f>Y51+Y52-K51-K52-'Jan-25'!Y51-'Jan-25'!Y52</f>
        <v>0</v>
      </c>
      <c r="AM53" s="122"/>
    </row>
    <row r="54" spans="3:39" s="123" customFormat="1" ht="11.25">
      <c r="F54" s="131"/>
      <c r="T54" s="131"/>
      <c r="U54" s="131"/>
      <c r="V54" s="131"/>
      <c r="W54" s="131"/>
      <c r="X54" s="131"/>
      <c r="Y54" s="131"/>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B905-2649-43F9-AD0C-DA5FB22F201C}">
  <dimension ref="A1:AM66"/>
  <sheetViews>
    <sheetView showGridLines="0" topLeftCell="A12" zoomScale="90" zoomScaleNormal="90" workbookViewId="0">
      <selection activeCell="F36" sqref="F36"/>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33</v>
      </c>
      <c r="E4" s="133" t="s">
        <v>139</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January</v>
      </c>
      <c r="G9" s="160"/>
      <c r="H9" s="160"/>
      <c r="I9" s="160"/>
      <c r="J9" s="160"/>
      <c r="K9" s="160"/>
      <c r="L9" s="160"/>
      <c r="M9" s="160"/>
      <c r="N9" s="160"/>
      <c r="O9" s="160"/>
      <c r="P9" s="160"/>
      <c r="Q9" s="160"/>
      <c r="R9" s="161"/>
      <c r="S9" s="162" t="str">
        <f>"January to "&amp; F9</f>
        <v>January to January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25" customHeight="1">
      <c r="A11" s="125"/>
      <c r="B11" s="126"/>
      <c r="C11" s="59" t="s">
        <v>29</v>
      </c>
      <c r="D11" s="50"/>
      <c r="E11" s="51"/>
      <c r="F11" s="55">
        <v>2025</v>
      </c>
      <c r="G11" s="55">
        <v>2024</v>
      </c>
      <c r="H11" s="52">
        <v>2023</v>
      </c>
      <c r="I11" s="52">
        <v>2022</v>
      </c>
      <c r="J11" s="52">
        <v>2021</v>
      </c>
      <c r="K11" s="52">
        <v>2020</v>
      </c>
      <c r="L11" s="52">
        <v>2019</v>
      </c>
      <c r="M11" s="53" t="s">
        <v>129</v>
      </c>
      <c r="N11" s="53" t="s">
        <v>140</v>
      </c>
      <c r="O11" s="53" t="s">
        <v>141</v>
      </c>
      <c r="P11" s="53" t="s">
        <v>142</v>
      </c>
      <c r="Q11" s="53" t="s">
        <v>143</v>
      </c>
      <c r="R11" s="57" t="s">
        <v>144</v>
      </c>
      <c r="S11" s="53">
        <v>2025</v>
      </c>
      <c r="T11" s="53">
        <v>2024</v>
      </c>
      <c r="U11" s="53">
        <v>2023</v>
      </c>
      <c r="V11" s="53">
        <v>2022</v>
      </c>
      <c r="W11" s="52">
        <v>2021</v>
      </c>
      <c r="X11" s="52">
        <v>2020</v>
      </c>
      <c r="Y11" s="52">
        <v>2019</v>
      </c>
      <c r="Z11" s="53" t="s">
        <v>129</v>
      </c>
      <c r="AA11" s="53" t="s">
        <v>140</v>
      </c>
      <c r="AB11" s="53" t="s">
        <v>141</v>
      </c>
      <c r="AC11" s="53" t="s">
        <v>142</v>
      </c>
      <c r="AD11" s="53" t="s">
        <v>143</v>
      </c>
      <c r="AE11" s="57" t="s">
        <v>144</v>
      </c>
      <c r="AF11" s="53">
        <v>2024</v>
      </c>
      <c r="AG11" s="53">
        <v>2023</v>
      </c>
      <c r="AH11" s="53">
        <v>2022</v>
      </c>
      <c r="AI11" s="53">
        <v>2021</v>
      </c>
      <c r="AJ11" s="52">
        <v>2020</v>
      </c>
      <c r="AK11" s="77">
        <v>2019</v>
      </c>
      <c r="AL11" s="125"/>
      <c r="AM11" s="125"/>
    </row>
    <row r="12" spans="1:39" s="123" customFormat="1" ht="12.75">
      <c r="A12" s="122"/>
      <c r="B12" s="127"/>
      <c r="C12" s="31" t="s">
        <v>107</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404</v>
      </c>
      <c r="G13" s="71">
        <v>197</v>
      </c>
      <c r="H13" s="71">
        <v>188</v>
      </c>
      <c r="I13" s="71">
        <v>164</v>
      </c>
      <c r="J13" s="71">
        <v>0</v>
      </c>
      <c r="K13" s="71">
        <v>187</v>
      </c>
      <c r="L13" s="71">
        <v>189</v>
      </c>
      <c r="M13" s="64">
        <f>IFERROR(F13/G13-1,"n/a")</f>
        <v>1.0507614213197969</v>
      </c>
      <c r="N13" s="64">
        <f>IFERROR(F13/H13-1,"n/a")</f>
        <v>1.1489361702127661</v>
      </c>
      <c r="O13" s="64">
        <f>IFERROR(F13/I13-1,"n/a")</f>
        <v>1.4634146341463414</v>
      </c>
      <c r="P13" s="64" t="str">
        <f>IFERROR(F13/J13-1,"n/a")</f>
        <v>n/a</v>
      </c>
      <c r="Q13" s="64">
        <f>IFERROR(F13/K13-1,"n/a")</f>
        <v>1.1604278074866312</v>
      </c>
      <c r="R13" s="60">
        <f>IFERROR(F13/L13-1,"n/a")</f>
        <v>1.1375661375661377</v>
      </c>
      <c r="S13" s="68">
        <f t="shared" ref="S13:Y14" si="0">F13</f>
        <v>404</v>
      </c>
      <c r="T13" s="68">
        <f t="shared" si="0"/>
        <v>197</v>
      </c>
      <c r="U13" s="68">
        <f t="shared" si="0"/>
        <v>188</v>
      </c>
      <c r="V13" s="68">
        <f t="shared" si="0"/>
        <v>164</v>
      </c>
      <c r="W13" s="68">
        <f t="shared" si="0"/>
        <v>0</v>
      </c>
      <c r="X13" s="68">
        <f t="shared" si="0"/>
        <v>187</v>
      </c>
      <c r="Y13" s="68">
        <f t="shared" si="0"/>
        <v>189</v>
      </c>
      <c r="Z13" s="64">
        <f>IFERROR(S13/T13-1,"n/a")</f>
        <v>1.0507614213197969</v>
      </c>
      <c r="AA13" s="64">
        <f>IFERROR(S13/U13-1,"n/a")</f>
        <v>1.1489361702127661</v>
      </c>
      <c r="AB13" s="64">
        <f>IFERROR(S13/V13-1,"n/a")</f>
        <v>1.4634146341463414</v>
      </c>
      <c r="AC13" s="64" t="str">
        <f>IFERROR(S13/W13-1,"n/a")</f>
        <v>n/a</v>
      </c>
      <c r="AD13" s="64">
        <f>IFERROR(S13/X13-1,"n/a")</f>
        <v>1.1604278074866312</v>
      </c>
      <c r="AE13" s="60">
        <f>IFERROR(S13/Y13-1,"n/a")</f>
        <v>1.1375661375661377</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1052329</v>
      </c>
      <c r="G14" s="71">
        <v>621308</v>
      </c>
      <c r="H14" s="71">
        <v>522949</v>
      </c>
      <c r="I14" s="71">
        <v>195612</v>
      </c>
      <c r="J14" s="71">
        <v>0</v>
      </c>
      <c r="K14" s="71">
        <v>466080</v>
      </c>
      <c r="L14" s="71">
        <v>525262</v>
      </c>
      <c r="M14" s="64">
        <f>IFERROR(F14/G14-1,"n/a")</f>
        <v>0.69373161137471273</v>
      </c>
      <c r="N14" s="64">
        <f>IFERROR(F14/H14-1,"n/a")</f>
        <v>1.0122975663018763</v>
      </c>
      <c r="O14" s="64">
        <f>IFERROR(F14/I14-1,"n/a")</f>
        <v>4.3796750710590349</v>
      </c>
      <c r="P14" s="64" t="str">
        <f>IFERROR(F14/J14-1,"n/a")</f>
        <v>n/a</v>
      </c>
      <c r="Q14" s="64">
        <f>IFERROR(F14/K14-1,"n/a")</f>
        <v>1.2578291280466871</v>
      </c>
      <c r="R14" s="60">
        <f>IFERROR(F14/L14-1,"n/a")</f>
        <v>1.0034363803206783</v>
      </c>
      <c r="S14" s="68">
        <f t="shared" si="0"/>
        <v>1052329</v>
      </c>
      <c r="T14" s="68">
        <f t="shared" si="0"/>
        <v>621308</v>
      </c>
      <c r="U14" s="68">
        <f t="shared" si="0"/>
        <v>522949</v>
      </c>
      <c r="V14" s="68">
        <f t="shared" si="0"/>
        <v>195612</v>
      </c>
      <c r="W14" s="68">
        <f t="shared" si="0"/>
        <v>0</v>
      </c>
      <c r="X14" s="68">
        <f t="shared" si="0"/>
        <v>466080</v>
      </c>
      <c r="Y14" s="68">
        <f t="shared" si="0"/>
        <v>525262</v>
      </c>
      <c r="Z14" s="64">
        <f>IFERROR(S14/T14-1,"n/a")</f>
        <v>0.69373161137471273</v>
      </c>
      <c r="AA14" s="64">
        <f>IFERROR(S14/U14-1,"n/a")</f>
        <v>1.0122975663018763</v>
      </c>
      <c r="AB14" s="64">
        <f>IFERROR(S14/V14-1,"n/a")</f>
        <v>4.3796750710590349</v>
      </c>
      <c r="AC14" s="64" t="str">
        <f>IFERROR(S14/W14-1,"n/a")</f>
        <v>n/a</v>
      </c>
      <c r="AD14" s="64">
        <f>IFERROR(S14/X14-1,"n/a")</f>
        <v>1.2578291280466871</v>
      </c>
      <c r="AE14" s="60">
        <f>IFERROR(S14/Y14-1,"n/a")</f>
        <v>1.0034363803206783</v>
      </c>
      <c r="AF14" s="68">
        <v>8019489</v>
      </c>
      <c r="AG14" s="68">
        <v>5232537</v>
      </c>
      <c r="AH14" s="68">
        <v>3592413</v>
      </c>
      <c r="AI14" s="68">
        <v>768312</v>
      </c>
      <c r="AJ14" s="68">
        <v>1092884</v>
      </c>
      <c r="AK14" s="134">
        <v>4592479</v>
      </c>
      <c r="AL14" s="122"/>
      <c r="AM14" s="122"/>
    </row>
    <row r="15" spans="1:39" s="123" customFormat="1" ht="12.75">
      <c r="A15" s="122"/>
      <c r="B15" s="127"/>
      <c r="C15" s="31" t="s">
        <v>108</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12</v>
      </c>
      <c r="G16" s="71">
        <v>12</v>
      </c>
      <c r="H16" s="71">
        <v>5</v>
      </c>
      <c r="I16" s="71">
        <v>3</v>
      </c>
      <c r="J16" s="71">
        <v>2</v>
      </c>
      <c r="K16" s="71">
        <v>5</v>
      </c>
      <c r="L16" s="71">
        <v>5</v>
      </c>
      <c r="M16" s="64">
        <f t="shared" ref="M16:M17" si="1">IFERROR(F16/G16-1,"n/a")</f>
        <v>0</v>
      </c>
      <c r="N16" s="64">
        <f t="shared" ref="N16:N17" si="2">IFERROR(F16/H16-1,"n/a")</f>
        <v>1.4</v>
      </c>
      <c r="O16" s="64">
        <f t="shared" ref="O16:O17" si="3">IFERROR(F16/I16-1,"n/a")</f>
        <v>3</v>
      </c>
      <c r="P16" s="64">
        <f t="shared" ref="P16:P17" si="4">IFERROR(F16/J16-1,"n/a")</f>
        <v>5</v>
      </c>
      <c r="Q16" s="64">
        <f t="shared" ref="Q16:Q17" si="5">IFERROR(F16/K16-1,"n/a")</f>
        <v>1.4</v>
      </c>
      <c r="R16" s="60">
        <f t="shared" ref="R16:R17" si="6">IFERROR(F16/L16-1,"n/a")</f>
        <v>1.4</v>
      </c>
      <c r="S16" s="68">
        <f t="shared" ref="S16:Y17" si="7">F16</f>
        <v>12</v>
      </c>
      <c r="T16" s="68">
        <f t="shared" si="7"/>
        <v>12</v>
      </c>
      <c r="U16" s="68">
        <f t="shared" si="7"/>
        <v>5</v>
      </c>
      <c r="V16" s="68">
        <f t="shared" si="7"/>
        <v>3</v>
      </c>
      <c r="W16" s="68">
        <f t="shared" si="7"/>
        <v>2</v>
      </c>
      <c r="X16" s="68">
        <f t="shared" si="7"/>
        <v>5</v>
      </c>
      <c r="Y16" s="68">
        <f t="shared" si="7"/>
        <v>5</v>
      </c>
      <c r="Z16" s="64">
        <f t="shared" ref="Z16:Z17" si="8">IFERROR(S16/T16-1,"n/a")</f>
        <v>0</v>
      </c>
      <c r="AA16" s="64">
        <f t="shared" ref="AA16:AA17" si="9">IFERROR(S16/U16-1,"n/a")</f>
        <v>1.4</v>
      </c>
      <c r="AB16" s="64">
        <f t="shared" ref="AB16:AB17" si="10">IFERROR(S16/V16-1,"n/a")</f>
        <v>3</v>
      </c>
      <c r="AC16" s="64">
        <f t="shared" ref="AC16:AC17" si="11">IFERROR(S16/W16-1,"n/a")</f>
        <v>5</v>
      </c>
      <c r="AD16" s="64">
        <f t="shared" ref="AD16:AD17" si="12">IFERROR(S16/X16-1,"n/a")</f>
        <v>1.4</v>
      </c>
      <c r="AE16" s="60">
        <f t="shared" ref="AE16:AE17" si="13">IFERROR(S16/Y16-1,"n/a")</f>
        <v>1.4</v>
      </c>
      <c r="AF16" s="68">
        <v>797</v>
      </c>
      <c r="AG16" s="68">
        <v>575</v>
      </c>
      <c r="AH16" s="68">
        <v>572</v>
      </c>
      <c r="AI16" s="68">
        <v>202</v>
      </c>
      <c r="AJ16" s="68">
        <v>54</v>
      </c>
      <c r="AK16" s="134">
        <v>586</v>
      </c>
      <c r="AL16" s="122"/>
      <c r="AM16" s="122"/>
    </row>
    <row r="17" spans="1:39" s="123" customFormat="1" ht="12.75">
      <c r="A17" s="122"/>
      <c r="B17" s="127"/>
      <c r="C17" s="33"/>
      <c r="D17" s="26" t="s">
        <v>11</v>
      </c>
      <c r="E17" s="32"/>
      <c r="F17" s="71">
        <v>36494</v>
      </c>
      <c r="G17" s="71">
        <v>45136</v>
      </c>
      <c r="H17" s="71">
        <v>15799</v>
      </c>
      <c r="I17" s="71">
        <v>1702</v>
      </c>
      <c r="J17" s="71">
        <v>1288</v>
      </c>
      <c r="K17" s="71">
        <v>23141</v>
      </c>
      <c r="L17" s="71">
        <v>20627</v>
      </c>
      <c r="M17" s="64">
        <f t="shared" si="1"/>
        <v>-0.19146579227224392</v>
      </c>
      <c r="N17" s="64">
        <f t="shared" si="2"/>
        <v>1.3098930312045067</v>
      </c>
      <c r="O17" s="64">
        <f t="shared" si="3"/>
        <v>20.441833137485311</v>
      </c>
      <c r="P17" s="64">
        <f t="shared" si="4"/>
        <v>27.33385093167702</v>
      </c>
      <c r="Q17" s="64">
        <f t="shared" si="5"/>
        <v>0.57702778618037254</v>
      </c>
      <c r="R17" s="60">
        <f t="shared" si="6"/>
        <v>0.76923449847287539</v>
      </c>
      <c r="S17" s="68">
        <f t="shared" si="7"/>
        <v>36494</v>
      </c>
      <c r="T17" s="68">
        <f t="shared" si="7"/>
        <v>45136</v>
      </c>
      <c r="U17" s="68">
        <f t="shared" si="7"/>
        <v>15799</v>
      </c>
      <c r="V17" s="68">
        <f t="shared" si="7"/>
        <v>1702</v>
      </c>
      <c r="W17" s="68">
        <f t="shared" si="7"/>
        <v>1288</v>
      </c>
      <c r="X17" s="68">
        <f t="shared" si="7"/>
        <v>23141</v>
      </c>
      <c r="Y17" s="68">
        <f t="shared" si="7"/>
        <v>20627</v>
      </c>
      <c r="Z17" s="64">
        <f t="shared" si="8"/>
        <v>-0.19146579227224392</v>
      </c>
      <c r="AA17" s="64">
        <f t="shared" si="9"/>
        <v>1.3098930312045067</v>
      </c>
      <c r="AB17" s="64">
        <f t="shared" si="10"/>
        <v>20.441833137485311</v>
      </c>
      <c r="AC17" s="64">
        <f t="shared" si="11"/>
        <v>27.33385093167702</v>
      </c>
      <c r="AD17" s="64">
        <f t="shared" si="12"/>
        <v>0.57702778618037254</v>
      </c>
      <c r="AE17" s="60">
        <f t="shared" si="13"/>
        <v>0.76923449847287539</v>
      </c>
      <c r="AF17" s="68">
        <v>2060976</v>
      </c>
      <c r="AG17" s="68">
        <v>1660685</v>
      </c>
      <c r="AH17" s="68">
        <v>965963</v>
      </c>
      <c r="AI17" s="68">
        <v>301521</v>
      </c>
      <c r="AJ17" s="68">
        <v>70675</v>
      </c>
      <c r="AK17" s="134">
        <v>1400932</v>
      </c>
      <c r="AL17" s="122"/>
      <c r="AM17" s="122"/>
    </row>
    <row r="18" spans="1:39" s="123" customFormat="1" ht="12.75">
      <c r="A18" s="122"/>
      <c r="B18" s="127"/>
      <c r="C18" s="31" t="s">
        <v>109</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1</v>
      </c>
      <c r="G19" s="71">
        <v>2</v>
      </c>
      <c r="H19" s="71">
        <v>4</v>
      </c>
      <c r="I19" s="71">
        <v>3</v>
      </c>
      <c r="J19" s="71">
        <v>0</v>
      </c>
      <c r="K19" s="71">
        <v>1</v>
      </c>
      <c r="L19" s="71">
        <v>0</v>
      </c>
      <c r="M19" s="64">
        <f t="shared" ref="M19:M20" si="14">IFERROR(F19/G19-1,"n/a")</f>
        <v>-0.5</v>
      </c>
      <c r="N19" s="64">
        <f t="shared" ref="N19:N20" si="15">IFERROR(F19/H19-1,"n/a")</f>
        <v>-0.75</v>
      </c>
      <c r="O19" s="64">
        <f t="shared" ref="O19:O20" si="16">IFERROR(F19/I19-1,"n/a")</f>
        <v>-0.66666666666666674</v>
      </c>
      <c r="P19" s="64" t="str">
        <f t="shared" ref="P19:P20" si="17">IFERROR(F19/J19-1,"n/a")</f>
        <v>n/a</v>
      </c>
      <c r="Q19" s="64">
        <f t="shared" ref="Q19:Q20" si="18">IFERROR(F19/K19-1,"n/a")</f>
        <v>0</v>
      </c>
      <c r="R19" s="60" t="str">
        <f t="shared" ref="R19:R20" si="19">IFERROR(F19/L19-1,"n/a")</f>
        <v>n/a</v>
      </c>
      <c r="S19" s="68">
        <f t="shared" ref="S19:Y20" si="20">F19</f>
        <v>1</v>
      </c>
      <c r="T19" s="68">
        <f t="shared" si="20"/>
        <v>2</v>
      </c>
      <c r="U19" s="68">
        <f t="shared" si="20"/>
        <v>4</v>
      </c>
      <c r="V19" s="68">
        <f t="shared" si="20"/>
        <v>3</v>
      </c>
      <c r="W19" s="68">
        <f t="shared" si="20"/>
        <v>0</v>
      </c>
      <c r="X19" s="68">
        <f t="shared" si="20"/>
        <v>1</v>
      </c>
      <c r="Y19" s="68">
        <f t="shared" si="20"/>
        <v>0</v>
      </c>
      <c r="Z19" s="64">
        <f t="shared" ref="Z19:Z20" si="21">IFERROR(S19/T19-1,"n/a")</f>
        <v>-0.5</v>
      </c>
      <c r="AA19" s="64">
        <f t="shared" ref="AA19:AA20" si="22">IFERROR(S19/U19-1,"n/a")</f>
        <v>-0.75</v>
      </c>
      <c r="AB19" s="64">
        <f t="shared" ref="AB19:AB20" si="23">IFERROR(S19/V19-1,"n/a")</f>
        <v>-0.66666666666666674</v>
      </c>
      <c r="AC19" s="64" t="str">
        <f t="shared" ref="AC19:AC20" si="24">IFERROR(S19/W19-1,"n/a")</f>
        <v>n/a</v>
      </c>
      <c r="AD19" s="64">
        <f t="shared" ref="AD19:AD20" si="25">IFERROR(S19/X19-1,"n/a")</f>
        <v>0</v>
      </c>
      <c r="AE19" s="60" t="str">
        <f t="shared" ref="AE19:AE20" si="26">IFERROR(S19/Y19-1,"n/a")</f>
        <v>n/a</v>
      </c>
      <c r="AF19" s="68">
        <v>733</v>
      </c>
      <c r="AG19" s="68">
        <v>708</v>
      </c>
      <c r="AH19" s="68">
        <v>658</v>
      </c>
      <c r="AI19" s="68">
        <v>47</v>
      </c>
      <c r="AJ19" s="68">
        <v>9</v>
      </c>
      <c r="AK19" s="134">
        <v>290</v>
      </c>
      <c r="AL19" s="122"/>
      <c r="AM19" s="122"/>
    </row>
    <row r="20" spans="1:39" s="123" customFormat="1" ht="12.75">
      <c r="A20" s="122"/>
      <c r="B20" s="127"/>
      <c r="C20" s="33"/>
      <c r="D20" s="26" t="s">
        <v>11</v>
      </c>
      <c r="E20" s="32"/>
      <c r="F20" s="71">
        <v>1801</v>
      </c>
      <c r="G20" s="71">
        <v>2840</v>
      </c>
      <c r="H20" s="71">
        <v>3860</v>
      </c>
      <c r="I20" s="71">
        <v>814</v>
      </c>
      <c r="J20" s="71">
        <v>0</v>
      </c>
      <c r="K20" s="71">
        <v>823</v>
      </c>
      <c r="L20" s="71">
        <v>440</v>
      </c>
      <c r="M20" s="64">
        <f t="shared" si="14"/>
        <v>-0.36584507042253522</v>
      </c>
      <c r="N20" s="64">
        <f t="shared" si="15"/>
        <v>-0.53341968911917093</v>
      </c>
      <c r="O20" s="64">
        <f t="shared" si="16"/>
        <v>1.2125307125307123</v>
      </c>
      <c r="P20" s="64" t="str">
        <f t="shared" si="17"/>
        <v>n/a</v>
      </c>
      <c r="Q20" s="64">
        <f t="shared" si="18"/>
        <v>1.1883353584447143</v>
      </c>
      <c r="R20" s="60">
        <f t="shared" si="19"/>
        <v>3.0931818181818178</v>
      </c>
      <c r="S20" s="68">
        <f t="shared" si="20"/>
        <v>1801</v>
      </c>
      <c r="T20" s="68">
        <f t="shared" si="20"/>
        <v>2840</v>
      </c>
      <c r="U20" s="68">
        <f t="shared" si="20"/>
        <v>3860</v>
      </c>
      <c r="V20" s="68">
        <f t="shared" si="20"/>
        <v>814</v>
      </c>
      <c r="W20" s="68">
        <f t="shared" si="20"/>
        <v>0</v>
      </c>
      <c r="X20" s="68">
        <f t="shared" si="20"/>
        <v>823</v>
      </c>
      <c r="Y20" s="68">
        <f t="shared" si="20"/>
        <v>440</v>
      </c>
      <c r="Z20" s="64">
        <f t="shared" si="21"/>
        <v>-0.36584507042253522</v>
      </c>
      <c r="AA20" s="64">
        <f t="shared" si="22"/>
        <v>-0.53341968911917093</v>
      </c>
      <c r="AB20" s="64">
        <f t="shared" si="23"/>
        <v>1.2125307125307123</v>
      </c>
      <c r="AC20" s="64" t="str">
        <f t="shared" si="24"/>
        <v>n/a</v>
      </c>
      <c r="AD20" s="64">
        <f t="shared" si="25"/>
        <v>1.1883353584447143</v>
      </c>
      <c r="AE20" s="60">
        <f t="shared" si="26"/>
        <v>3.0931818181818178</v>
      </c>
      <c r="AF20" s="68">
        <v>1496271.4</v>
      </c>
      <c r="AG20" s="68">
        <v>1277526</v>
      </c>
      <c r="AH20" s="68">
        <v>887495</v>
      </c>
      <c r="AI20" s="68">
        <v>17541</v>
      </c>
      <c r="AJ20" s="68">
        <v>10046.999999999998</v>
      </c>
      <c r="AK20" s="134">
        <v>585930</v>
      </c>
      <c r="AL20" s="122"/>
      <c r="AM20" s="122"/>
    </row>
    <row r="21" spans="1:39" s="123" customFormat="1" ht="12.75">
      <c r="A21" s="122"/>
      <c r="B21" s="127"/>
      <c r="C21" s="31" t="s">
        <v>110</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133</v>
      </c>
      <c r="G22" s="71">
        <v>95</v>
      </c>
      <c r="H22" s="71">
        <v>106</v>
      </c>
      <c r="I22" s="71">
        <v>16</v>
      </c>
      <c r="J22" s="71">
        <v>0</v>
      </c>
      <c r="K22" s="71">
        <v>19</v>
      </c>
      <c r="L22" s="71">
        <v>24</v>
      </c>
      <c r="M22" s="64">
        <f t="shared" ref="M22:M23" si="27">IFERROR(F22/G22-1,"n/a")</f>
        <v>0.39999999999999991</v>
      </c>
      <c r="N22" s="64">
        <f t="shared" ref="N22:N23" si="28">IFERROR(F22/H22-1,"n/a")</f>
        <v>0.25471698113207553</v>
      </c>
      <c r="O22" s="64">
        <f t="shared" ref="O22:O23" si="29">IFERROR(F22/I22-1,"n/a")</f>
        <v>7.3125</v>
      </c>
      <c r="P22" s="64" t="str">
        <f t="shared" ref="P22:P23" si="30">IFERROR(F22/J22-1,"n/a")</f>
        <v>n/a</v>
      </c>
      <c r="Q22" s="64">
        <f t="shared" ref="Q22:Q23" si="31">IFERROR(F22/K22-1,"n/a")</f>
        <v>6</v>
      </c>
      <c r="R22" s="60">
        <f t="shared" ref="R22:R23" si="32">IFERROR(F22/L22-1,"n/a")</f>
        <v>4.541666666666667</v>
      </c>
      <c r="S22" s="68">
        <f t="shared" ref="S22:Y23" si="33">F22</f>
        <v>133</v>
      </c>
      <c r="T22" s="68">
        <f t="shared" si="33"/>
        <v>95</v>
      </c>
      <c r="U22" s="68">
        <f t="shared" si="33"/>
        <v>106</v>
      </c>
      <c r="V22" s="68">
        <f t="shared" si="33"/>
        <v>16</v>
      </c>
      <c r="W22" s="68">
        <f t="shared" si="33"/>
        <v>0</v>
      </c>
      <c r="X22" s="68">
        <f t="shared" si="33"/>
        <v>19</v>
      </c>
      <c r="Y22" s="68">
        <f t="shared" si="33"/>
        <v>24</v>
      </c>
      <c r="Z22" s="64">
        <f t="shared" ref="Z22:Z23" si="34">IFERROR(S22/T22-1,"n/a")</f>
        <v>0.39999999999999991</v>
      </c>
      <c r="AA22" s="64">
        <f t="shared" ref="AA22:AA23" si="35">IFERROR(S22/U22-1,"n/a")</f>
        <v>0.25471698113207553</v>
      </c>
      <c r="AB22" s="64">
        <f t="shared" ref="AB22:AB23" si="36">IFERROR(S22/V22-1,"n/a")</f>
        <v>7.3125</v>
      </c>
      <c r="AC22" s="64" t="str">
        <f t="shared" ref="AC22:AC23" si="37">IFERROR(S22/W22-1,"n/a")</f>
        <v>n/a</v>
      </c>
      <c r="AD22" s="64">
        <f t="shared" ref="AD22:AD23" si="38">IFERROR(S22/X22-1,"n/a")</f>
        <v>6</v>
      </c>
      <c r="AE22" s="60">
        <f t="shared" ref="AE22:AE23" si="39">IFERROR(S22/Y22-1,"n/a")</f>
        <v>4.541666666666667</v>
      </c>
      <c r="AF22" s="68">
        <v>1651</v>
      </c>
      <c r="AG22" s="68">
        <v>1500</v>
      </c>
      <c r="AH22" s="68">
        <v>895</v>
      </c>
      <c r="AI22" s="68">
        <v>283</v>
      </c>
      <c r="AJ22" s="68">
        <v>43</v>
      </c>
      <c r="AK22" s="134">
        <v>827</v>
      </c>
      <c r="AL22" s="122"/>
      <c r="AM22" s="122"/>
    </row>
    <row r="23" spans="1:39" s="123" customFormat="1" ht="12.75">
      <c r="A23" s="122"/>
      <c r="B23" s="127"/>
      <c r="C23" s="33"/>
      <c r="D23" s="26" t="s">
        <v>11</v>
      </c>
      <c r="E23" s="32"/>
      <c r="F23" s="71">
        <v>415578</v>
      </c>
      <c r="G23" s="71">
        <v>313581</v>
      </c>
      <c r="H23" s="71">
        <v>290797</v>
      </c>
      <c r="I23" s="71">
        <v>21828</v>
      </c>
      <c r="J23" s="71">
        <v>0</v>
      </c>
      <c r="K23" s="71">
        <v>64994</v>
      </c>
      <c r="L23" s="71">
        <v>74523</v>
      </c>
      <c r="M23" s="64">
        <f t="shared" si="27"/>
        <v>0.32526524247323652</v>
      </c>
      <c r="N23" s="64">
        <f t="shared" si="28"/>
        <v>0.42910002510342271</v>
      </c>
      <c r="O23" s="64">
        <f t="shared" si="29"/>
        <v>18.038757559098407</v>
      </c>
      <c r="P23" s="64" t="str">
        <f t="shared" si="30"/>
        <v>n/a</v>
      </c>
      <c r="Q23" s="64">
        <f t="shared" si="31"/>
        <v>5.3940979167307752</v>
      </c>
      <c r="R23" s="60">
        <f t="shared" si="32"/>
        <v>4.5765065818606336</v>
      </c>
      <c r="S23" s="68">
        <f t="shared" si="33"/>
        <v>415578</v>
      </c>
      <c r="T23" s="68">
        <f t="shared" si="33"/>
        <v>313581</v>
      </c>
      <c r="U23" s="68">
        <f t="shared" si="33"/>
        <v>290797</v>
      </c>
      <c r="V23" s="68">
        <f t="shared" si="33"/>
        <v>21828</v>
      </c>
      <c r="W23" s="68">
        <f t="shared" si="33"/>
        <v>0</v>
      </c>
      <c r="X23" s="68">
        <f t="shared" si="33"/>
        <v>64994</v>
      </c>
      <c r="Y23" s="68">
        <f t="shared" si="33"/>
        <v>74523</v>
      </c>
      <c r="Z23" s="64">
        <f t="shared" si="34"/>
        <v>0.32526524247323652</v>
      </c>
      <c r="AA23" s="64">
        <f t="shared" si="35"/>
        <v>0.42910002510342271</v>
      </c>
      <c r="AB23" s="64">
        <f t="shared" si="36"/>
        <v>18.038757559098407</v>
      </c>
      <c r="AC23" s="64" t="str">
        <f t="shared" si="37"/>
        <v>n/a</v>
      </c>
      <c r="AD23" s="64">
        <f t="shared" si="38"/>
        <v>5.3940979167307752</v>
      </c>
      <c r="AE23" s="60">
        <f t="shared" si="39"/>
        <v>4.5765065818606336</v>
      </c>
      <c r="AF23" s="68">
        <v>5046474</v>
      </c>
      <c r="AG23" s="68">
        <v>4449177</v>
      </c>
      <c r="AH23" s="68">
        <v>2165161</v>
      </c>
      <c r="AI23" s="68">
        <v>465109</v>
      </c>
      <c r="AJ23" s="68">
        <v>140552</v>
      </c>
      <c r="AK23" s="134">
        <v>2552942</v>
      </c>
      <c r="AL23" s="122"/>
      <c r="AM23" s="122"/>
    </row>
    <row r="24" spans="1:39" s="123" customFormat="1" ht="12.75">
      <c r="A24" s="122"/>
      <c r="B24" s="127"/>
      <c r="C24" s="31" t="s">
        <v>111</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0</v>
      </c>
      <c r="G25" s="71">
        <v>0</v>
      </c>
      <c r="H25" s="71">
        <v>0</v>
      </c>
      <c r="I25" s="71">
        <v>0</v>
      </c>
      <c r="J25" s="71">
        <v>0</v>
      </c>
      <c r="K25" s="71">
        <v>0</v>
      </c>
      <c r="L25" s="71">
        <v>0</v>
      </c>
      <c r="M25" s="64" t="str">
        <f t="shared" ref="M25:M28" si="40">IFERROR(F25/G25-1,"n/a")</f>
        <v>n/a</v>
      </c>
      <c r="N25" s="64" t="str">
        <f t="shared" ref="N25:N28" si="41">IFERROR(F25/H25-1,"n/a")</f>
        <v>n/a</v>
      </c>
      <c r="O25" s="64" t="str">
        <f t="shared" ref="O25:O28" si="42">IFERROR(F25/I25-1,"n/a")</f>
        <v>n/a</v>
      </c>
      <c r="P25" s="64" t="str">
        <f t="shared" ref="P25:P28" si="43">IFERROR(F25/J25-1,"n/a")</f>
        <v>n/a</v>
      </c>
      <c r="Q25" s="64" t="str">
        <f t="shared" ref="Q25:Q28" si="44">IFERROR(F25/K25-1,"n/a")</f>
        <v>n/a</v>
      </c>
      <c r="R25" s="60" t="str">
        <f t="shared" ref="R25:R28" si="45">IFERROR(F25/L25-1,"n/a")</f>
        <v>n/a</v>
      </c>
      <c r="S25" s="68">
        <f t="shared" ref="S25:Y26" si="46">F25</f>
        <v>0</v>
      </c>
      <c r="T25" s="68">
        <f t="shared" si="46"/>
        <v>0</v>
      </c>
      <c r="U25" s="68">
        <f t="shared" si="46"/>
        <v>0</v>
      </c>
      <c r="V25" s="68">
        <f t="shared" si="46"/>
        <v>0</v>
      </c>
      <c r="W25" s="68">
        <f t="shared" si="46"/>
        <v>0</v>
      </c>
      <c r="X25" s="68">
        <f t="shared" si="46"/>
        <v>0</v>
      </c>
      <c r="Y25" s="68">
        <f t="shared" si="46"/>
        <v>0</v>
      </c>
      <c r="Z25" s="64" t="str">
        <f t="shared" ref="Z25:Z26" si="47">IFERROR(S25/T25-1,"n/a")</f>
        <v>n/a</v>
      </c>
      <c r="AA25" s="64" t="str">
        <f t="shared" ref="AA25:AA26" si="48">IFERROR(S25/U25-1,"n/a")</f>
        <v>n/a</v>
      </c>
      <c r="AB25" s="64" t="str">
        <f t="shared" ref="AB25:AB26" si="49">IFERROR(S25/V25-1,"n/a")</f>
        <v>n/a</v>
      </c>
      <c r="AC25" s="64" t="str">
        <f t="shared" ref="AC25:AC26" si="50">IFERROR(S25/W25-1,"n/a")</f>
        <v>n/a</v>
      </c>
      <c r="AD25" s="64" t="str">
        <f t="shared" ref="AD25:AD26" si="51">IFERROR(S25/X25-1,"n/a")</f>
        <v>n/a</v>
      </c>
      <c r="AE25" s="60" t="str">
        <f t="shared" ref="AE25:AE26" si="52">IFERROR(S25/Y25-1,"n/a")</f>
        <v>n/a</v>
      </c>
      <c r="AF25" s="68">
        <v>14</v>
      </c>
      <c r="AG25" s="68">
        <v>21</v>
      </c>
      <c r="AH25" s="68">
        <v>9</v>
      </c>
      <c r="AI25" s="68">
        <v>0</v>
      </c>
      <c r="AJ25" s="68">
        <v>0</v>
      </c>
      <c r="AK25" s="134">
        <v>16</v>
      </c>
      <c r="AL25" s="122"/>
      <c r="AM25" s="122"/>
    </row>
    <row r="26" spans="1:39" s="123" customFormat="1" ht="12.75">
      <c r="A26" s="122"/>
      <c r="B26" s="127"/>
      <c r="C26" s="33"/>
      <c r="D26" s="26" t="s">
        <v>11</v>
      </c>
      <c r="E26" s="32"/>
      <c r="F26" s="71">
        <v>0</v>
      </c>
      <c r="G26" s="71">
        <v>0</v>
      </c>
      <c r="H26" s="71">
        <v>0</v>
      </c>
      <c r="I26" s="71">
        <v>0</v>
      </c>
      <c r="J26" s="71">
        <v>0</v>
      </c>
      <c r="K26" s="71">
        <v>0</v>
      </c>
      <c r="L26" s="71">
        <v>0</v>
      </c>
      <c r="M26" s="64" t="str">
        <f t="shared" si="40"/>
        <v>n/a</v>
      </c>
      <c r="N26" s="64" t="str">
        <f t="shared" si="41"/>
        <v>n/a</v>
      </c>
      <c r="O26" s="64" t="str">
        <f t="shared" si="42"/>
        <v>n/a</v>
      </c>
      <c r="P26" s="64" t="str">
        <f t="shared" si="43"/>
        <v>n/a</v>
      </c>
      <c r="Q26" s="64" t="str">
        <f t="shared" si="44"/>
        <v>n/a</v>
      </c>
      <c r="R26" s="60" t="str">
        <f t="shared" si="45"/>
        <v>n/a</v>
      </c>
      <c r="S26" s="68">
        <f t="shared" si="46"/>
        <v>0</v>
      </c>
      <c r="T26" s="68">
        <f t="shared" si="46"/>
        <v>0</v>
      </c>
      <c r="U26" s="68">
        <f t="shared" si="46"/>
        <v>0</v>
      </c>
      <c r="V26" s="68">
        <f t="shared" si="46"/>
        <v>0</v>
      </c>
      <c r="W26" s="68">
        <f t="shared" si="46"/>
        <v>0</v>
      </c>
      <c r="X26" s="68">
        <f t="shared" si="46"/>
        <v>0</v>
      </c>
      <c r="Y26" s="68">
        <f t="shared" si="46"/>
        <v>0</v>
      </c>
      <c r="Z26" s="64" t="str">
        <f t="shared" si="47"/>
        <v>n/a</v>
      </c>
      <c r="AA26" s="64" t="str">
        <f t="shared" si="48"/>
        <v>n/a</v>
      </c>
      <c r="AB26" s="64" t="str">
        <f t="shared" si="49"/>
        <v>n/a</v>
      </c>
      <c r="AC26" s="64" t="str">
        <f t="shared" si="50"/>
        <v>n/a</v>
      </c>
      <c r="AD26" s="64" t="str">
        <f t="shared" si="51"/>
        <v>n/a</v>
      </c>
      <c r="AE26" s="60" t="str">
        <f t="shared" si="52"/>
        <v>n/a</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 si="53">F13+F16+F19+F22+F25</f>
        <v>550</v>
      </c>
      <c r="G27" s="75">
        <f t="shared" ref="G27:L28" si="54">G13+G16+G19+G22+G25</f>
        <v>306</v>
      </c>
      <c r="H27" s="75">
        <f t="shared" si="54"/>
        <v>303</v>
      </c>
      <c r="I27" s="75">
        <f t="shared" si="54"/>
        <v>186</v>
      </c>
      <c r="J27" s="75">
        <f t="shared" si="54"/>
        <v>2</v>
      </c>
      <c r="K27" s="75">
        <f t="shared" si="54"/>
        <v>212</v>
      </c>
      <c r="L27" s="75">
        <f t="shared" si="54"/>
        <v>218</v>
      </c>
      <c r="M27" s="66">
        <f t="shared" si="40"/>
        <v>0.79738562091503273</v>
      </c>
      <c r="N27" s="66">
        <f t="shared" si="41"/>
        <v>0.81518151815181517</v>
      </c>
      <c r="O27" s="66">
        <f t="shared" si="42"/>
        <v>1.956989247311828</v>
      </c>
      <c r="P27" s="66">
        <f t="shared" si="43"/>
        <v>274</v>
      </c>
      <c r="Q27" s="66">
        <f t="shared" si="44"/>
        <v>1.5943396226415096</v>
      </c>
      <c r="R27" s="62">
        <f t="shared" si="45"/>
        <v>1.522935779816514</v>
      </c>
      <c r="S27" s="75">
        <f t="shared" ref="S27" si="55">S13+S16+S19+S22+S25</f>
        <v>550</v>
      </c>
      <c r="T27" s="75">
        <f t="shared" ref="T27:Y28" si="56">T13+T16+T19+T22+T25</f>
        <v>306</v>
      </c>
      <c r="U27" s="75">
        <f t="shared" si="56"/>
        <v>303</v>
      </c>
      <c r="V27" s="75">
        <f t="shared" si="56"/>
        <v>186</v>
      </c>
      <c r="W27" s="75">
        <f t="shared" si="56"/>
        <v>2</v>
      </c>
      <c r="X27" s="75">
        <f t="shared" si="56"/>
        <v>212</v>
      </c>
      <c r="Y27" s="75">
        <f t="shared" si="56"/>
        <v>218</v>
      </c>
      <c r="Z27" s="66">
        <f t="shared" ref="Z27:Z28" si="57">IFERROR(S27/T27-1,"n/a")</f>
        <v>0.79738562091503273</v>
      </c>
      <c r="AA27" s="66">
        <f t="shared" ref="AA27:AA28" si="58">IFERROR(S27/U27-1,"n/a")</f>
        <v>0.81518151815181517</v>
      </c>
      <c r="AB27" s="66">
        <f t="shared" ref="AB27:AB28" si="59">IFERROR(S27/V27-1,"n/a")</f>
        <v>1.956989247311828</v>
      </c>
      <c r="AC27" s="66">
        <f t="shared" ref="AC27:AC28" si="60">IFERROR(S27/W27-1,"n/a")</f>
        <v>274</v>
      </c>
      <c r="AD27" s="66">
        <f t="shared" ref="AD27:AD28" si="61">IFERROR(S27/X27-1,"n/a")</f>
        <v>1.5943396226415096</v>
      </c>
      <c r="AE27" s="62">
        <f t="shared" ref="AE27:AE28" si="62">IFERROR(S27/Y27-1,"n/a")</f>
        <v>1.522935779816514</v>
      </c>
      <c r="AF27" s="75">
        <f t="shared" ref="AF27:AH28" si="63">AF13+AF16+AF19+AF22+AF25</f>
        <v>5678</v>
      </c>
      <c r="AG27" s="75">
        <f t="shared" si="63"/>
        <v>4434</v>
      </c>
      <c r="AH27" s="75">
        <f t="shared" si="63"/>
        <v>3620</v>
      </c>
      <c r="AI27" s="46">
        <f t="shared" ref="AI27:AK28" si="64">AI13+AI16+AI19+AI22+AI25</f>
        <v>1054</v>
      </c>
      <c r="AJ27" s="46">
        <f t="shared" si="64"/>
        <v>657</v>
      </c>
      <c r="AK27" s="80">
        <f t="shared" si="64"/>
        <v>3310</v>
      </c>
      <c r="AL27" s="122"/>
      <c r="AM27" s="122"/>
    </row>
    <row r="28" spans="1:39" s="123" customFormat="1" ht="14.25" thickTop="1" thickBot="1">
      <c r="A28" s="122"/>
      <c r="B28" s="127"/>
      <c r="C28" s="38" t="s">
        <v>13</v>
      </c>
      <c r="D28" s="39"/>
      <c r="E28" s="40"/>
      <c r="F28" s="76">
        <f t="shared" ref="F28" si="65">F14+F17+F20+F23+F26</f>
        <v>1506202</v>
      </c>
      <c r="G28" s="76">
        <f t="shared" si="54"/>
        <v>982865</v>
      </c>
      <c r="H28" s="76">
        <f t="shared" si="54"/>
        <v>833405</v>
      </c>
      <c r="I28" s="76">
        <f t="shared" si="54"/>
        <v>219956</v>
      </c>
      <c r="J28" s="76">
        <f t="shared" si="54"/>
        <v>1288</v>
      </c>
      <c r="K28" s="76">
        <f t="shared" si="54"/>
        <v>555038</v>
      </c>
      <c r="L28" s="76">
        <f t="shared" si="54"/>
        <v>620852</v>
      </c>
      <c r="M28" s="67">
        <f t="shared" si="40"/>
        <v>0.53246071434021958</v>
      </c>
      <c r="N28" s="67">
        <f t="shared" si="41"/>
        <v>0.80728697332029453</v>
      </c>
      <c r="O28" s="67">
        <f t="shared" si="42"/>
        <v>5.8477422757278728</v>
      </c>
      <c r="P28" s="67">
        <f t="shared" si="43"/>
        <v>1168.4114906832299</v>
      </c>
      <c r="Q28" s="67">
        <f t="shared" si="44"/>
        <v>1.7136916751645832</v>
      </c>
      <c r="R28" s="63">
        <f t="shared" si="45"/>
        <v>1.4260242376605055</v>
      </c>
      <c r="S28" s="76">
        <f t="shared" ref="S28" si="66">S14+S17+S20+S23+S26</f>
        <v>1506202</v>
      </c>
      <c r="T28" s="76">
        <f t="shared" si="56"/>
        <v>982865</v>
      </c>
      <c r="U28" s="76">
        <f t="shared" si="56"/>
        <v>833405</v>
      </c>
      <c r="V28" s="76">
        <f t="shared" si="56"/>
        <v>219956</v>
      </c>
      <c r="W28" s="76">
        <f t="shared" si="56"/>
        <v>1288</v>
      </c>
      <c r="X28" s="76">
        <f t="shared" si="56"/>
        <v>555038</v>
      </c>
      <c r="Y28" s="76">
        <f t="shared" si="56"/>
        <v>620852</v>
      </c>
      <c r="Z28" s="67">
        <f t="shared" si="57"/>
        <v>0.53246071434021958</v>
      </c>
      <c r="AA28" s="67">
        <f t="shared" si="58"/>
        <v>0.80728697332029453</v>
      </c>
      <c r="AB28" s="67">
        <f t="shared" si="59"/>
        <v>5.8477422757278728</v>
      </c>
      <c r="AC28" s="67">
        <f t="shared" si="60"/>
        <v>1168.4114906832299</v>
      </c>
      <c r="AD28" s="67">
        <f t="shared" si="61"/>
        <v>1.7136916751645832</v>
      </c>
      <c r="AE28" s="63">
        <f t="shared" si="62"/>
        <v>1.4260242376605055</v>
      </c>
      <c r="AF28" s="76">
        <f t="shared" si="63"/>
        <v>16671008.4</v>
      </c>
      <c r="AG28" s="76">
        <f t="shared" si="63"/>
        <v>12658551</v>
      </c>
      <c r="AH28" s="76">
        <f t="shared" si="63"/>
        <v>7626669</v>
      </c>
      <c r="AI28" s="47">
        <f t="shared" si="64"/>
        <v>1552483</v>
      </c>
      <c r="AJ28" s="47">
        <f t="shared" si="64"/>
        <v>1314158</v>
      </c>
      <c r="AK28" s="81">
        <f t="shared" si="64"/>
        <v>9152531</v>
      </c>
      <c r="AL28" s="122"/>
      <c r="AM28" s="122"/>
    </row>
    <row r="29" spans="1:39" s="123" customFormat="1" ht="12" thickTop="1">
      <c r="A29" s="122"/>
      <c r="B29" s="122"/>
      <c r="C29" s="122"/>
      <c r="D29" s="122"/>
      <c r="E29" s="122"/>
      <c r="F29" s="122"/>
      <c r="G29" s="122"/>
      <c r="H29" s="128"/>
      <c r="I29" s="128"/>
      <c r="J29" s="128"/>
      <c r="K29" s="128"/>
      <c r="L29" s="128"/>
      <c r="M29" s="128"/>
      <c r="N29" s="128"/>
      <c r="O29" s="128"/>
      <c r="P29" s="128"/>
      <c r="Q29" s="128"/>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January</v>
      </c>
      <c r="G33" s="163"/>
      <c r="H33" s="163"/>
      <c r="I33" s="163"/>
      <c r="J33" s="163"/>
      <c r="K33" s="163"/>
      <c r="L33" s="163"/>
      <c r="M33" s="163"/>
      <c r="N33" s="163"/>
      <c r="O33" s="163"/>
      <c r="P33" s="163"/>
      <c r="Q33" s="163"/>
      <c r="R33" s="164"/>
      <c r="S33" s="166" t="str">
        <f>"April to "&amp;D4&amp;" (YTD)"</f>
        <v>April to January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129</v>
      </c>
      <c r="N35" s="53" t="s">
        <v>140</v>
      </c>
      <c r="O35" s="53" t="s">
        <v>141</v>
      </c>
      <c r="P35" s="53" t="s">
        <v>142</v>
      </c>
      <c r="Q35" s="53" t="s">
        <v>143</v>
      </c>
      <c r="R35" s="57" t="s">
        <v>144</v>
      </c>
      <c r="S35" s="53"/>
      <c r="T35" s="53" t="s">
        <v>128</v>
      </c>
      <c r="U35" s="53" t="s">
        <v>114</v>
      </c>
      <c r="V35" s="53" t="s">
        <v>53</v>
      </c>
      <c r="W35" s="52" t="s">
        <v>54</v>
      </c>
      <c r="X35" s="52" t="s">
        <v>59</v>
      </c>
      <c r="Y35" s="52" t="s">
        <v>64</v>
      </c>
      <c r="Z35" s="52"/>
      <c r="AA35" s="53" t="s">
        <v>129</v>
      </c>
      <c r="AB35" s="53" t="s">
        <v>140</v>
      </c>
      <c r="AC35" s="53" t="s">
        <v>141</v>
      </c>
      <c r="AD35" s="53" t="s">
        <v>142</v>
      </c>
      <c r="AE35" s="57" t="s">
        <v>143</v>
      </c>
      <c r="AF35" s="53"/>
      <c r="AG35" s="53" t="s">
        <v>114</v>
      </c>
      <c r="AH35" s="53" t="s">
        <v>53</v>
      </c>
      <c r="AI35" s="53" t="s">
        <v>54</v>
      </c>
      <c r="AJ35" s="53" t="s">
        <v>65</v>
      </c>
      <c r="AK35" s="57" t="s">
        <v>73</v>
      </c>
      <c r="AM35" s="122"/>
    </row>
    <row r="36" spans="1:39" s="123" customFormat="1" ht="11.25">
      <c r="A36" s="122"/>
      <c r="B36" s="122"/>
      <c r="C36" s="31" t="s">
        <v>107</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404</v>
      </c>
      <c r="G37" s="74">
        <f t="shared" ref="G37:L38" si="67">G13</f>
        <v>197</v>
      </c>
      <c r="H37" s="74">
        <f t="shared" si="67"/>
        <v>188</v>
      </c>
      <c r="I37" s="74">
        <f t="shared" si="67"/>
        <v>164</v>
      </c>
      <c r="J37" s="74">
        <f t="shared" si="67"/>
        <v>0</v>
      </c>
      <c r="K37" s="74">
        <f t="shared" si="67"/>
        <v>187</v>
      </c>
      <c r="L37" s="74">
        <f t="shared" si="67"/>
        <v>189</v>
      </c>
      <c r="M37" s="64">
        <f t="shared" ref="M37:M38" si="68">IFERROR(F37/G37-1,"n/a")</f>
        <v>1.0507614213197969</v>
      </c>
      <c r="N37" s="64">
        <f t="shared" ref="N37:N38" si="69">IFERROR(F37/H37-1,"n/a")</f>
        <v>1.1489361702127661</v>
      </c>
      <c r="O37" s="64">
        <f t="shared" ref="O37:O38" si="70">IFERROR(F37/I37-1,"n/a")</f>
        <v>1.4634146341463414</v>
      </c>
      <c r="P37" s="64" t="str">
        <f t="shared" ref="P37:P38" si="71">IFERROR(F37/J37-1,"n/a")</f>
        <v>n/a</v>
      </c>
      <c r="Q37" s="64">
        <f t="shared" ref="Q37:Q38" si="72">IFERROR(F37/K37-1,"n/a")</f>
        <v>1.1604278074866312</v>
      </c>
      <c r="R37" s="60">
        <f t="shared" ref="R37:R38" si="73">IFERROR(F37/L37-1,"n/a")</f>
        <v>1.1375661375661377</v>
      </c>
      <c r="S37" s="64"/>
      <c r="T37" s="74">
        <f>'Dec-24'!Q37+F37</f>
        <v>2185</v>
      </c>
      <c r="U37" s="74">
        <f>'Dec-24'!R37+G37</f>
        <v>1297</v>
      </c>
      <c r="V37" s="74">
        <f>'Dec-24'!S37+H37</f>
        <v>1144</v>
      </c>
      <c r="W37" s="74">
        <f>'Dec-24'!T37+I37</f>
        <v>679</v>
      </c>
      <c r="X37" s="74">
        <f>'Dec-24'!U37+J37</f>
        <v>42</v>
      </c>
      <c r="Y37" s="74">
        <f>'Dec-24'!V37+K37</f>
        <v>1255</v>
      </c>
      <c r="Z37" s="74"/>
      <c r="AA37" s="119">
        <f>IFERROR(T37/U37-1,"n/a")</f>
        <v>0.68465690053970696</v>
      </c>
      <c r="AB37" s="119">
        <f>IFERROR(T37/V37-1,"n/a")</f>
        <v>0.909965034965035</v>
      </c>
      <c r="AC37" s="119">
        <f>IFERROR(T37/W37-1,"n/a")</f>
        <v>2.2179675994108985</v>
      </c>
      <c r="AD37" s="119">
        <f>IFERROR(T37/X37-1,"n/a")</f>
        <v>51.023809523809526</v>
      </c>
      <c r="AE37" s="120">
        <f>IFERROR(T37/Y37-1,"n/a")</f>
        <v>0.74103585657370519</v>
      </c>
      <c r="AF37" s="119"/>
      <c r="AG37" s="89">
        <v>1802</v>
      </c>
      <c r="AH37" s="89">
        <v>1486</v>
      </c>
      <c r="AI37" s="89">
        <v>1052</v>
      </c>
      <c r="AJ37" s="70">
        <v>551</v>
      </c>
      <c r="AK37" s="78">
        <v>1584</v>
      </c>
      <c r="AM37" s="122"/>
    </row>
    <row r="38" spans="1:39" s="123" customFormat="1" ht="11.25">
      <c r="A38" s="122"/>
      <c r="B38" s="122"/>
      <c r="C38" s="33"/>
      <c r="D38" s="26" t="s">
        <v>11</v>
      </c>
      <c r="E38" s="32"/>
      <c r="F38" s="74">
        <f>F14</f>
        <v>1052329</v>
      </c>
      <c r="G38" s="74">
        <f t="shared" si="67"/>
        <v>621308</v>
      </c>
      <c r="H38" s="74">
        <f t="shared" si="67"/>
        <v>522949</v>
      </c>
      <c r="I38" s="74">
        <f t="shared" si="67"/>
        <v>195612</v>
      </c>
      <c r="J38" s="74">
        <f t="shared" si="67"/>
        <v>0</v>
      </c>
      <c r="K38" s="74">
        <f t="shared" si="67"/>
        <v>466080</v>
      </c>
      <c r="L38" s="74">
        <f t="shared" si="67"/>
        <v>525262</v>
      </c>
      <c r="M38" s="64">
        <f t="shared" si="68"/>
        <v>0.69373161137471273</v>
      </c>
      <c r="N38" s="64">
        <f t="shared" si="69"/>
        <v>1.0122975663018763</v>
      </c>
      <c r="O38" s="64">
        <f t="shared" si="70"/>
        <v>4.3796750710590349</v>
      </c>
      <c r="P38" s="64" t="str">
        <f t="shared" si="71"/>
        <v>n/a</v>
      </c>
      <c r="Q38" s="64">
        <f t="shared" si="72"/>
        <v>1.2578291280466871</v>
      </c>
      <c r="R38" s="60">
        <f t="shared" si="73"/>
        <v>1.0034363803206783</v>
      </c>
      <c r="S38" s="64"/>
      <c r="T38" s="74">
        <f>'Dec-24'!Q38+F38</f>
        <v>6917994</v>
      </c>
      <c r="U38" s="74">
        <f>'Dec-24'!R38+G38</f>
        <v>4315661</v>
      </c>
      <c r="V38" s="74">
        <f>'Dec-24'!S38+H38</f>
        <v>3355704</v>
      </c>
      <c r="W38" s="74">
        <f>'Dec-24'!T38+I38</f>
        <v>958813</v>
      </c>
      <c r="X38" s="74">
        <f>'Dec-24'!U38+J38</f>
        <v>0</v>
      </c>
      <c r="Y38" s="74">
        <f>'Dec-24'!V38+K38</f>
        <v>3586052</v>
      </c>
      <c r="Z38" s="74"/>
      <c r="AA38" s="119">
        <f>IFERROR(T38/U38-1,"n/a")</f>
        <v>0.60299754776846459</v>
      </c>
      <c r="AB38" s="119">
        <f>IFERROR(T38/V38-1,"n/a")</f>
        <v>1.0615626408050294</v>
      </c>
      <c r="AC38" s="119">
        <f>IFERROR(T38/W38-1,"n/a")</f>
        <v>6.2151650008917274</v>
      </c>
      <c r="AD38" s="119" t="str">
        <f>IFERROR(T38/X38-1,"n/a")</f>
        <v>n/a</v>
      </c>
      <c r="AE38" s="120">
        <f>IFERROR(T38/Y38-1,"n/a")</f>
        <v>0.92913934321086256</v>
      </c>
      <c r="AF38" s="119"/>
      <c r="AG38" s="89">
        <v>5848177</v>
      </c>
      <c r="AH38" s="89">
        <v>4370939</v>
      </c>
      <c r="AI38" s="89">
        <v>1527970</v>
      </c>
      <c r="AJ38" s="84">
        <v>1092884</v>
      </c>
      <c r="AK38" s="78">
        <v>4234259</v>
      </c>
      <c r="AM38" s="122"/>
    </row>
    <row r="39" spans="1:39" s="123" customFormat="1" ht="11.25">
      <c r="A39" s="122"/>
      <c r="B39" s="122"/>
      <c r="C39" s="31" t="s">
        <v>108</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1.25">
      <c r="A40" s="122"/>
      <c r="B40" s="122"/>
      <c r="C40" s="33"/>
      <c r="D40" s="26" t="s">
        <v>5</v>
      </c>
      <c r="E40" s="32"/>
      <c r="F40" s="74">
        <f t="shared" ref="F40:L40" si="74">F16</f>
        <v>12</v>
      </c>
      <c r="G40" s="74">
        <f t="shared" si="74"/>
        <v>12</v>
      </c>
      <c r="H40" s="74">
        <f t="shared" si="74"/>
        <v>5</v>
      </c>
      <c r="I40" s="74">
        <f t="shared" si="74"/>
        <v>3</v>
      </c>
      <c r="J40" s="74">
        <f t="shared" si="74"/>
        <v>2</v>
      </c>
      <c r="K40" s="74">
        <f t="shared" si="74"/>
        <v>5</v>
      </c>
      <c r="L40" s="74">
        <f t="shared" si="74"/>
        <v>5</v>
      </c>
      <c r="M40" s="64">
        <f t="shared" ref="M40:M41" si="75">IFERROR(F40/G40-1,"n/a")</f>
        <v>0</v>
      </c>
      <c r="N40" s="64">
        <f t="shared" ref="N40:N41" si="76">IFERROR(F40/H40-1,"n/a")</f>
        <v>1.4</v>
      </c>
      <c r="O40" s="64">
        <f t="shared" ref="O40:O41" si="77">IFERROR(F40/I40-1,"n/a")</f>
        <v>3</v>
      </c>
      <c r="P40" s="64">
        <f t="shared" ref="P40:P41" si="78">IFERROR(F40/J40-1,"n/a")</f>
        <v>5</v>
      </c>
      <c r="Q40" s="64">
        <f t="shared" ref="Q40:Q41" si="79">IFERROR(F40/K40-1,"n/a")</f>
        <v>1.4</v>
      </c>
      <c r="R40" s="60">
        <f t="shared" ref="R40:R41" si="80">IFERROR(F40/L40-1,"n/a")</f>
        <v>1.4</v>
      </c>
      <c r="S40" s="64"/>
      <c r="T40" s="74">
        <f>'Dec-24'!Q40+F40</f>
        <v>772</v>
      </c>
      <c r="U40" s="74">
        <f>'Dec-24'!R40+G40</f>
        <v>559</v>
      </c>
      <c r="V40" s="74">
        <f>'Dec-24'!S40+H40</f>
        <v>542</v>
      </c>
      <c r="W40" s="74">
        <f>'Dec-24'!T40+I40</f>
        <v>195</v>
      </c>
      <c r="X40" s="74">
        <f>'Dec-24'!U40+J40</f>
        <v>46</v>
      </c>
      <c r="Y40" s="74">
        <f>'Dec-24'!V40+K40</f>
        <v>575</v>
      </c>
      <c r="Z40" s="74"/>
      <c r="AA40" s="119">
        <f t="shared" ref="AA40:AA41" si="81">IFERROR(T40/U40-1,"n/a")</f>
        <v>0.38103756708407865</v>
      </c>
      <c r="AB40" s="119">
        <f t="shared" ref="AB40:AB41" si="82">IFERROR(T40/V40-1,"n/a")</f>
        <v>0.42435424354243545</v>
      </c>
      <c r="AC40" s="119">
        <f t="shared" ref="AC40:AC41" si="83">IFERROR(T40/W40-1,"n/a")</f>
        <v>2.9589743589743591</v>
      </c>
      <c r="AD40" s="119">
        <f t="shared" ref="AD40:AD41" si="84">IFERROR(T40/X40-1,"n/a")</f>
        <v>15.782608695652176</v>
      </c>
      <c r="AE40" s="120">
        <f t="shared" ref="AE40:AE41" si="85">IFERROR(T40/Y40-1,"n/a")</f>
        <v>0.34260869565217389</v>
      </c>
      <c r="AF40" s="119"/>
      <c r="AG40" s="89">
        <v>583</v>
      </c>
      <c r="AH40" s="89">
        <v>563</v>
      </c>
      <c r="AI40" s="89">
        <v>226</v>
      </c>
      <c r="AJ40" s="70">
        <v>66</v>
      </c>
      <c r="AK40" s="78">
        <v>573</v>
      </c>
      <c r="AM40" s="122"/>
    </row>
    <row r="41" spans="1:39" s="123" customFormat="1" ht="11.25">
      <c r="A41" s="122"/>
      <c r="B41" s="122"/>
      <c r="C41" s="33"/>
      <c r="D41" s="26" t="s">
        <v>11</v>
      </c>
      <c r="E41" s="32"/>
      <c r="F41" s="74">
        <f t="shared" ref="F41:L41" si="86">F17</f>
        <v>36494</v>
      </c>
      <c r="G41" s="74">
        <f t="shared" si="86"/>
        <v>45136</v>
      </c>
      <c r="H41" s="74">
        <f t="shared" si="86"/>
        <v>15799</v>
      </c>
      <c r="I41" s="74">
        <f t="shared" si="86"/>
        <v>1702</v>
      </c>
      <c r="J41" s="74">
        <f t="shared" si="86"/>
        <v>1288</v>
      </c>
      <c r="K41" s="74">
        <f t="shared" si="86"/>
        <v>23141</v>
      </c>
      <c r="L41" s="74">
        <f t="shared" si="86"/>
        <v>20627</v>
      </c>
      <c r="M41" s="64">
        <f t="shared" si="75"/>
        <v>-0.19146579227224392</v>
      </c>
      <c r="N41" s="64">
        <f t="shared" si="76"/>
        <v>1.3098930312045067</v>
      </c>
      <c r="O41" s="64">
        <f t="shared" si="77"/>
        <v>20.441833137485311</v>
      </c>
      <c r="P41" s="64">
        <f t="shared" si="78"/>
        <v>27.33385093167702</v>
      </c>
      <c r="Q41" s="64">
        <f t="shared" si="79"/>
        <v>0.57702778618037254</v>
      </c>
      <c r="R41" s="60">
        <f t="shared" si="80"/>
        <v>0.76923449847287539</v>
      </c>
      <c r="S41" s="64"/>
      <c r="T41" s="74">
        <f>'Dec-24'!Q41+F41</f>
        <v>1966896</v>
      </c>
      <c r="U41" s="74">
        <f>'Dec-24'!R41+G41</f>
        <v>1624894</v>
      </c>
      <c r="V41" s="74">
        <f>'Dec-24'!S41+H41</f>
        <v>949191</v>
      </c>
      <c r="W41" s="74">
        <f>'Dec-24'!T41+I41</f>
        <v>294134</v>
      </c>
      <c r="X41" s="74">
        <f>'Dec-24'!U41+J41</f>
        <v>30850</v>
      </c>
      <c r="Y41" s="74">
        <f>'Dec-24'!V41+K41</f>
        <v>1341300</v>
      </c>
      <c r="Z41" s="74"/>
      <c r="AA41" s="119">
        <f t="shared" si="81"/>
        <v>0.21047649877468921</v>
      </c>
      <c r="AB41" s="119">
        <f t="shared" si="82"/>
        <v>1.0721814682187252</v>
      </c>
      <c r="AC41" s="119">
        <f t="shared" si="83"/>
        <v>5.6870745986523152</v>
      </c>
      <c r="AD41" s="119">
        <f t="shared" si="84"/>
        <v>62.756758508914103</v>
      </c>
      <c r="AE41" s="120">
        <f t="shared" si="85"/>
        <v>0.46641019906061287</v>
      </c>
      <c r="AF41" s="119"/>
      <c r="AG41" s="89">
        <v>1708204</v>
      </c>
      <c r="AH41" s="89">
        <v>1012510</v>
      </c>
      <c r="AI41" s="89">
        <v>327926</v>
      </c>
      <c r="AJ41" s="84">
        <v>80778</v>
      </c>
      <c r="AK41" s="78">
        <v>1361671</v>
      </c>
      <c r="AM41" s="122"/>
    </row>
    <row r="42" spans="1:39" s="123" customFormat="1" ht="11.25">
      <c r="A42" s="122"/>
      <c r="B42" s="122"/>
      <c r="C42" s="31" t="s">
        <v>109</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1.25">
      <c r="A43" s="122"/>
      <c r="B43" s="122"/>
      <c r="C43" s="33"/>
      <c r="D43" s="26" t="s">
        <v>5</v>
      </c>
      <c r="E43" s="32"/>
      <c r="F43" s="74">
        <f>F19</f>
        <v>1</v>
      </c>
      <c r="G43" s="74">
        <f t="shared" ref="G43:L44" si="87">G19</f>
        <v>2</v>
      </c>
      <c r="H43" s="74">
        <f t="shared" si="87"/>
        <v>4</v>
      </c>
      <c r="I43" s="74">
        <f t="shared" si="87"/>
        <v>3</v>
      </c>
      <c r="J43" s="74">
        <f t="shared" si="87"/>
        <v>0</v>
      </c>
      <c r="K43" s="74">
        <f t="shared" si="87"/>
        <v>1</v>
      </c>
      <c r="L43" s="74">
        <f t="shared" si="87"/>
        <v>0</v>
      </c>
      <c r="M43" s="64">
        <f t="shared" ref="M43:M44" si="88">IFERROR(F43/G43-1,"n/a")</f>
        <v>-0.5</v>
      </c>
      <c r="N43" s="64">
        <f t="shared" ref="N43:N44" si="89">IFERROR(F43/H43-1,"n/a")</f>
        <v>-0.75</v>
      </c>
      <c r="O43" s="64">
        <f t="shared" ref="O43:O44" si="90">IFERROR(F43/I43-1,"n/a")</f>
        <v>-0.66666666666666674</v>
      </c>
      <c r="P43" s="64" t="str">
        <f t="shared" ref="P43:P44" si="91">IFERROR(F43/J43-1,"n/a")</f>
        <v>n/a</v>
      </c>
      <c r="Q43" s="64">
        <f t="shared" ref="Q43:Q44" si="92">IFERROR(F43/K43-1,"n/a")</f>
        <v>0</v>
      </c>
      <c r="R43" s="60" t="str">
        <f t="shared" ref="R43:R44" si="93">IFERROR(F43/L43-1,"n/a")</f>
        <v>n/a</v>
      </c>
      <c r="S43" s="64"/>
      <c r="T43" s="74">
        <f>'Dec-24'!Q43+F43</f>
        <v>707</v>
      </c>
      <c r="U43" s="74">
        <f>'Dec-24'!R43+G43</f>
        <v>687</v>
      </c>
      <c r="V43" s="74">
        <f>'Dec-24'!S43+H43</f>
        <v>650</v>
      </c>
      <c r="W43" s="74">
        <f>'Dec-24'!T43+I43</f>
        <v>50</v>
      </c>
      <c r="X43" s="74">
        <f>'Dec-24'!U43+J43</f>
        <v>7</v>
      </c>
      <c r="Y43" s="74">
        <f>'Dec-24'!V43+K43</f>
        <v>285</v>
      </c>
      <c r="Z43" s="74"/>
      <c r="AA43" s="119">
        <f t="shared" ref="AA43:AA44" si="94">IFERROR(T43/U43-1,"n/a")</f>
        <v>2.9112081513828159E-2</v>
      </c>
      <c r="AB43" s="119">
        <f t="shared" ref="AB43:AB44" si="95">IFERROR(T43/V43-1,"n/a")</f>
        <v>8.7692307692307736E-2</v>
      </c>
      <c r="AC43" s="119">
        <f t="shared" ref="AC43:AC44" si="96">IFERROR(T43/W43-1,"n/a")</f>
        <v>13.14</v>
      </c>
      <c r="AD43" s="119">
        <f t="shared" ref="AD43:AD44" si="97">IFERROR(T43/X43-1,"n/a")</f>
        <v>100</v>
      </c>
      <c r="AE43" s="120">
        <f t="shared" ref="AE43:AE44" si="98">IFERROR(T43/Y43-1,"n/a")</f>
        <v>1.4807017543859651</v>
      </c>
      <c r="AF43" s="119"/>
      <c r="AG43" s="89">
        <v>712</v>
      </c>
      <c r="AH43" s="89">
        <v>669</v>
      </c>
      <c r="AI43" s="89">
        <v>59</v>
      </c>
      <c r="AJ43" s="70">
        <v>9</v>
      </c>
      <c r="AK43" s="78">
        <v>287</v>
      </c>
      <c r="AM43" s="122"/>
    </row>
    <row r="44" spans="1:39" s="123" customFormat="1" ht="11.25">
      <c r="A44" s="122"/>
      <c r="B44" s="122"/>
      <c r="C44" s="33"/>
      <c r="D44" s="26" t="s">
        <v>11</v>
      </c>
      <c r="E44" s="32"/>
      <c r="F44" s="74">
        <f>F20</f>
        <v>1801</v>
      </c>
      <c r="G44" s="74">
        <f t="shared" si="87"/>
        <v>2840</v>
      </c>
      <c r="H44" s="74">
        <f t="shared" si="87"/>
        <v>3860</v>
      </c>
      <c r="I44" s="74">
        <f t="shared" si="87"/>
        <v>814</v>
      </c>
      <c r="J44" s="74">
        <f t="shared" si="87"/>
        <v>0</v>
      </c>
      <c r="K44" s="74">
        <f t="shared" si="87"/>
        <v>823</v>
      </c>
      <c r="L44" s="74">
        <f t="shared" si="87"/>
        <v>440</v>
      </c>
      <c r="M44" s="64">
        <f t="shared" si="88"/>
        <v>-0.36584507042253522</v>
      </c>
      <c r="N44" s="64">
        <f t="shared" si="89"/>
        <v>-0.53341968911917093</v>
      </c>
      <c r="O44" s="64">
        <f t="shared" si="90"/>
        <v>1.2125307125307123</v>
      </c>
      <c r="P44" s="64" t="str">
        <f t="shared" si="91"/>
        <v>n/a</v>
      </c>
      <c r="Q44" s="64">
        <f t="shared" si="92"/>
        <v>1.1883353584447143</v>
      </c>
      <c r="R44" s="60">
        <f t="shared" si="93"/>
        <v>3.0931818181818178</v>
      </c>
      <c r="S44" s="64"/>
      <c r="T44" s="74">
        <f>'Dec-24'!Q44+F44</f>
        <v>1458331.4</v>
      </c>
      <c r="U44" s="74">
        <f>'Dec-24'!R44+G44</f>
        <v>1259520</v>
      </c>
      <c r="V44" s="74">
        <f>'Dec-24'!S44+H44</f>
        <v>888270</v>
      </c>
      <c r="W44" s="74">
        <f>'Dec-24'!T44+I44</f>
        <v>18355</v>
      </c>
      <c r="X44" s="74">
        <f>'Dec-24'!U44+J44</f>
        <v>8294</v>
      </c>
      <c r="Y44" s="74">
        <f>'Dec-24'!V44+K44</f>
        <v>580269</v>
      </c>
      <c r="Z44" s="74"/>
      <c r="AA44" s="119">
        <f t="shared" si="94"/>
        <v>0.15784695757113809</v>
      </c>
      <c r="AB44" s="119">
        <f t="shared" si="95"/>
        <v>0.64176590451101578</v>
      </c>
      <c r="AC44" s="119">
        <f t="shared" si="96"/>
        <v>78.451451920457629</v>
      </c>
      <c r="AD44" s="119">
        <f t="shared" si="97"/>
        <v>174.82968410899446</v>
      </c>
      <c r="AE44" s="120">
        <f t="shared" si="98"/>
        <v>1.5131988784512007</v>
      </c>
      <c r="AF44" s="119"/>
      <c r="AG44" s="82">
        <v>1296421</v>
      </c>
      <c r="AH44" s="82">
        <v>905256</v>
      </c>
      <c r="AI44" s="82">
        <v>20626</v>
      </c>
      <c r="AJ44" s="84">
        <v>10047</v>
      </c>
      <c r="AK44" s="78">
        <v>581199</v>
      </c>
      <c r="AM44" s="122"/>
    </row>
    <row r="45" spans="1:39" s="123" customFormat="1" ht="11.25">
      <c r="A45" s="122"/>
      <c r="B45" s="122"/>
      <c r="C45" s="31" t="s">
        <v>110</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1.25">
      <c r="A46" s="122"/>
      <c r="B46" s="122"/>
      <c r="C46" s="33"/>
      <c r="D46" s="26" t="s">
        <v>5</v>
      </c>
      <c r="E46" s="34"/>
      <c r="F46" s="74">
        <f>F22</f>
        <v>133</v>
      </c>
      <c r="G46" s="74">
        <f t="shared" ref="G46:L47" si="99">G22</f>
        <v>95</v>
      </c>
      <c r="H46" s="74">
        <f t="shared" si="99"/>
        <v>106</v>
      </c>
      <c r="I46" s="74">
        <f t="shared" si="99"/>
        <v>16</v>
      </c>
      <c r="J46" s="74">
        <f t="shared" si="99"/>
        <v>0</v>
      </c>
      <c r="K46" s="74">
        <f t="shared" si="99"/>
        <v>19</v>
      </c>
      <c r="L46" s="74">
        <f t="shared" si="99"/>
        <v>24</v>
      </c>
      <c r="M46" s="64">
        <f t="shared" ref="M46:M47" si="100">IFERROR(F46/G46-1,"n/a")</f>
        <v>0.39999999999999991</v>
      </c>
      <c r="N46" s="64">
        <f t="shared" ref="N46:N47" si="101">IFERROR(F46/H46-1,"n/a")</f>
        <v>0.25471698113207553</v>
      </c>
      <c r="O46" s="64">
        <f t="shared" ref="O46:O47" si="102">IFERROR(F46/I46-1,"n/a")</f>
        <v>7.3125</v>
      </c>
      <c r="P46" s="64" t="str">
        <f t="shared" ref="P46:P47" si="103">IFERROR(F46/J46-1,"n/a")</f>
        <v>n/a</v>
      </c>
      <c r="Q46" s="64">
        <f t="shared" ref="Q46:Q47" si="104">IFERROR(F46/K46-1,"n/a")</f>
        <v>6</v>
      </c>
      <c r="R46" s="60">
        <f t="shared" ref="R46:R47" si="105">IFERROR(F46/L46-1,"n/a")</f>
        <v>4.541666666666667</v>
      </c>
      <c r="S46" s="64"/>
      <c r="T46" s="74">
        <f>'Dec-24'!Q46+F46</f>
        <v>1525</v>
      </c>
      <c r="U46" s="74">
        <f>'Dec-24'!R46+G46</f>
        <v>1307</v>
      </c>
      <c r="V46" s="74">
        <f>'Dec-24'!S46+H46</f>
        <v>947</v>
      </c>
      <c r="W46" s="74">
        <f>'Dec-24'!T46+I46</f>
        <v>299</v>
      </c>
      <c r="X46" s="74">
        <f>'Dec-24'!U46+J46</f>
        <v>0</v>
      </c>
      <c r="Y46" s="74">
        <f>'Dec-24'!V46+K46</f>
        <v>757</v>
      </c>
      <c r="Z46" s="74"/>
      <c r="AA46" s="119">
        <f t="shared" ref="AA46:AA47" si="106">IFERROR(T46/U46-1,"n/a")</f>
        <v>0.16679418515684774</v>
      </c>
      <c r="AB46" s="119">
        <f t="shared" ref="AB46:AB47" si="107">IFERROR(T46/V46-1,"n/a")</f>
        <v>0.61034846884899685</v>
      </c>
      <c r="AC46" s="119">
        <f t="shared" ref="AC46:AC47" si="108">IFERROR(T46/W46-1,"n/a")</f>
        <v>4.1003344481605355</v>
      </c>
      <c r="AD46" s="119" t="str">
        <f t="shared" ref="AD46:AD47" si="109">IFERROR(T46/X46-1,"n/a")</f>
        <v>n/a</v>
      </c>
      <c r="AE46" s="120">
        <f t="shared" ref="AE46:AE47" si="110">IFERROR(T46/Y46-1,"n/a")</f>
        <v>1.0145310435931307</v>
      </c>
      <c r="AF46" s="119"/>
      <c r="AG46" s="89">
        <v>1471</v>
      </c>
      <c r="AH46" s="89">
        <v>1129</v>
      </c>
      <c r="AI46" s="89">
        <v>336</v>
      </c>
      <c r="AJ46" s="84">
        <v>43</v>
      </c>
      <c r="AK46" s="78">
        <v>781</v>
      </c>
      <c r="AM46" s="122"/>
    </row>
    <row r="47" spans="1:39" s="123" customFormat="1" ht="11.25">
      <c r="A47" s="122"/>
      <c r="B47" s="122"/>
      <c r="C47" s="33"/>
      <c r="D47" s="26" t="s">
        <v>11</v>
      </c>
      <c r="E47" s="32"/>
      <c r="F47" s="74">
        <f>F23</f>
        <v>415578</v>
      </c>
      <c r="G47" s="74">
        <f t="shared" si="99"/>
        <v>313581</v>
      </c>
      <c r="H47" s="74">
        <f t="shared" si="99"/>
        <v>290797</v>
      </c>
      <c r="I47" s="74">
        <f t="shared" si="99"/>
        <v>21828</v>
      </c>
      <c r="J47" s="74">
        <f t="shared" si="99"/>
        <v>0</v>
      </c>
      <c r="K47" s="74">
        <f t="shared" si="99"/>
        <v>64994</v>
      </c>
      <c r="L47" s="74">
        <f t="shared" si="99"/>
        <v>74523</v>
      </c>
      <c r="M47" s="64">
        <f t="shared" si="100"/>
        <v>0.32526524247323652</v>
      </c>
      <c r="N47" s="64">
        <f t="shared" si="101"/>
        <v>0.42910002510342271</v>
      </c>
      <c r="O47" s="64">
        <f t="shared" si="102"/>
        <v>18.038757559098407</v>
      </c>
      <c r="P47" s="64" t="str">
        <f t="shared" si="103"/>
        <v>n/a</v>
      </c>
      <c r="Q47" s="64">
        <f t="shared" si="104"/>
        <v>5.3940979167307752</v>
      </c>
      <c r="R47" s="60">
        <f t="shared" si="105"/>
        <v>4.5765065818606336</v>
      </c>
      <c r="S47" s="64"/>
      <c r="T47" s="74">
        <f>'Dec-24'!Q47+F47</f>
        <v>4548997</v>
      </c>
      <c r="U47" s="74">
        <f>'Dec-24'!R47+G47</f>
        <v>3935443</v>
      </c>
      <c r="V47" s="74">
        <f>'Dec-24'!S47+H47</f>
        <v>2383567</v>
      </c>
      <c r="W47" s="74">
        <f>'Dec-24'!T47+I47</f>
        <v>486937</v>
      </c>
      <c r="X47" s="74">
        <f>'Dec-24'!U47+J47</f>
        <v>0</v>
      </c>
      <c r="Y47" s="74">
        <f>'Dec-24'!V47+K47</f>
        <v>2366036</v>
      </c>
      <c r="Z47" s="74"/>
      <c r="AA47" s="119">
        <f t="shared" si="106"/>
        <v>0.15590468468225804</v>
      </c>
      <c r="AB47" s="119">
        <f t="shared" si="107"/>
        <v>0.90848295852392646</v>
      </c>
      <c r="AC47" s="119">
        <f t="shared" si="108"/>
        <v>8.3420647845614528</v>
      </c>
      <c r="AD47" s="119" t="str">
        <f t="shared" si="109"/>
        <v>n/a</v>
      </c>
      <c r="AE47" s="120">
        <f t="shared" si="110"/>
        <v>0.92262374706048433</v>
      </c>
      <c r="AF47" s="119"/>
      <c r="AG47" s="82">
        <v>4517247</v>
      </c>
      <c r="AH47" s="82">
        <v>2932981</v>
      </c>
      <c r="AI47" s="82">
        <v>533563</v>
      </c>
      <c r="AJ47" s="84">
        <v>140552</v>
      </c>
      <c r="AK47" s="78">
        <v>2441594</v>
      </c>
      <c r="AM47" s="122"/>
    </row>
    <row r="48" spans="1:39" s="123" customFormat="1" ht="11.25">
      <c r="C48" s="31" t="s">
        <v>111</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1.25">
      <c r="C49" s="33"/>
      <c r="D49" s="26" t="s">
        <v>5</v>
      </c>
      <c r="E49" s="32"/>
      <c r="F49" s="74">
        <f>F25</f>
        <v>0</v>
      </c>
      <c r="G49" s="74">
        <f t="shared" ref="G49:L50" si="111">G25</f>
        <v>0</v>
      </c>
      <c r="H49" s="74">
        <f t="shared" si="111"/>
        <v>0</v>
      </c>
      <c r="I49" s="74">
        <f t="shared" si="111"/>
        <v>0</v>
      </c>
      <c r="J49" s="74">
        <f t="shared" si="111"/>
        <v>0</v>
      </c>
      <c r="K49" s="74">
        <f t="shared" si="111"/>
        <v>0</v>
      </c>
      <c r="L49" s="74">
        <f t="shared" si="111"/>
        <v>0</v>
      </c>
      <c r="M49" s="64" t="str">
        <f t="shared" ref="M49:M52" si="112">IFERROR(F49/G49-1,"n/a")</f>
        <v>n/a</v>
      </c>
      <c r="N49" s="64" t="str">
        <f t="shared" ref="N49:N52" si="113">IFERROR(F49/H49-1,"n/a")</f>
        <v>n/a</v>
      </c>
      <c r="O49" s="64" t="str">
        <f t="shared" ref="O49:O52" si="114">IFERROR(F49/I49-1,"n/a")</f>
        <v>n/a</v>
      </c>
      <c r="P49" s="64" t="str">
        <f t="shared" ref="P49:P52" si="115">IFERROR(F49/J49-1,"n/a")</f>
        <v>n/a</v>
      </c>
      <c r="Q49" s="64" t="str">
        <f t="shared" ref="Q49:Q52" si="116">IFERROR(F49/K49-1,"n/a")</f>
        <v>n/a</v>
      </c>
      <c r="R49" s="60" t="str">
        <f t="shared" ref="R49:R52" si="117">IFERROR(F49/L49-1,"n/a")</f>
        <v>n/a</v>
      </c>
      <c r="S49" s="64"/>
      <c r="T49" s="74">
        <f>'Dec-24'!Q49+F49</f>
        <v>14</v>
      </c>
      <c r="U49" s="74">
        <f>'Dec-24'!R49+G49</f>
        <v>21</v>
      </c>
      <c r="V49" s="74">
        <f>'Dec-24'!S49+H49</f>
        <v>9</v>
      </c>
      <c r="W49" s="74">
        <f>'Dec-24'!T49+I49</f>
        <v>0</v>
      </c>
      <c r="X49" s="74">
        <f>'Dec-24'!U49+J49</f>
        <v>0</v>
      </c>
      <c r="Y49" s="74">
        <f>'Dec-24'!V49+K49</f>
        <v>16</v>
      </c>
      <c r="Z49" s="74"/>
      <c r="AA49" s="119">
        <f t="shared" ref="AA49:AA50" si="118">IFERROR(T49/U49-1,"n/a")</f>
        <v>-0.33333333333333337</v>
      </c>
      <c r="AB49" s="119">
        <f t="shared" ref="AB49:AB50" si="119">IFERROR(T49/V49-1,"n/a")</f>
        <v>0.55555555555555558</v>
      </c>
      <c r="AC49" s="119" t="str">
        <f t="shared" ref="AC49:AC50" si="120">IFERROR(T49/W49-1,"n/a")</f>
        <v>n/a</v>
      </c>
      <c r="AD49" s="119" t="str">
        <f t="shared" ref="AD49:AD50" si="121">IFERROR(T49/X49-1,"n/a")</f>
        <v>n/a</v>
      </c>
      <c r="AE49" s="120">
        <f t="shared" ref="AE49:AE50" si="122">IFERROR(T49/Y49-1,"n/a")</f>
        <v>-0.125</v>
      </c>
      <c r="AF49" s="119"/>
      <c r="AG49" s="89">
        <v>21</v>
      </c>
      <c r="AH49" s="89">
        <v>9</v>
      </c>
      <c r="AI49" s="68">
        <v>0</v>
      </c>
      <c r="AJ49" s="68">
        <v>0</v>
      </c>
      <c r="AK49" s="78">
        <v>16</v>
      </c>
      <c r="AM49" s="122"/>
    </row>
    <row r="50" spans="3:39" s="123" customFormat="1" ht="11.25">
      <c r="C50" s="33"/>
      <c r="D50" s="26" t="s">
        <v>11</v>
      </c>
      <c r="E50" s="32"/>
      <c r="F50" s="74">
        <f>F26</f>
        <v>0</v>
      </c>
      <c r="G50" s="74">
        <f t="shared" si="111"/>
        <v>0</v>
      </c>
      <c r="H50" s="74">
        <f t="shared" si="111"/>
        <v>0</v>
      </c>
      <c r="I50" s="74">
        <f t="shared" si="111"/>
        <v>0</v>
      </c>
      <c r="J50" s="74">
        <f t="shared" si="111"/>
        <v>0</v>
      </c>
      <c r="K50" s="74">
        <f t="shared" si="111"/>
        <v>0</v>
      </c>
      <c r="L50" s="74">
        <f t="shared" si="111"/>
        <v>0</v>
      </c>
      <c r="M50" s="64" t="str">
        <f t="shared" si="112"/>
        <v>n/a</v>
      </c>
      <c r="N50" s="64" t="str">
        <f t="shared" si="113"/>
        <v>n/a</v>
      </c>
      <c r="O50" s="64" t="str">
        <f t="shared" si="114"/>
        <v>n/a</v>
      </c>
      <c r="P50" s="64" t="str">
        <f t="shared" si="115"/>
        <v>n/a</v>
      </c>
      <c r="Q50" s="64" t="str">
        <f t="shared" si="116"/>
        <v>n/a</v>
      </c>
      <c r="R50" s="60" t="str">
        <f t="shared" si="117"/>
        <v>n/a</v>
      </c>
      <c r="S50" s="64"/>
      <c r="T50" s="74">
        <f>'Dec-24'!Q50+F50</f>
        <v>47798</v>
      </c>
      <c r="U50" s="74">
        <f>'Dec-24'!R50+G50</f>
        <v>38626</v>
      </c>
      <c r="V50" s="74">
        <f>'Dec-24'!S50+H50</f>
        <v>15637</v>
      </c>
      <c r="W50" s="74">
        <f>'Dec-24'!T50+I50</f>
        <v>0</v>
      </c>
      <c r="X50" s="74">
        <f>'Dec-24'!U50+J50</f>
        <v>0</v>
      </c>
      <c r="Y50" s="74">
        <f>'Dec-24'!V50+K50</f>
        <v>20248</v>
      </c>
      <c r="Z50" s="74"/>
      <c r="AA50" s="119">
        <f t="shared" si="118"/>
        <v>0.23745663542691453</v>
      </c>
      <c r="AB50" s="119">
        <f t="shared" si="119"/>
        <v>2.0567244356334333</v>
      </c>
      <c r="AC50" s="119" t="str">
        <f t="shared" si="120"/>
        <v>n/a</v>
      </c>
      <c r="AD50" s="119" t="str">
        <f t="shared" si="121"/>
        <v>n/a</v>
      </c>
      <c r="AE50" s="120">
        <f t="shared" si="122"/>
        <v>1.3606282101935996</v>
      </c>
      <c r="AF50" s="119"/>
      <c r="AG50" s="82">
        <v>38626</v>
      </c>
      <c r="AH50" s="82">
        <v>15637</v>
      </c>
      <c r="AI50" s="68">
        <v>0</v>
      </c>
      <c r="AJ50" s="68">
        <v>0</v>
      </c>
      <c r="AK50" s="78">
        <v>20248</v>
      </c>
      <c r="AM50" s="122"/>
    </row>
    <row r="51" spans="3:39" s="123" customFormat="1" ht="12" thickBot="1">
      <c r="C51" s="35" t="s">
        <v>12</v>
      </c>
      <c r="D51" s="36"/>
      <c r="E51" s="37"/>
      <c r="F51" s="75">
        <f t="shared" ref="F51:H52" si="123">F37+F40+F43+F46+F49</f>
        <v>550</v>
      </c>
      <c r="G51" s="75">
        <f t="shared" si="123"/>
        <v>306</v>
      </c>
      <c r="H51" s="75">
        <f t="shared" si="123"/>
        <v>303</v>
      </c>
      <c r="I51" s="75">
        <f t="shared" ref="I51:L52" si="124">I37+I40+I43+I46+I49</f>
        <v>186</v>
      </c>
      <c r="J51" s="75">
        <f t="shared" si="124"/>
        <v>2</v>
      </c>
      <c r="K51" s="75">
        <f t="shared" si="124"/>
        <v>212</v>
      </c>
      <c r="L51" s="75">
        <f t="shared" si="124"/>
        <v>218</v>
      </c>
      <c r="M51" s="66">
        <f t="shared" si="112"/>
        <v>0.79738562091503273</v>
      </c>
      <c r="N51" s="66">
        <f t="shared" si="113"/>
        <v>0.81518151815181517</v>
      </c>
      <c r="O51" s="66">
        <f t="shared" si="114"/>
        <v>1.956989247311828</v>
      </c>
      <c r="P51" s="66">
        <f t="shared" si="115"/>
        <v>274</v>
      </c>
      <c r="Q51" s="66">
        <f t="shared" si="116"/>
        <v>1.5943396226415096</v>
      </c>
      <c r="R51" s="66">
        <f t="shared" si="117"/>
        <v>1.522935779816514</v>
      </c>
      <c r="S51" s="66"/>
      <c r="T51" s="75">
        <f>T37+T40+T43+T46+T49</f>
        <v>5203</v>
      </c>
      <c r="U51" s="75">
        <f>U37+U40+U43+U46+U49</f>
        <v>3871</v>
      </c>
      <c r="V51" s="75">
        <f t="shared" ref="U51:Y52" si="125">V37+V40+V43+V46+V49</f>
        <v>3292</v>
      </c>
      <c r="W51" s="75">
        <f t="shared" si="125"/>
        <v>1223</v>
      </c>
      <c r="X51" s="75">
        <f t="shared" si="125"/>
        <v>95</v>
      </c>
      <c r="Y51" s="75">
        <f t="shared" si="125"/>
        <v>2888</v>
      </c>
      <c r="Z51" s="75"/>
      <c r="AA51" s="66">
        <f t="shared" ref="AA51:AA52" si="126">IFERROR(T51/U51-1,"n/a")</f>
        <v>0.34409713252389573</v>
      </c>
      <c r="AB51" s="66">
        <f t="shared" ref="AB51:AB52" si="127">IFERROR(T51/V51-1,"n/a")</f>
        <v>0.58049817739975706</v>
      </c>
      <c r="AC51" s="66">
        <f t="shared" ref="AC51:AC52" si="128">IFERROR(T51/W51-1,"n/a")</f>
        <v>3.2542927228127558</v>
      </c>
      <c r="AD51" s="66">
        <f t="shared" ref="AD51:AD52" si="129">IFERROR(T51/X51-1,"n/a")</f>
        <v>53.768421052631581</v>
      </c>
      <c r="AE51" s="66">
        <f t="shared" ref="AE51:AE52" si="130">IFERROR(T51/Y51-1,"n/a")</f>
        <v>0.80159279778393344</v>
      </c>
      <c r="AF51" s="62"/>
      <c r="AG51" s="46">
        <f t="shared" ref="AG51" si="131">AG37+AG40+AG43+AG46+AG49</f>
        <v>4589</v>
      </c>
      <c r="AH51" s="46">
        <f t="shared" ref="AH51:AJ52" si="132">AH37+AH40+AH43+AH46+AH49</f>
        <v>3856</v>
      </c>
      <c r="AI51" s="46">
        <f t="shared" si="132"/>
        <v>1673</v>
      </c>
      <c r="AJ51" s="46">
        <f t="shared" si="132"/>
        <v>669</v>
      </c>
      <c r="AK51" s="80">
        <f>AK37+AK40+AK43+AK46+AK49</f>
        <v>3241</v>
      </c>
      <c r="AM51" s="122"/>
    </row>
    <row r="52" spans="3:39" s="123" customFormat="1" ht="12.75" thickTop="1" thickBot="1">
      <c r="C52" s="38" t="s">
        <v>13</v>
      </c>
      <c r="D52" s="39"/>
      <c r="E52" s="40"/>
      <c r="F52" s="76">
        <f t="shared" si="123"/>
        <v>1506202</v>
      </c>
      <c r="G52" s="76">
        <f t="shared" si="123"/>
        <v>982865</v>
      </c>
      <c r="H52" s="76">
        <f t="shared" si="123"/>
        <v>833405</v>
      </c>
      <c r="I52" s="76">
        <f t="shared" si="124"/>
        <v>219956</v>
      </c>
      <c r="J52" s="76">
        <f t="shared" si="124"/>
        <v>1288</v>
      </c>
      <c r="K52" s="76">
        <f t="shared" si="124"/>
        <v>555038</v>
      </c>
      <c r="L52" s="76">
        <f t="shared" si="124"/>
        <v>620852</v>
      </c>
      <c r="M52" s="67">
        <f t="shared" si="112"/>
        <v>0.53246071434021958</v>
      </c>
      <c r="N52" s="67">
        <f t="shared" si="113"/>
        <v>0.80728697332029453</v>
      </c>
      <c r="O52" s="67">
        <f t="shared" si="114"/>
        <v>5.8477422757278728</v>
      </c>
      <c r="P52" s="67">
        <f t="shared" si="115"/>
        <v>1168.4114906832299</v>
      </c>
      <c r="Q52" s="67">
        <f t="shared" si="116"/>
        <v>1.7136916751645832</v>
      </c>
      <c r="R52" s="67">
        <f t="shared" si="117"/>
        <v>1.4260242376605055</v>
      </c>
      <c r="S52" s="67"/>
      <c r="T52" s="76">
        <f t="shared" ref="T52" si="133">T38+T41+T44+T47+T50</f>
        <v>14940016.4</v>
      </c>
      <c r="U52" s="76">
        <f t="shared" si="125"/>
        <v>11174144</v>
      </c>
      <c r="V52" s="76">
        <f t="shared" si="125"/>
        <v>7592369</v>
      </c>
      <c r="W52" s="76">
        <f t="shared" si="125"/>
        <v>1758239</v>
      </c>
      <c r="X52" s="76">
        <f t="shared" si="125"/>
        <v>39144</v>
      </c>
      <c r="Y52" s="76">
        <f t="shared" si="125"/>
        <v>7893905</v>
      </c>
      <c r="Z52" s="76"/>
      <c r="AA52" s="67">
        <f t="shared" si="126"/>
        <v>0.33701663411532912</v>
      </c>
      <c r="AB52" s="67">
        <f t="shared" si="127"/>
        <v>0.96776742542413308</v>
      </c>
      <c r="AC52" s="67">
        <f t="shared" si="128"/>
        <v>7.4971476574003884</v>
      </c>
      <c r="AD52" s="67">
        <f t="shared" si="129"/>
        <v>380.66810750051093</v>
      </c>
      <c r="AE52" s="67">
        <f t="shared" si="130"/>
        <v>0.89260149444413139</v>
      </c>
      <c r="AF52" s="63"/>
      <c r="AG52" s="47">
        <f t="shared" ref="AG52" si="134">AG38+AG41+AG44+AG47+AG50</f>
        <v>13408675</v>
      </c>
      <c r="AH52" s="47">
        <f t="shared" si="132"/>
        <v>9237323</v>
      </c>
      <c r="AI52" s="47">
        <f t="shared" si="132"/>
        <v>2410085</v>
      </c>
      <c r="AJ52" s="47">
        <f t="shared" si="132"/>
        <v>1324261</v>
      </c>
      <c r="AK52" s="81">
        <f>AK38+AK41+AK44+AK47+AK50</f>
        <v>8638971</v>
      </c>
      <c r="AM52" s="122"/>
    </row>
    <row r="53" spans="3:39" s="123" customFormat="1" ht="12" thickTop="1">
      <c r="T53" s="131"/>
      <c r="U53" s="131"/>
      <c r="V53" s="131"/>
      <c r="W53" s="131"/>
      <c r="X53" s="131"/>
      <c r="Y53" s="131"/>
      <c r="AM53" s="122"/>
    </row>
    <row r="54" spans="3:39" s="123" customFormat="1" ht="11.25">
      <c r="U54" s="131"/>
      <c r="V54" s="131"/>
      <c r="W54" s="131"/>
      <c r="X54" s="131"/>
      <c r="Y54" s="131"/>
      <c r="Z54" s="131"/>
      <c r="AM54" s="122"/>
    </row>
    <row r="55" spans="3:39" ht="15">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S9:AE9"/>
    <mergeCell ref="F9:R9"/>
    <mergeCell ref="AF9:AK9"/>
    <mergeCell ref="S10:AE10"/>
    <mergeCell ref="F10:R10"/>
    <mergeCell ref="F33:R33"/>
    <mergeCell ref="S33:AE33"/>
    <mergeCell ref="AF33:AK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O1" zoomScale="85" zoomScaleNormal="85" workbookViewId="0">
      <selection activeCell="Q9" sqref="Q9:AA9"/>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5.7109375" bestFit="1" customWidth="1"/>
    <col min="35" max="16382" width="8.85546875" hidden="1"/>
    <col min="16383" max="16383" width="5" bestFit="1" customWidth="1"/>
    <col min="16384" max="16384" width="5.85546875" customWidth="1"/>
  </cols>
  <sheetData>
    <row r="1" spans="1:34 16383:16383"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5.75">
      <c r="A4" s="9"/>
      <c r="B4" s="11" t="s">
        <v>7</v>
      </c>
      <c r="C4" s="26"/>
      <c r="D4" s="151" t="s">
        <v>31</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3" customFormat="1" ht="15" customHeight="1">
      <c r="A9" s="122"/>
      <c r="C9" s="27" t="s">
        <v>7</v>
      </c>
      <c r="D9" s="28"/>
      <c r="E9" s="28"/>
      <c r="F9" s="160" t="str">
        <f>D4</f>
        <v>December</v>
      </c>
      <c r="G9" s="160"/>
      <c r="H9" s="160"/>
      <c r="I9" s="160"/>
      <c r="J9" s="160"/>
      <c r="K9" s="160"/>
      <c r="L9" s="160"/>
      <c r="M9" s="160"/>
      <c r="N9" s="160"/>
      <c r="O9" s="160"/>
      <c r="P9" s="161"/>
      <c r="Q9" s="162" t="str">
        <f>"January to "&amp; D4</f>
        <v>January to December</v>
      </c>
      <c r="R9" s="163"/>
      <c r="S9" s="163"/>
      <c r="T9" s="163"/>
      <c r="U9" s="163"/>
      <c r="V9" s="163"/>
      <c r="W9" s="163"/>
      <c r="X9" s="163"/>
      <c r="Y9" s="163"/>
      <c r="Z9" s="163"/>
      <c r="AA9" s="164"/>
      <c r="AB9" s="162" t="s">
        <v>57</v>
      </c>
      <c r="AC9" s="163"/>
      <c r="AD9" s="163"/>
      <c r="AE9" s="163"/>
      <c r="AF9" s="165"/>
      <c r="AG9" s="122"/>
      <c r="AH9" s="122"/>
    </row>
    <row r="10" spans="1:34 16383:16383"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16383:16383"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16383:16383"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16383:16383" s="123" customFormat="1" ht="12.75">
      <c r="A13" s="122"/>
      <c r="B13" s="127"/>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4">
        <f>1591</f>
        <v>1591</v>
      </c>
      <c r="AG13" s="128"/>
      <c r="AH13" s="128"/>
      <c r="XFC13" s="131"/>
    </row>
    <row r="14" spans="1:34 16383:16383" s="123" customFormat="1" ht="12.75">
      <c r="A14" s="122"/>
      <c r="B14" s="127"/>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4">
        <f>4592479</f>
        <v>4592479</v>
      </c>
      <c r="AG14" s="128"/>
      <c r="AH14" s="128"/>
      <c r="XFC14" s="128"/>
    </row>
    <row r="15" spans="1:34 16383:16383" s="123" customFormat="1" ht="12.75">
      <c r="A15" s="122"/>
      <c r="B15" s="127"/>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16383:16383" s="123" customFormat="1" ht="12.75">
      <c r="A16" s="122"/>
      <c r="B16" s="127"/>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4">
        <f>586</f>
        <v>586</v>
      </c>
      <c r="AG16" s="128"/>
      <c r="AH16" s="128"/>
      <c r="XFC16" s="131"/>
    </row>
    <row r="17" spans="1:34 16383:16383" s="123" customFormat="1" ht="12.75">
      <c r="A17" s="122"/>
      <c r="B17" s="127"/>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4">
        <f>1400932</f>
        <v>1400932</v>
      </c>
      <c r="AG17" s="128"/>
      <c r="AH17" s="128"/>
      <c r="XFC17" s="131"/>
    </row>
    <row r="18" spans="1:34 16383:16383"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16383:16383" s="123" customFormat="1" ht="12.75">
      <c r="A19" s="122"/>
      <c r="B19" s="127"/>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4">
        <v>290</v>
      </c>
      <c r="AG19" s="128"/>
      <c r="AH19" s="128"/>
      <c r="XFC19" s="131"/>
    </row>
    <row r="20" spans="1:34 16383:16383" s="123" customFormat="1" ht="12.75">
      <c r="A20" s="122"/>
      <c r="B20" s="127"/>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4">
        <v>585930</v>
      </c>
      <c r="AG20" s="128"/>
      <c r="AH20" s="128"/>
      <c r="XFC20" s="131"/>
    </row>
    <row r="21" spans="1:34 16383:16383"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16383:16383" s="123" customFormat="1" ht="12.75">
      <c r="A22" s="122"/>
      <c r="B22" s="127"/>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4">
        <v>827</v>
      </c>
      <c r="AG22" s="128"/>
      <c r="AH22" s="128"/>
      <c r="XFC22" s="131"/>
    </row>
    <row r="23" spans="1:34 16383:16383" s="123" customFormat="1" ht="12.75">
      <c r="A23" s="122"/>
      <c r="B23" s="127"/>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4">
        <v>2552942</v>
      </c>
      <c r="AG23" s="128"/>
      <c r="AH23" s="128"/>
      <c r="XFC23" s="131"/>
    </row>
    <row r="24" spans="1:34 16383:16383"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16383:16383"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8"/>
      <c r="AH25" s="128"/>
      <c r="XFC25" s="131"/>
    </row>
    <row r="26" spans="1:34 16383:16383"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8"/>
      <c r="AH26" s="128"/>
      <c r="XFC26" s="131"/>
    </row>
    <row r="27" spans="1:34 16383:16383" s="123" customFormat="1" ht="13.5" thickBot="1">
      <c r="A27" s="122"/>
      <c r="B27" s="127"/>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2"/>
      <c r="AH27" s="122"/>
    </row>
    <row r="28" spans="1:34 16383:16383" s="123" customFormat="1" ht="14.25" thickTop="1" thickBot="1">
      <c r="A28" s="122"/>
      <c r="B28" s="127"/>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2"/>
      <c r="AH28" s="122"/>
    </row>
    <row r="29" spans="1:34 16383:16383" s="123" customFormat="1" ht="12" thickTop="1">
      <c r="A29" s="122"/>
      <c r="B29" s="122"/>
      <c r="C29" s="122"/>
      <c r="D29" s="122"/>
      <c r="E29" s="122"/>
      <c r="F29" s="122"/>
      <c r="G29" s="128"/>
      <c r="H29" s="128"/>
      <c r="I29" s="128"/>
      <c r="J29" s="128"/>
      <c r="K29" s="128"/>
      <c r="L29" s="128"/>
      <c r="M29" s="128"/>
      <c r="N29" s="128"/>
      <c r="O29" s="128"/>
      <c r="P29" s="122"/>
      <c r="Q29" s="122"/>
      <c r="R29" s="128"/>
      <c r="S29" s="128"/>
      <c r="T29" s="128"/>
      <c r="U29" s="128"/>
      <c r="V29" s="128"/>
      <c r="W29" s="122"/>
      <c r="X29" s="122"/>
      <c r="Y29" s="122"/>
      <c r="Z29" s="122"/>
      <c r="AA29" s="122"/>
      <c r="AB29" s="128">
        <f>R28-AB28</f>
        <v>0</v>
      </c>
      <c r="AC29" s="128">
        <f>S28-AC28</f>
        <v>0</v>
      </c>
      <c r="AD29" s="128">
        <f>T28-AD28</f>
        <v>0</v>
      </c>
      <c r="AE29" s="128">
        <f>U28-AE28</f>
        <v>0</v>
      </c>
      <c r="AF29" s="128">
        <f>V28-AF28</f>
        <v>0</v>
      </c>
      <c r="AG29" s="122"/>
      <c r="AH29" s="122"/>
    </row>
    <row r="30" spans="1:34 16383:16383" s="123" customFormat="1" ht="11.25">
      <c r="A30" s="122"/>
      <c r="B30" s="122"/>
      <c r="C30" s="122"/>
      <c r="D30" s="122"/>
      <c r="E30" s="122"/>
      <c r="F30" s="122"/>
      <c r="G30" s="128"/>
      <c r="H30" s="128"/>
      <c r="I30" s="128"/>
      <c r="J30" s="128"/>
      <c r="K30" s="128"/>
      <c r="L30" s="128"/>
      <c r="M30" s="128"/>
      <c r="N30" s="128"/>
      <c r="O30" s="128"/>
      <c r="P30" s="122"/>
      <c r="Q30" s="128"/>
      <c r="R30" s="128"/>
      <c r="S30" s="122"/>
      <c r="T30" s="122"/>
      <c r="U30" s="122"/>
      <c r="V30" s="122"/>
      <c r="W30" s="122"/>
      <c r="X30" s="122"/>
      <c r="Y30" s="122"/>
      <c r="Z30" s="122"/>
      <c r="AA30" s="122"/>
      <c r="AB30" s="128">
        <f>AB27-R27</f>
        <v>0</v>
      </c>
      <c r="AC30" s="128">
        <f>AC27-S27</f>
        <v>0</v>
      </c>
      <c r="AD30" s="128">
        <f>AD27-T27</f>
        <v>0</v>
      </c>
      <c r="AE30" s="128">
        <f>AE27-U27</f>
        <v>0</v>
      </c>
      <c r="AF30" s="128">
        <f>AF27-V27</f>
        <v>0</v>
      </c>
      <c r="AG30" s="122"/>
      <c r="AH30" s="122"/>
    </row>
    <row r="31" spans="1:34 16383:16383"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16383:16383"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December</v>
      </c>
      <c r="G33" s="163"/>
      <c r="H33" s="163"/>
      <c r="I33" s="163"/>
      <c r="J33" s="163"/>
      <c r="K33" s="163"/>
      <c r="L33" s="163"/>
      <c r="M33" s="163"/>
      <c r="N33" s="163"/>
      <c r="O33" s="163"/>
      <c r="P33" s="164"/>
      <c r="Q33" s="166" t="s">
        <v>138</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390</v>
      </c>
      <c r="G37" s="74">
        <f t="shared" ref="G37:K38" si="4">+G13</f>
        <v>229</v>
      </c>
      <c r="H37" s="74">
        <f t="shared" si="4"/>
        <v>191</v>
      </c>
      <c r="I37" s="74">
        <f t="shared" si="4"/>
        <v>172</v>
      </c>
      <c r="J37" s="74">
        <f t="shared" si="4"/>
        <v>0</v>
      </c>
      <c r="K37" s="74">
        <f t="shared" si="4"/>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19">
        <f>IFERROR(Q37/R37-1,"n/a")</f>
        <v>0.61909090909090914</v>
      </c>
      <c r="X37" s="119">
        <f>IFERROR(R37/S37-1,"n/a")</f>
        <v>0.15062761506276146</v>
      </c>
      <c r="Y37" s="119">
        <f>IFERROR(R37/T37-1,"n/a")</f>
        <v>1.1359223300970873</v>
      </c>
      <c r="Z37" s="119">
        <f>IFERROR(R37/U37-1,"n/a")</f>
        <v>25.19047619047619</v>
      </c>
      <c r="AA37" s="120">
        <f>IFERROR(R37/V37-1,"n/a")</f>
        <v>2.9962546816479474E-2</v>
      </c>
      <c r="AB37" s="147"/>
      <c r="AC37" s="89">
        <v>1486</v>
      </c>
      <c r="AD37" s="89">
        <v>1052</v>
      </c>
      <c r="AE37" s="70">
        <v>551</v>
      </c>
      <c r="AF37" s="78">
        <v>1584</v>
      </c>
      <c r="AH37" s="122"/>
    </row>
    <row r="38" spans="1:34" s="123" customFormat="1" ht="11.25">
      <c r="A38" s="122"/>
      <c r="B38" s="122"/>
      <c r="C38" s="33"/>
      <c r="D38" s="26" t="s">
        <v>11</v>
      </c>
      <c r="E38" s="32"/>
      <c r="F38" s="74">
        <f t="shared" si="3"/>
        <v>1045081</v>
      </c>
      <c r="G38" s="74">
        <f t="shared" si="4"/>
        <v>666281</v>
      </c>
      <c r="H38" s="74">
        <f t="shared" si="4"/>
        <v>518319</v>
      </c>
      <c r="I38" s="74">
        <f t="shared" si="4"/>
        <v>253217</v>
      </c>
      <c r="J38" s="74">
        <f t="shared" si="4"/>
        <v>0</v>
      </c>
      <c r="K38" s="74">
        <f t="shared" si="4"/>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19">
        <f>IFERROR(Q38/R38-1,"n/a")</f>
        <v>0.58773809649483955</v>
      </c>
      <c r="X38" s="119">
        <f>IFERROR(R38/S38-1,"n/a")</f>
        <v>0.30415549526874019</v>
      </c>
      <c r="Y38" s="119">
        <f>IFERROR(R38/T38-1,"n/a")</f>
        <v>3.8406029342204739</v>
      </c>
      <c r="Z38" s="119" t="str">
        <f>IFERROR(R38/U38-1,"n/a")</f>
        <v>n/a</v>
      </c>
      <c r="AA38" s="120">
        <f>IFERROR(R38/V38-1,"n/a")</f>
        <v>0.18409812652164836</v>
      </c>
      <c r="AB38" s="147"/>
      <c r="AC38" s="89">
        <v>4370939</v>
      </c>
      <c r="AD38" s="89">
        <v>1527970</v>
      </c>
      <c r="AE38" s="84">
        <v>1092884</v>
      </c>
      <c r="AF38" s="78">
        <v>4234259</v>
      </c>
      <c r="AH38" s="122"/>
    </row>
    <row r="39" spans="1:34" s="123" customFormat="1" ht="11.25">
      <c r="A39" s="122"/>
      <c r="B39" s="122"/>
      <c r="C39" s="31" t="s">
        <v>133</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17</v>
      </c>
      <c r="G40" s="74">
        <f t="shared" ref="G40:K41" si="6">+G16</f>
        <v>12</v>
      </c>
      <c r="H40" s="74">
        <f t="shared" si="6"/>
        <v>6</v>
      </c>
      <c r="I40" s="74">
        <f t="shared" si="6"/>
        <v>7</v>
      </c>
      <c r="J40" s="74">
        <f t="shared" si="6"/>
        <v>6</v>
      </c>
      <c r="K40" s="74">
        <f t="shared" si="6"/>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19">
        <f>IFERROR(Q40/R40-1,"n/a")</f>
        <v>0.38939670932358328</v>
      </c>
      <c r="X40" s="119">
        <f>IFERROR(R40/S40-1,"n/a")</f>
        <v>1.862197392923659E-2</v>
      </c>
      <c r="Y40" s="119">
        <f>IFERROR(R40/T40-1,"n/a")</f>
        <v>1.8489583333333335</v>
      </c>
      <c r="Z40" s="119">
        <f>IFERROR(R40/U40-1,"n/a")</f>
        <v>11.431818181818182</v>
      </c>
      <c r="AA40" s="120">
        <f>IFERROR(R40/V40-1,"n/a")</f>
        <v>-4.0350877192982471E-2</v>
      </c>
      <c r="AB40" s="147"/>
      <c r="AC40" s="89">
        <v>563</v>
      </c>
      <c r="AD40" s="89">
        <v>226</v>
      </c>
      <c r="AE40" s="70">
        <v>66</v>
      </c>
      <c r="AF40" s="78">
        <v>573</v>
      </c>
      <c r="AH40" s="122"/>
    </row>
    <row r="41" spans="1:34" s="123" customFormat="1" ht="11.25">
      <c r="A41" s="122"/>
      <c r="B41" s="122"/>
      <c r="C41" s="33"/>
      <c r="D41" s="26" t="s">
        <v>11</v>
      </c>
      <c r="E41" s="32"/>
      <c r="F41" s="74">
        <f t="shared" si="5"/>
        <v>37402</v>
      </c>
      <c r="G41" s="74">
        <f t="shared" si="6"/>
        <v>30889</v>
      </c>
      <c r="H41" s="74">
        <f t="shared" si="6"/>
        <v>22360</v>
      </c>
      <c r="I41" s="74">
        <f t="shared" si="6"/>
        <v>13748</v>
      </c>
      <c r="J41" s="74">
        <f t="shared" si="6"/>
        <v>2141</v>
      </c>
      <c r="K41" s="74">
        <f t="shared" si="6"/>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19">
        <f>IFERROR(Q41/R41-1,"n/a")</f>
        <v>0.22196057877219166</v>
      </c>
      <c r="X41" s="119">
        <f>IFERROR(R41/S41-1,"n/a")</f>
        <v>0.69249147196461935</v>
      </c>
      <c r="Y41" s="119">
        <f>IFERROR(R41/T41-1,"n/a")</f>
        <v>4.4021379329211578</v>
      </c>
      <c r="Z41" s="119">
        <f>IFERROR(R41/U41-1,"n/a")</f>
        <v>52.438806576009739</v>
      </c>
      <c r="AA41" s="120">
        <f>IFERROR(R41/V41-1,"n/a")</f>
        <v>0.19845784916690623</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6</v>
      </c>
      <c r="G43" s="74">
        <f t="shared" ref="G43:K44" si="8">+G19</f>
        <v>8</v>
      </c>
      <c r="H43" s="74">
        <f t="shared" si="8"/>
        <v>9</v>
      </c>
      <c r="I43" s="74">
        <f t="shared" si="8"/>
        <v>3</v>
      </c>
      <c r="J43" s="74">
        <f t="shared" si="8"/>
        <v>0</v>
      </c>
      <c r="K43" s="74">
        <f t="shared" si="8"/>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19">
        <f>IFERROR(Q43/R43-1,"n/a")</f>
        <v>3.0656934306569239E-2</v>
      </c>
      <c r="X43" s="119">
        <f>IFERROR(R43/S43-1,"n/a")</f>
        <v>6.0371517027863808E-2</v>
      </c>
      <c r="Y43" s="119">
        <f>IFERROR(R43/T43-1,"n/a")</f>
        <v>13.574468085106384</v>
      </c>
      <c r="Z43" s="119">
        <f>IFERROR(R43/U43-1,"n/a")</f>
        <v>96.857142857142861</v>
      </c>
      <c r="AA43" s="120">
        <f>IFERROR(R43/V43-1,"n/a")</f>
        <v>1.4119718309859155</v>
      </c>
      <c r="AB43" s="147"/>
      <c r="AC43" s="89">
        <v>669</v>
      </c>
      <c r="AD43" s="89">
        <v>59</v>
      </c>
      <c r="AE43" s="70">
        <v>9</v>
      </c>
      <c r="AF43" s="78">
        <v>287</v>
      </c>
      <c r="AH43" s="122"/>
    </row>
    <row r="44" spans="1:34" s="123" customFormat="1" ht="11.25">
      <c r="A44" s="122"/>
      <c r="B44" s="122"/>
      <c r="C44" s="33"/>
      <c r="D44" s="26" t="s">
        <v>11</v>
      </c>
      <c r="E44" s="32"/>
      <c r="F44" s="74">
        <f t="shared" si="7"/>
        <v>8208</v>
      </c>
      <c r="G44" s="74">
        <f t="shared" si="8"/>
        <v>7403</v>
      </c>
      <c r="H44" s="74">
        <f t="shared" si="8"/>
        <v>6763</v>
      </c>
      <c r="I44" s="74">
        <f t="shared" si="8"/>
        <v>864</v>
      </c>
      <c r="J44" s="74">
        <f t="shared" si="8"/>
        <v>0</v>
      </c>
      <c r="K44" s="74">
        <f t="shared" si="8"/>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19">
        <f>IFERROR(Q44/R44-1,"n/a")</f>
        <v>0.15903046121526554</v>
      </c>
      <c r="X44" s="119">
        <f>IFERROR(R44/S44-1,"n/a")</f>
        <v>0.42092468425277874</v>
      </c>
      <c r="Y44" s="119">
        <f>IFERROR(R44/T44-1,"n/a")</f>
        <v>70.642437717347931</v>
      </c>
      <c r="Z44" s="119">
        <f>IFERROR(R44/U44-1,"n/a")</f>
        <v>150.51675910296601</v>
      </c>
      <c r="AA44" s="120">
        <f>IFERROR(R44/V44-1,"n/a")</f>
        <v>1.1687611960389752</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177</v>
      </c>
      <c r="G46" s="74">
        <f t="shared" ref="G46:K47" si="10">+G22</f>
        <v>128</v>
      </c>
      <c r="H46" s="74">
        <f t="shared" si="10"/>
        <v>67</v>
      </c>
      <c r="I46" s="74">
        <f t="shared" si="10"/>
        <v>25</v>
      </c>
      <c r="J46" s="74">
        <f t="shared" si="10"/>
        <v>0</v>
      </c>
      <c r="K46" s="74">
        <f t="shared" si="10"/>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19">
        <f>IFERROR(Q46/R46-1,"n/a")</f>
        <v>0.14851485148514842</v>
      </c>
      <c r="X46" s="119">
        <f>IFERROR(R46/S46-1,"n/a")</f>
        <v>0.44114149821640902</v>
      </c>
      <c r="Y46" s="119">
        <f>IFERROR(R46/T46-1,"n/a")</f>
        <v>3.2826855123674914</v>
      </c>
      <c r="Z46" s="119" t="str">
        <f>IFERROR(R46/U46-1,"n/a")</f>
        <v>n/a</v>
      </c>
      <c r="AA46" s="120">
        <f>IFERROR(R46/V46-1,"n/a")</f>
        <v>0.64227642276422769</v>
      </c>
      <c r="AB46" s="147"/>
      <c r="AC46" s="89">
        <v>1129</v>
      </c>
      <c r="AD46" s="89">
        <v>336</v>
      </c>
      <c r="AE46" s="84">
        <v>43</v>
      </c>
      <c r="AF46" s="78">
        <v>781</v>
      </c>
      <c r="AH46" s="122"/>
    </row>
    <row r="47" spans="1:34" s="123" customFormat="1" ht="11.25">
      <c r="A47" s="122"/>
      <c r="B47" s="122"/>
      <c r="C47" s="33"/>
      <c r="D47" s="26" t="s">
        <v>11</v>
      </c>
      <c r="E47" s="32"/>
      <c r="F47" s="74">
        <f t="shared" si="9"/>
        <v>483121</v>
      </c>
      <c r="G47" s="74">
        <f t="shared" si="10"/>
        <v>383396</v>
      </c>
      <c r="H47" s="74">
        <f t="shared" si="10"/>
        <v>215490</v>
      </c>
      <c r="I47" s="74">
        <f t="shared" si="10"/>
        <v>39214</v>
      </c>
      <c r="J47" s="74">
        <f t="shared" si="10"/>
        <v>0</v>
      </c>
      <c r="K47" s="74">
        <f t="shared" si="10"/>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19">
        <f>IFERROR(Q47/R47-1,"n/a")</f>
        <v>0.14124143879584583</v>
      </c>
      <c r="X47" s="119">
        <f>IFERROR(R47/S47-1,"n/a")</f>
        <v>0.73065458698280272</v>
      </c>
      <c r="Y47" s="119">
        <f>IFERROR(R47/T47-1,"n/a")</f>
        <v>6.7871251685088874</v>
      </c>
      <c r="Z47" s="119" t="str">
        <f>IFERROR(R47/U47-1,"n/a")</f>
        <v>n/a</v>
      </c>
      <c r="AA47" s="120">
        <f>IFERROR(R47/V47-1,"n/a")</f>
        <v>0.57400951395063626</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590</v>
      </c>
      <c r="G51" s="75">
        <f>G37+G40+G43+G46+G49</f>
        <v>377</v>
      </c>
      <c r="H51" s="75">
        <f t="shared" ref="H51:K52" si="14">H37+H40+H43+H46+H49</f>
        <v>273</v>
      </c>
      <c r="I51" s="75">
        <f t="shared" si="14"/>
        <v>207</v>
      </c>
      <c r="J51" s="75">
        <f t="shared" si="14"/>
        <v>6</v>
      </c>
      <c r="K51" s="75">
        <f t="shared" si="14"/>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5">Q37+Q40+Q43+Q46+Q49</f>
        <v>4653</v>
      </c>
      <c r="R51" s="75">
        <f t="shared" si="15"/>
        <v>3565</v>
      </c>
      <c r="S51" s="75">
        <f>S37+S40+S43+S46+S49</f>
        <v>2989</v>
      </c>
      <c r="T51" s="75">
        <f t="shared" si="15"/>
        <v>1037</v>
      </c>
      <c r="U51" s="75">
        <f t="shared" si="15"/>
        <v>93</v>
      </c>
      <c r="V51" s="75">
        <f t="shared" si="15"/>
        <v>2676</v>
      </c>
      <c r="W51" s="66">
        <f t="shared" si="13"/>
        <v>0.30518934081346427</v>
      </c>
      <c r="X51" s="66">
        <f t="shared" si="13"/>
        <v>0.19270659083305453</v>
      </c>
      <c r="Y51" s="66">
        <f>IFERROR(R51/T51-1,"n/a")</f>
        <v>2.4378013500482161</v>
      </c>
      <c r="Z51" s="66">
        <f t="shared" ref="Z51:Z52" si="16">IFERROR(R51/U51-1,"n/a")</f>
        <v>37.333333333333336</v>
      </c>
      <c r="AA51" s="62">
        <f>IFERROR(R51/V51-1,"n/a")</f>
        <v>0.33221225710014957</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1573812</v>
      </c>
      <c r="G52" s="76">
        <f>G38+G41+G44+G47+G50</f>
        <v>1087969</v>
      </c>
      <c r="H52" s="76">
        <f t="shared" si="14"/>
        <v>762932</v>
      </c>
      <c r="I52" s="76">
        <f t="shared" si="14"/>
        <v>307043</v>
      </c>
      <c r="J52" s="76">
        <f t="shared" si="14"/>
        <v>2141</v>
      </c>
      <c r="K52" s="76">
        <f t="shared" si="14"/>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5"/>
        <v>13433814.4</v>
      </c>
      <c r="R52" s="76">
        <f t="shared" si="15"/>
        <v>10191279</v>
      </c>
      <c r="S52" s="76">
        <f t="shared" si="15"/>
        <v>6758964</v>
      </c>
      <c r="T52" s="76">
        <f t="shared" si="15"/>
        <v>1538283</v>
      </c>
      <c r="U52" s="76">
        <f t="shared" si="15"/>
        <v>37856</v>
      </c>
      <c r="V52" s="76">
        <f t="shared" si="15"/>
        <v>7338867</v>
      </c>
      <c r="W52" s="67">
        <f t="shared" si="13"/>
        <v>0.31816766080096515</v>
      </c>
      <c r="X52" s="67">
        <f t="shared" si="13"/>
        <v>0.50781673049301634</v>
      </c>
      <c r="Y52" s="117">
        <f>IFERROR(R52/T52-1,"n/a")</f>
        <v>5.6251001928773832</v>
      </c>
      <c r="Z52" s="117">
        <f t="shared" si="16"/>
        <v>268.21172337278108</v>
      </c>
      <c r="AA52" s="118">
        <f>IFERROR(R52/V52-1,"n/a")</f>
        <v>0.38867198438124029</v>
      </c>
      <c r="AB52" s="117"/>
      <c r="AC52" s="47">
        <f t="shared" si="17"/>
        <v>9237323</v>
      </c>
      <c r="AD52" s="47">
        <f t="shared" si="17"/>
        <v>2410085</v>
      </c>
      <c r="AE52" s="47">
        <f t="shared" si="17"/>
        <v>1324261</v>
      </c>
      <c r="AF52" s="81">
        <f>AF38+AF41+AF44+AF47+AF50</f>
        <v>8638971</v>
      </c>
      <c r="AH52" s="122"/>
    </row>
    <row r="53" spans="3:34" s="123" customFormat="1" ht="12" thickTop="1">
      <c r="Q53" s="131">
        <f>Q51+Q52+'Jan-25'!F51+'Jan-25'!F52-'Jan-25'!T51-'Jan-25'!T52</f>
        <v>0</v>
      </c>
      <c r="R53" s="131">
        <f>R51+R52+'Jan-25'!G51+'Jan-25'!G52-'Jan-25'!U51-'Jan-25'!U52</f>
        <v>0</v>
      </c>
      <c r="S53" s="131">
        <f>S51+S52+'Jan-25'!H51+'Jan-25'!H52-'Jan-25'!V51-'Jan-25'!V52</f>
        <v>0</v>
      </c>
      <c r="T53" s="131">
        <f>T51+T52+'Jan-25'!I51+'Jan-25'!I52-'Jan-25'!W51-'Jan-25'!W52</f>
        <v>0</v>
      </c>
      <c r="U53" s="131">
        <f>U51+U52+'Jan-25'!J51+'Jan-25'!J52-'Jan-25'!X51-'Jan-25'!X52</f>
        <v>0</v>
      </c>
      <c r="V53" s="131">
        <f>V51+V52+'Jan-25'!K51+'Jan-25'!K52-'Jan-25'!Y51-'Jan-25'!Y52</f>
        <v>0</v>
      </c>
      <c r="AH53" s="122"/>
    </row>
    <row r="54" spans="3:34" s="123" customFormat="1" ht="11.25">
      <c r="Q54" s="149"/>
      <c r="S54" s="131"/>
      <c r="T54" s="131"/>
      <c r="U54" s="131"/>
      <c r="V54" s="131"/>
      <c r="AH54" s="122"/>
    </row>
    <row r="55" spans="3:34" ht="15" hidden="1">
      <c r="Q55" s="111">
        <v>11861796</v>
      </c>
      <c r="S55" s="111"/>
      <c r="T55" s="111"/>
      <c r="U55" s="111"/>
      <c r="V55" s="111"/>
      <c r="AH55" s="9"/>
    </row>
    <row r="56" spans="3:34" ht="15" hidden="1">
      <c r="Q56" s="150">
        <f>Q55-Q52</f>
        <v>-1572018.4000000004</v>
      </c>
      <c r="S56" s="111"/>
      <c r="T56" s="111"/>
      <c r="U56" s="111"/>
      <c r="V56" s="111"/>
      <c r="AH56" s="9"/>
    </row>
    <row r="57" spans="3:34" ht="15">
      <c r="Q57" s="111"/>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R7" zoomScale="85" zoomScaleNormal="85" workbookViewId="0">
      <selection activeCell="Q9" sqref="Q9:AA9"/>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5.75">
      <c r="A4" s="9"/>
      <c r="B4" s="11" t="s">
        <v>7</v>
      </c>
      <c r="C4" s="26"/>
      <c r="D4" s="151" t="s">
        <v>27</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November</v>
      </c>
      <c r="G9" s="160"/>
      <c r="H9" s="160"/>
      <c r="I9" s="160"/>
      <c r="J9" s="160"/>
      <c r="K9" s="160"/>
      <c r="L9" s="160"/>
      <c r="M9" s="160"/>
      <c r="N9" s="160"/>
      <c r="O9" s="160"/>
      <c r="P9" s="161"/>
      <c r="Q9" s="162" t="str">
        <f>"January to "&amp; D4</f>
        <v>January to November</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4">
        <v>1591</v>
      </c>
      <c r="AG13" s="122"/>
      <c r="AH13" s="122"/>
    </row>
    <row r="14" spans="1:34" s="123" customFormat="1" ht="12.75">
      <c r="A14" s="122"/>
      <c r="B14" s="127"/>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4">
        <v>4592479</v>
      </c>
      <c r="AG14" s="122"/>
      <c r="AH14" s="122"/>
    </row>
    <row r="15" spans="1:34" s="123" customFormat="1" ht="12.75">
      <c r="A15" s="122"/>
      <c r="B15" s="127"/>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4">
        <v>586</v>
      </c>
      <c r="AG16" s="122"/>
      <c r="AH16" s="122"/>
    </row>
    <row r="17" spans="1:34" s="123" customFormat="1" ht="12.75">
      <c r="A17" s="122"/>
      <c r="B17" s="127"/>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4">
        <v>290</v>
      </c>
      <c r="AG19" s="122"/>
      <c r="AH19" s="122"/>
    </row>
    <row r="20" spans="1:34" s="123" customFormat="1" ht="12.75">
      <c r="A20" s="122"/>
      <c r="B20" s="127"/>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4">
        <v>827</v>
      </c>
      <c r="AG22" s="122"/>
      <c r="AH22" s="122"/>
    </row>
    <row r="23" spans="1:34" s="123" customFormat="1" ht="12.75">
      <c r="A23" s="122"/>
      <c r="B23" s="127"/>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2"/>
      <c r="AH25" s="122"/>
    </row>
    <row r="26" spans="1:34" s="123" customFormat="1" ht="12.75">
      <c r="A26" s="122"/>
      <c r="B26" s="127"/>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8"/>
      <c r="S29" s="128"/>
      <c r="T29" s="128"/>
      <c r="U29" s="128"/>
      <c r="V29" s="128"/>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8"/>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November</v>
      </c>
      <c r="G33" s="163"/>
      <c r="H33" s="163"/>
      <c r="I33" s="163"/>
      <c r="J33" s="163"/>
      <c r="K33" s="163"/>
      <c r="L33" s="163"/>
      <c r="M33" s="163"/>
      <c r="N33" s="163"/>
      <c r="O33" s="163"/>
      <c r="P33" s="164"/>
      <c r="Q33" s="166" t="s">
        <v>137</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19">
        <f>IFERROR(Q37/R37-1,"n/a")</f>
        <v>0.59701492537313428</v>
      </c>
      <c r="X37" s="119">
        <f>IFERROR(R37/S37-1,"n/a")</f>
        <v>0.13856209150326793</v>
      </c>
      <c r="Y37" s="119">
        <f>IFERROR(R37/T37-1,"n/a")</f>
        <v>1.5393586005830904</v>
      </c>
      <c r="Z37" s="119">
        <f>IFERROR(R37/U37-1,"n/a")</f>
        <v>19.738095238095237</v>
      </c>
      <c r="AA37" s="120">
        <f>IFERROR(R37/V37-1,"n/a")</f>
        <v>3.4562211981565838E-3</v>
      </c>
      <c r="AB37" s="147"/>
      <c r="AC37" s="89">
        <v>1486</v>
      </c>
      <c r="AD37" s="89">
        <v>1052</v>
      </c>
      <c r="AE37" s="70">
        <v>551</v>
      </c>
      <c r="AF37" s="78">
        <v>1584</v>
      </c>
      <c r="AH37" s="122"/>
    </row>
    <row r="38" spans="1:34" s="123" customFormat="1" ht="11.25">
      <c r="A38" s="122"/>
      <c r="B38" s="122"/>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19">
        <f>IFERROR(Q38/R38-1,"n/a")</f>
        <v>0.5919647881556318</v>
      </c>
      <c r="X38" s="119">
        <f>IFERROR(R38/S38-1,"n/a")</f>
        <v>0.30834121142256699</v>
      </c>
      <c r="Y38" s="119">
        <f>IFERROR(R38/T38-1,"n/a")</f>
        <v>4.9375823555248788</v>
      </c>
      <c r="Z38" s="119" t="str">
        <f>IFERROR(R38/U38-1,"n/a")</f>
        <v>n/a</v>
      </c>
      <c r="AA38" s="120">
        <f>IFERROR(R38/V38-1,"n/a")</f>
        <v>0.15868875367773527</v>
      </c>
      <c r="AB38" s="147"/>
      <c r="AC38" s="89">
        <v>4370939</v>
      </c>
      <c r="AD38" s="89">
        <v>1527970</v>
      </c>
      <c r="AE38" s="84">
        <v>1092884</v>
      </c>
      <c r="AF38" s="78">
        <v>4234259</v>
      </c>
      <c r="AH38" s="122"/>
    </row>
    <row r="39" spans="1:34" s="123" customFormat="1" ht="11.25">
      <c r="A39" s="122"/>
      <c r="B39" s="122"/>
      <c r="C39" s="31" t="s">
        <v>133</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19">
        <f>IFERROR(Q40/R40-1,"n/a")</f>
        <v>0.38878504672897196</v>
      </c>
      <c r="X40" s="119">
        <f>IFERROR(R40/S40-1,"n/a")</f>
        <v>7.532956685499137E-3</v>
      </c>
      <c r="Y40" s="119">
        <f>IFERROR(R40/T40-1,"n/a")</f>
        <v>1.8918918918918921</v>
      </c>
      <c r="Z40" s="119">
        <f>IFERROR(R40/U40-1,"n/a")</f>
        <v>13.078947368421053</v>
      </c>
      <c r="AA40" s="120">
        <f>IFERROR(R40/V40-1,"n/a")</f>
        <v>2.2944550669216079E-2</v>
      </c>
      <c r="AB40" s="147"/>
      <c r="AC40" s="89">
        <v>563</v>
      </c>
      <c r="AD40" s="89">
        <v>226</v>
      </c>
      <c r="AE40" s="70">
        <v>66</v>
      </c>
      <c r="AF40" s="78">
        <v>573</v>
      </c>
      <c r="AH40" s="122"/>
    </row>
    <row r="41" spans="1:34" s="123" customFormat="1" ht="11.25">
      <c r="A41" s="122"/>
      <c r="B41" s="122"/>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19">
        <f>IFERROR(Q41/R41-1,"n/a")</f>
        <v>0.2221821212768802</v>
      </c>
      <c r="X41" s="119">
        <f>IFERROR(R41/S41-1,"n/a")</f>
        <v>0.70012579141018105</v>
      </c>
      <c r="Y41" s="119">
        <f>IFERROR(R41/T41-1,"n/a")</f>
        <v>4.5577966442278708</v>
      </c>
      <c r="Z41" s="119">
        <f>IFERROR(R41/U41-1,"n/a")</f>
        <v>55.484774442945188</v>
      </c>
      <c r="AA41" s="120">
        <f>IFERROR(R41/V41-1,"n/a")</f>
        <v>0.22690175955285996</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19">
        <f>IFERROR(Q43/R43-1,"n/a")</f>
        <v>3.3973412112259904E-2</v>
      </c>
      <c r="X43" s="119">
        <f>IFERROR(R43/S43-1,"n/a")</f>
        <v>6.279434850863419E-2</v>
      </c>
      <c r="Y43" s="119">
        <f>IFERROR(R43/T43-1,"n/a")</f>
        <v>14.386363636363637</v>
      </c>
      <c r="Z43" s="119">
        <f>IFERROR(R43/U43-1,"n/a")</f>
        <v>95.714285714285708</v>
      </c>
      <c r="AA43" s="120">
        <f>IFERROR(R43/V43-1,"n/a")</f>
        <v>1.4708029197080292</v>
      </c>
      <c r="AB43" s="147"/>
      <c r="AC43" s="89">
        <v>669</v>
      </c>
      <c r="AD43" s="89">
        <v>59</v>
      </c>
      <c r="AE43" s="70">
        <v>9</v>
      </c>
      <c r="AF43" s="78">
        <v>287</v>
      </c>
      <c r="AH43" s="122"/>
    </row>
    <row r="44" spans="1:34" s="123" customFormat="1" ht="11.25">
      <c r="A44" s="122"/>
      <c r="B44" s="122"/>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19">
        <f>IFERROR(Q44/R44-1,"n/a")</f>
        <v>0.15932847559028129</v>
      </c>
      <c r="X44" s="119">
        <f>IFERROR(R44/S44-1,"n/a")</f>
        <v>0.42343903642352787</v>
      </c>
      <c r="Y44" s="119">
        <f>IFERROR(R44/T44-1,"n/a")</f>
        <v>73.91017569107153</v>
      </c>
      <c r="Z44" s="119">
        <f>IFERROR(R44/U44-1,"n/a")</f>
        <v>149.62418615866892</v>
      </c>
      <c r="AA44" s="120">
        <f>IFERROR(R44/V44-1,"n/a")</f>
        <v>1.1968824902094224</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19">
        <f>IFERROR(Q46/R46-1,"n/a")</f>
        <v>0.12084870848708484</v>
      </c>
      <c r="X46" s="119">
        <f>IFERROR(R46/S46-1,"n/a")</f>
        <v>0.40051679586563305</v>
      </c>
      <c r="Y46" s="119">
        <f>IFERROR(R46/T46-1,"n/a")</f>
        <v>3.2015503875968996</v>
      </c>
      <c r="Z46" s="119" t="str">
        <f>IFERROR(R46/U46-1,"n/a")</f>
        <v>n/a</v>
      </c>
      <c r="AA46" s="120">
        <f>IFERROR(R46/V46-1,"n/a")</f>
        <v>0.50974930362116999</v>
      </c>
      <c r="AB46" s="147"/>
      <c r="AC46" s="89">
        <v>1129</v>
      </c>
      <c r="AD46" s="89">
        <v>336</v>
      </c>
      <c r="AE46" s="84">
        <v>43</v>
      </c>
      <c r="AF46" s="78">
        <v>781</v>
      </c>
      <c r="AH46" s="122"/>
    </row>
    <row r="47" spans="1:34" s="123" customFormat="1" ht="11.25">
      <c r="A47" s="122"/>
      <c r="B47" s="122"/>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19">
        <f>IFERROR(Q47/R47-1,"n/a")</f>
        <v>0.12716885093127428</v>
      </c>
      <c r="X47" s="119">
        <f>IFERROR(R47/S47-1,"n/a")</f>
        <v>0.72508416432285006</v>
      </c>
      <c r="Y47" s="119">
        <f>IFERROR(R47/T47-1,"n/a")</f>
        <v>6.6039070662956831</v>
      </c>
      <c r="Z47" s="119" t="str">
        <f>IFERROR(R47/U47-1,"n/a")</f>
        <v>n/a</v>
      </c>
      <c r="AA47" s="120">
        <f>IFERROR(R47/V47-1,"n/a")</f>
        <v>0.44439027893059135</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7">
        <f>IFERROR(R52/T52-1,"n/a")</f>
        <v>6.3936113186706081</v>
      </c>
      <c r="Z52" s="117">
        <f t="shared" si="16"/>
        <v>253.88758224835505</v>
      </c>
      <c r="AA52" s="118">
        <f>IFERROR(R52/V52-1,"n/a")</f>
        <v>0.35732742489327984</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Q54" s="149"/>
      <c r="S54" s="131"/>
      <c r="T54" s="131"/>
      <c r="U54" s="131"/>
      <c r="V54" s="131"/>
      <c r="AH54" s="122"/>
    </row>
    <row r="55" spans="3:34" ht="15" hidden="1">
      <c r="Q55" s="111">
        <v>11861796</v>
      </c>
      <c r="S55" s="111"/>
      <c r="T55" s="111"/>
      <c r="U55" s="111"/>
      <c r="V55" s="111"/>
      <c r="AH55" s="9"/>
    </row>
    <row r="56" spans="3:34" ht="15" hidden="1">
      <c r="Q56" s="150">
        <f>Q55-Q52</f>
        <v>1793.5999999996275</v>
      </c>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A29" zoomScale="85" zoomScaleNormal="85" workbookViewId="0">
      <selection activeCell="AH45" sqref="AH45"/>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5.75">
      <c r="A4" s="9"/>
      <c r="B4" s="11" t="s">
        <v>7</v>
      </c>
      <c r="C4" s="26"/>
      <c r="D4" s="93" t="s">
        <v>24</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October</v>
      </c>
      <c r="G9" s="160"/>
      <c r="H9" s="160"/>
      <c r="I9" s="160"/>
      <c r="J9" s="160"/>
      <c r="K9" s="160"/>
      <c r="L9" s="160"/>
      <c r="M9" s="160"/>
      <c r="N9" s="160"/>
      <c r="O9" s="160"/>
      <c r="P9" s="161"/>
      <c r="Q9" s="162" t="str">
        <f>"January to "&amp; D4</f>
        <v>January to October</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4">
        <v>1591</v>
      </c>
      <c r="AG13" s="122"/>
      <c r="AH13" s="122"/>
    </row>
    <row r="14" spans="1:34" s="123" customFormat="1" ht="12.75">
      <c r="A14" s="122"/>
      <c r="B14" s="127"/>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4">
        <v>4592479</v>
      </c>
      <c r="AG14" s="122"/>
      <c r="AH14" s="122"/>
    </row>
    <row r="15" spans="1:34" s="123" customFormat="1" ht="12.75">
      <c r="A15" s="122"/>
      <c r="B15" s="127"/>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4">
        <v>586</v>
      </c>
      <c r="AG16" s="122"/>
      <c r="AH16" s="122"/>
    </row>
    <row r="17" spans="1:34" s="123" customFormat="1" ht="12.75">
      <c r="A17" s="122"/>
      <c r="B17" s="127"/>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4">
        <v>290</v>
      </c>
      <c r="AG19" s="122"/>
      <c r="AH19" s="122"/>
    </row>
    <row r="20" spans="1:34" s="123" customFormat="1" ht="12.75">
      <c r="A20" s="122"/>
      <c r="B20" s="127"/>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4">
        <v>827</v>
      </c>
      <c r="AG22" s="122"/>
      <c r="AH22" s="122"/>
    </row>
    <row r="23" spans="1:34" s="123" customFormat="1" ht="12.75">
      <c r="A23" s="122"/>
      <c r="B23" s="127"/>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2"/>
      <c r="AH25" s="122"/>
    </row>
    <row r="26" spans="1:34" s="123" customFormat="1" ht="12.75">
      <c r="A26" s="122"/>
      <c r="B26" s="127"/>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October</v>
      </c>
      <c r="G33" s="163"/>
      <c r="H33" s="163"/>
      <c r="I33" s="163"/>
      <c r="J33" s="163"/>
      <c r="K33" s="163"/>
      <c r="L33" s="163"/>
      <c r="M33" s="163"/>
      <c r="N33" s="163"/>
      <c r="O33" s="163"/>
      <c r="P33" s="164"/>
      <c r="Q33" s="166" t="s">
        <v>136</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19">
        <f>IFERROR(Q37/R37-1,"n/a")</f>
        <v>0.56798866855524088</v>
      </c>
      <c r="X37" s="119">
        <f>IFERROR(R37/S37-1,"n/a")</f>
        <v>0.13687600644122377</v>
      </c>
      <c r="Y37" s="119">
        <f>IFERROR(R37/T37-1,"n/a")</f>
        <v>2.0964912280701755</v>
      </c>
      <c r="Z37" s="119">
        <f>IFERROR(R37/U37-1,"n/a")</f>
        <v>15.80952380952381</v>
      </c>
      <c r="AA37" s="120">
        <f>IFERROR(R37/V37-1,"n/a")</f>
        <v>1.4367816091954033E-2</v>
      </c>
      <c r="AB37" s="147"/>
      <c r="AC37" s="89">
        <v>1486</v>
      </c>
      <c r="AD37" s="89">
        <v>1052</v>
      </c>
      <c r="AE37" s="70">
        <v>551</v>
      </c>
      <c r="AF37" s="78">
        <v>1584</v>
      </c>
      <c r="AH37" s="122"/>
    </row>
    <row r="38" spans="1:34" s="123" customFormat="1" ht="11.25">
      <c r="A38" s="122"/>
      <c r="B38" s="122"/>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19">
        <f>IFERROR(Q38/R38-1,"n/a")</f>
        <v>0.59814536289350584</v>
      </c>
      <c r="X38" s="119">
        <f>IFERROR(R38/S38-1,"n/a")</f>
        <v>0.32889444610449048</v>
      </c>
      <c r="Y38" s="119">
        <f>IFERROR(R38/T38-1,"n/a")</f>
        <v>6.809771001790013</v>
      </c>
      <c r="Z38" s="119" t="str">
        <f>IFERROR(R38/U38-1,"n/a")</f>
        <v>n/a</v>
      </c>
      <c r="AA38" s="120">
        <f>IFERROR(R38/V38-1,"n/a")</f>
        <v>0.15434200796742226</v>
      </c>
      <c r="AB38" s="147"/>
      <c r="AC38" s="89">
        <v>4370939</v>
      </c>
      <c r="AD38" s="89">
        <v>1527970</v>
      </c>
      <c r="AE38" s="84">
        <v>1092884</v>
      </c>
      <c r="AF38" s="78">
        <v>4234259</v>
      </c>
      <c r="AH38" s="122"/>
    </row>
    <row r="39" spans="1:34" s="123" customFormat="1" ht="11.25">
      <c r="A39" s="122"/>
      <c r="B39" s="122"/>
      <c r="C39" s="31" t="s">
        <v>133</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19">
        <f>IFERROR(Q40/R40-1,"n/a")</f>
        <v>0.40740740740740744</v>
      </c>
      <c r="X40" s="119">
        <f>IFERROR(R40/S40-1,"n/a")</f>
        <v>-3.5714285714285698E-2</v>
      </c>
      <c r="Y40" s="119">
        <f>IFERROR(R40/T40-1,"n/a")</f>
        <v>2.0955414012738856</v>
      </c>
      <c r="Z40" s="119">
        <f>IFERROR(R40/U40-1,"n/a")</f>
        <v>16.357142857142858</v>
      </c>
      <c r="AA40" s="120">
        <f>IFERROR(R40/V40-1,"n/a")</f>
        <v>-1.619433198380571E-2</v>
      </c>
      <c r="AB40" s="147"/>
      <c r="AC40" s="89">
        <v>563</v>
      </c>
      <c r="AD40" s="89">
        <v>226</v>
      </c>
      <c r="AE40" s="70">
        <v>66</v>
      </c>
      <c r="AF40" s="78">
        <v>573</v>
      </c>
      <c r="AH40" s="122"/>
    </row>
    <row r="41" spans="1:34" s="123" customFormat="1" ht="11.25">
      <c r="A41" s="122"/>
      <c r="B41" s="122"/>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19">
        <f>IFERROR(Q41/R41-1,"n/a")</f>
        <v>0.23633002845072859</v>
      </c>
      <c r="X41" s="119">
        <f>IFERROR(R41/S41-1,"n/a")</f>
        <v>0.68584431455218375</v>
      </c>
      <c r="Y41" s="119">
        <f>IFERROR(R41/T41-1,"n/a")</f>
        <v>4.8174643298505782</v>
      </c>
      <c r="Z41" s="119">
        <f>IFERROR(R41/U41-1,"n/a")</f>
        <v>63.247573891079895</v>
      </c>
      <c r="AA41" s="120">
        <f>IFERROR(R41/V41-1,"n/a")</f>
        <v>0.18397833051195556</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19">
        <f>IFERROR(Q43/R43-1,"n/a")</f>
        <v>5.7993730407523536E-2</v>
      </c>
      <c r="X43" s="119">
        <f>IFERROR(R43/S43-1,"n/a")</f>
        <v>6.6889632107023367E-2</v>
      </c>
      <c r="Y43" s="119">
        <f>IFERROR(R43/T43-1,"n/a")</f>
        <v>19.580645161290324</v>
      </c>
      <c r="Z43" s="119">
        <f>IFERROR(R43/U43-1,"n/a")</f>
        <v>105.33333333333333</v>
      </c>
      <c r="AA43" s="120">
        <f>IFERROR(R43/V43-1,"n/a")</f>
        <v>1.4633204633204633</v>
      </c>
      <c r="AB43" s="147"/>
      <c r="AC43" s="89">
        <v>669</v>
      </c>
      <c r="AD43" s="89">
        <v>59</v>
      </c>
      <c r="AE43" s="70">
        <v>9</v>
      </c>
      <c r="AF43" s="78">
        <v>287</v>
      </c>
      <c r="AH43" s="122"/>
    </row>
    <row r="44" spans="1:34" s="123" customFormat="1" ht="11.25">
      <c r="A44" s="122"/>
      <c r="B44" s="122"/>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19">
        <f>IFERROR(Q44/R44-1,"n/a")</f>
        <v>0.17463226380692065</v>
      </c>
      <c r="X44" s="119">
        <f>IFERROR(R44/S44-1,"n/a")</f>
        <v>0.44402121197951705</v>
      </c>
      <c r="Y44" s="119">
        <f>IFERROR(R44/T44-1,"n/a")</f>
        <v>108.57023289665212</v>
      </c>
      <c r="Z44" s="119">
        <f>IFERROR(R44/U44-1,"n/a")</f>
        <v>144.21292500602846</v>
      </c>
      <c r="AA44" s="120">
        <f>IFERROR(R44/V44-1,"n/a")</f>
        <v>1.1957033785212681</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19">
        <f>IFERROR(Q46/R46-1,"n/a")</f>
        <v>6.1784897025171537E-2</v>
      </c>
      <c r="X46" s="119">
        <f>IFERROR(R46/S46-1,"n/a")</f>
        <v>0.35714285714285721</v>
      </c>
      <c r="Y46" s="119">
        <f>IFERROR(R46/T46-1,"n/a")</f>
        <v>3.5759162303664924</v>
      </c>
      <c r="Z46" s="119" t="str">
        <f>IFERROR(R46/U46-1,"n/a")</f>
        <v>n/a</v>
      </c>
      <c r="AA46" s="120">
        <f>IFERROR(R46/V46-1,"n/a")</f>
        <v>0.4028892455858748</v>
      </c>
      <c r="AB46" s="147"/>
      <c r="AC46" s="89">
        <v>1129</v>
      </c>
      <c r="AD46" s="89">
        <v>336</v>
      </c>
      <c r="AE46" s="84">
        <v>43</v>
      </c>
      <c r="AF46" s="78">
        <v>781</v>
      </c>
      <c r="AH46" s="122"/>
    </row>
    <row r="47" spans="1:34" s="123" customFormat="1" ht="11.25">
      <c r="A47" s="122"/>
      <c r="B47" s="122"/>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19">
        <f>IFERROR(Q47/R47-1,"n/a")</f>
        <v>8.0235744329365533E-2</v>
      </c>
      <c r="X47" s="119">
        <f>IFERROR(R47/S47-1,"n/a")</f>
        <v>0.70445030082418536</v>
      </c>
      <c r="Y47" s="119">
        <f>IFERROR(R47/T47-1,"n/a")</f>
        <v>6.9771020012383609</v>
      </c>
      <c r="Z47" s="119" t="str">
        <f>IFERROR(R47/U47-1,"n/a")</f>
        <v>n/a</v>
      </c>
      <c r="AA47" s="120">
        <f>IFERROR(R47/V47-1,"n/a")</f>
        <v>0.38057534756201128</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7">
        <f>IFERROR(R52/T52-1,"n/a")</f>
        <v>7.5845484919514625</v>
      </c>
      <c r="Z52" s="117">
        <f t="shared" si="16"/>
        <v>256.75843297365606</v>
      </c>
      <c r="AA52" s="118">
        <f>IFERROR(R52/V52-1,"n/a")</f>
        <v>0.33381003641924378</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Q54" s="149"/>
      <c r="S54" s="131"/>
      <c r="T54" s="131"/>
      <c r="U54" s="131"/>
      <c r="V54" s="131"/>
      <c r="AH54" s="122"/>
    </row>
    <row r="55" spans="3:34" ht="15">
      <c r="S55" s="111"/>
      <c r="T55" s="111"/>
      <c r="U55" s="111"/>
      <c r="V55" s="111"/>
      <c r="AH55" s="9"/>
    </row>
    <row r="56" spans="3:34" ht="15">
      <c r="Q56" s="150"/>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G1" zoomScale="85" zoomScaleNormal="85" workbookViewId="0">
      <selection activeCell="Q37" sqref="Q37"/>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22</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September</v>
      </c>
      <c r="G9" s="160"/>
      <c r="H9" s="160"/>
      <c r="I9" s="160"/>
      <c r="J9" s="160"/>
      <c r="K9" s="160"/>
      <c r="L9" s="160"/>
      <c r="M9" s="160"/>
      <c r="N9" s="160"/>
      <c r="O9" s="160"/>
      <c r="P9" s="161"/>
      <c r="Q9" s="162" t="str">
        <f>"January to "&amp; D4</f>
        <v>January to September</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4">
        <v>1591</v>
      </c>
      <c r="AG13" s="122"/>
      <c r="AH13" s="122"/>
    </row>
    <row r="14" spans="1:34" s="123" customFormat="1" ht="12.75">
      <c r="A14" s="122"/>
      <c r="B14" s="127"/>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4">
        <v>4592479</v>
      </c>
      <c r="AG14" s="122"/>
      <c r="AH14" s="122"/>
    </row>
    <row r="15" spans="1:34" s="123" customFormat="1" ht="12.75">
      <c r="A15" s="122"/>
      <c r="B15" s="127"/>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4">
        <v>586</v>
      </c>
      <c r="AG16" s="122"/>
      <c r="AH16" s="122"/>
    </row>
    <row r="17" spans="1:34" s="123" customFormat="1" ht="12.75">
      <c r="A17" s="122"/>
      <c r="B17" s="127"/>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4">
        <v>290</v>
      </c>
      <c r="AG19" s="122"/>
      <c r="AH19" s="122"/>
    </row>
    <row r="20" spans="1:34" s="123" customFormat="1" ht="12.75">
      <c r="A20" s="122"/>
      <c r="B20" s="127"/>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4">
        <v>827</v>
      </c>
      <c r="AG22" s="122"/>
      <c r="AH22" s="122"/>
    </row>
    <row r="23" spans="1:34" s="123" customFormat="1" ht="12.75">
      <c r="A23" s="122"/>
      <c r="B23" s="127"/>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4">
        <v>16</v>
      </c>
      <c r="AG25" s="122"/>
      <c r="AH25" s="122"/>
    </row>
    <row r="26" spans="1:34" s="123" customFormat="1" ht="12.75">
      <c r="A26" s="122"/>
      <c r="B26" s="127"/>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September</v>
      </c>
      <c r="G33" s="163"/>
      <c r="H33" s="163"/>
      <c r="I33" s="163"/>
      <c r="J33" s="163"/>
      <c r="K33" s="163"/>
      <c r="L33" s="163"/>
      <c r="M33" s="163"/>
      <c r="N33" s="163"/>
      <c r="O33" s="163"/>
      <c r="P33" s="164"/>
      <c r="Q33" s="166" t="s">
        <v>135</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19">
        <f>IFERROR(Q37/R37-1,"n/a")</f>
        <v>0.52320000000000011</v>
      </c>
      <c r="X37" s="119">
        <f>IFERROR(R37/S37-1,"n/a")</f>
        <v>0.15101289134438312</v>
      </c>
      <c r="Y37" s="119">
        <f>IFERROR(R37/T37-1,"n/a")</f>
        <v>3.4964028776978413</v>
      </c>
      <c r="Z37" s="119">
        <f>IFERROR(R37/U37-1,"n/a")</f>
        <v>13.880952380952381</v>
      </c>
      <c r="AA37" s="120">
        <f>IFERROR(R37/V37-1,"n/a")</f>
        <v>6.6552901023890776E-2</v>
      </c>
      <c r="AB37" s="147"/>
      <c r="AC37" s="89">
        <v>1486</v>
      </c>
      <c r="AD37" s="89">
        <v>1052</v>
      </c>
      <c r="AE37" s="70">
        <v>551</v>
      </c>
      <c r="AF37" s="78">
        <v>1584</v>
      </c>
      <c r="AH37" s="122"/>
    </row>
    <row r="38" spans="1:34" s="123" customFormat="1" ht="11.25">
      <c r="A38" s="122"/>
      <c r="B38" s="122"/>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19">
        <f>IFERROR(Q38/R38-1,"n/a")</f>
        <v>0.55599637068796803</v>
      </c>
      <c r="X38" s="119">
        <f>IFERROR(R38/S38-1,"n/a")</f>
        <v>0.37459473372408447</v>
      </c>
      <c r="Y38" s="119">
        <f>IFERROR(R38/T38-1,"n/a")</f>
        <v>11.428745163073522</v>
      </c>
      <c r="Z38" s="119" t="str">
        <f>IFERROR(R38/U38-1,"n/a")</f>
        <v>n/a</v>
      </c>
      <c r="AA38" s="120">
        <f>IFERROR(R38/V38-1,"n/a")</f>
        <v>0.18815376306469211</v>
      </c>
      <c r="AB38" s="147"/>
      <c r="AC38" s="89">
        <v>4370939</v>
      </c>
      <c r="AD38" s="89">
        <v>1527970</v>
      </c>
      <c r="AE38" s="84">
        <v>1092884</v>
      </c>
      <c r="AF38" s="78">
        <v>4234259</v>
      </c>
      <c r="AH38" s="122"/>
    </row>
    <row r="39" spans="1:34" s="123" customFormat="1" ht="11.25">
      <c r="A39" s="122"/>
      <c r="B39" s="122"/>
      <c r="C39" s="31" t="s">
        <v>133</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19">
        <f>IFERROR(Q40/R40-1,"n/a")</f>
        <v>0.4085213032581454</v>
      </c>
      <c r="X40" s="119">
        <f>IFERROR(R40/S40-1,"n/a")</f>
        <v>-3.8554216867469848E-2</v>
      </c>
      <c r="Y40" s="119">
        <f>IFERROR(R40/T40-1,"n/a")</f>
        <v>2.217741935483871</v>
      </c>
      <c r="Z40" s="119">
        <f>IFERROR(R40/U40-1,"n/a")</f>
        <v>35.272727272727273</v>
      </c>
      <c r="AA40" s="120">
        <f>IFERROR(R40/V40-1,"n/a")</f>
        <v>5.0000000000000044E-2</v>
      </c>
      <c r="AB40" s="147"/>
      <c r="AC40" s="89">
        <v>563</v>
      </c>
      <c r="AD40" s="89">
        <v>226</v>
      </c>
      <c r="AE40" s="70">
        <v>66</v>
      </c>
      <c r="AF40" s="78">
        <v>573</v>
      </c>
      <c r="AH40" s="122"/>
    </row>
    <row r="41" spans="1:34" s="123" customFormat="1" ht="11.25">
      <c r="A41" s="122"/>
      <c r="B41" s="122"/>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19">
        <f>IFERROR(Q41/R41-1,"n/a")</f>
        <v>0.22418709002696113</v>
      </c>
      <c r="X41" s="119">
        <f>IFERROR(R41/S41-1,"n/a")</f>
        <v>0.70064071882342693</v>
      </c>
      <c r="Y41" s="119">
        <f>IFERROR(R41/T41-1,"n/a")</f>
        <v>5.0954952408337926</v>
      </c>
      <c r="Z41" s="119">
        <f>IFERROR(R41/U41-1,"n/a")</f>
        <v>144.20979914083361</v>
      </c>
      <c r="AA41" s="120">
        <f>IFERROR(R41/V41-1,"n/a")</f>
        <v>0.24879882098738304</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19">
        <f>IFERROR(Q43/R43-1,"n/a")</f>
        <v>5.950095969289837E-2</v>
      </c>
      <c r="X43" s="119">
        <f>IFERROR(R43/S43-1,"n/a")</f>
        <v>3.9920159680638667E-2</v>
      </c>
      <c r="Y43" s="119">
        <f>IFERROR(R43/T43-1,"n/a")</f>
        <v>31.5625</v>
      </c>
      <c r="Z43" s="119">
        <f>IFERROR(R43/U43-1,"n/a")</f>
        <v>103.2</v>
      </c>
      <c r="AA43" s="120">
        <f>IFERROR(R43/V43-1,"n/a")</f>
        <v>1.3155555555555556</v>
      </c>
      <c r="AB43" s="147"/>
      <c r="AC43" s="89">
        <v>669</v>
      </c>
      <c r="AD43" s="89">
        <v>59</v>
      </c>
      <c r="AE43" s="70">
        <v>9</v>
      </c>
      <c r="AF43" s="78">
        <v>287</v>
      </c>
      <c r="AH43" s="122"/>
    </row>
    <row r="44" spans="1:34" s="123" customFormat="1" ht="11.25">
      <c r="A44" s="122"/>
      <c r="B44" s="122"/>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19">
        <f>IFERROR(Q44/R44-1,"n/a")</f>
        <v>0.20615427084393279</v>
      </c>
      <c r="X44" s="119">
        <f>IFERROR(R44/S44-1,"n/a")</f>
        <v>0.41600175755699587</v>
      </c>
      <c r="Y44" s="119">
        <f>IFERROR(R44/T44-1,"n/a")</f>
        <v>217.53346543372965</v>
      </c>
      <c r="Z44" s="119">
        <f>IFERROR(R44/U44-1,"n/a")</f>
        <v>118.67434289848083</v>
      </c>
      <c r="AA44" s="120">
        <f>IFERROR(R44/V44-1,"n/a")</f>
        <v>1.062381825057451</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19">
        <f>IFERROR(Q46/R46-1,"n/a")</f>
        <v>7.2568940493468848E-2</v>
      </c>
      <c r="X46" s="119">
        <f>IFERROR(R46/S46-1,"n/a")</f>
        <v>0.391919191919192</v>
      </c>
      <c r="Y46" s="119">
        <f>IFERROR(R46/T46-1,"n/a")</f>
        <v>7.2023809523809526</v>
      </c>
      <c r="Z46" s="119" t="str">
        <f>IFERROR(R46/U46-1,"n/a")</f>
        <v>n/a</v>
      </c>
      <c r="AA46" s="120">
        <f>IFERROR(R46/V46-1,"n/a")</f>
        <v>0.38911290322580649</v>
      </c>
      <c r="AB46" s="147"/>
      <c r="AC46" s="89">
        <v>1129</v>
      </c>
      <c r="AD46" s="89">
        <v>336</v>
      </c>
      <c r="AE46" s="84">
        <v>43</v>
      </c>
      <c r="AF46" s="78">
        <v>781</v>
      </c>
      <c r="AH46" s="122"/>
    </row>
    <row r="47" spans="1:34" s="123" customFormat="1" ht="11.25">
      <c r="A47" s="122"/>
      <c r="B47" s="122"/>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19">
        <f>IFERROR(Q47/R47-1,"n/a")</f>
        <v>0.1231581007491156</v>
      </c>
      <c r="X47" s="119">
        <f>IFERROR(R47/S47-1,"n/a")</f>
        <v>0.75443088047975815</v>
      </c>
      <c r="Y47" s="119">
        <f>IFERROR(R47/T47-1,"n/a")</f>
        <v>12.208889524252008</v>
      </c>
      <c r="Z47" s="119" t="str">
        <f>IFERROR(R47/U47-1,"n/a")</f>
        <v>n/a</v>
      </c>
      <c r="AA47" s="120">
        <f>IFERROR(R47/V47-1,"n/a")</f>
        <v>0.34760784275595191</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19">
        <f t="shared" ref="W49:X52" si="13">IFERROR(Q49/R49-1,"n/a")</f>
        <v>-0.36842105263157898</v>
      </c>
      <c r="X49" s="119">
        <f t="shared" si="13"/>
        <v>1.375</v>
      </c>
      <c r="Y49" s="119" t="str">
        <f>IFERROR(R49/T49-1,"n/a")</f>
        <v>n/a</v>
      </c>
      <c r="Z49" s="119" t="str">
        <f>IFERROR(R49/U49-1,"n/a")</f>
        <v>n/a</v>
      </c>
      <c r="AA49" s="120">
        <f>IFERROR(R49/V49-1,"n/a")</f>
        <v>0.46153846153846145</v>
      </c>
      <c r="AB49" s="147"/>
      <c r="AC49" s="89">
        <v>9</v>
      </c>
      <c r="AD49" s="68">
        <v>0</v>
      </c>
      <c r="AE49" s="68">
        <v>0</v>
      </c>
      <c r="AF49" s="78">
        <v>16</v>
      </c>
      <c r="AH49" s="122"/>
    </row>
    <row r="50" spans="3:34" s="123" customFormat="1" ht="11.25">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19">
        <f t="shared" si="13"/>
        <v>0.29095995803462138</v>
      </c>
      <c r="X50" s="119">
        <f t="shared" si="13"/>
        <v>1.5840801265155511</v>
      </c>
      <c r="Y50" s="119" t="str">
        <f>IFERROR(R50/T50-1,"n/a")</f>
        <v>n/a</v>
      </c>
      <c r="Z50" s="119" t="str">
        <f>IFERROR(R50/U50-1,"n/a")</f>
        <v>n/a</v>
      </c>
      <c r="AA50" s="120">
        <f>IFERROR(R50/V50-1,"n/a")</f>
        <v>1.1063163710023938</v>
      </c>
      <c r="AB50" s="147"/>
      <c r="AC50" s="82">
        <v>15637</v>
      </c>
      <c r="AD50" s="68">
        <v>0</v>
      </c>
      <c r="AE50" s="68">
        <v>0</v>
      </c>
      <c r="AF50" s="78">
        <v>20248</v>
      </c>
      <c r="AH50" s="122"/>
    </row>
    <row r="51" spans="3:34" s="123" customFormat="1" ht="12"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7">
        <f>IFERROR(R52/T52-1,"n/a")</f>
        <v>11.074120692989178</v>
      </c>
      <c r="Z52" s="117">
        <f t="shared" si="16"/>
        <v>397.85804696279649</v>
      </c>
      <c r="AA52" s="118">
        <f>IFERROR(R52/V52-1,"n/a")</f>
        <v>0.33880669286906762</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6" zoomScale="85" zoomScaleNormal="85" workbookViewId="0">
      <selection activeCell="F28" sqref="F28:K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69</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August</v>
      </c>
      <c r="G9" s="160"/>
      <c r="H9" s="160"/>
      <c r="I9" s="160"/>
      <c r="J9" s="160"/>
      <c r="K9" s="160"/>
      <c r="L9" s="160"/>
      <c r="M9" s="160"/>
      <c r="N9" s="160"/>
      <c r="O9" s="160"/>
      <c r="P9" s="161"/>
      <c r="Q9" s="162" t="str">
        <f>"January to "&amp; D4</f>
        <v>January to August</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4">
        <v>1591</v>
      </c>
      <c r="AG13" s="122"/>
      <c r="AH13" s="122"/>
    </row>
    <row r="14" spans="1:34" s="123" customFormat="1" ht="12.75">
      <c r="A14" s="122"/>
      <c r="B14" s="127"/>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4">
        <v>4592479</v>
      </c>
      <c r="AG14" s="122"/>
      <c r="AH14" s="122"/>
    </row>
    <row r="15" spans="1:34" s="123" customFormat="1" ht="12.75">
      <c r="A15" s="122"/>
      <c r="B15" s="127"/>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4">
        <v>586</v>
      </c>
      <c r="AG16" s="122"/>
      <c r="AH16" s="122"/>
    </row>
    <row r="17" spans="1:34" s="123" customFormat="1" ht="12.75">
      <c r="A17" s="122"/>
      <c r="B17" s="127"/>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4">
        <v>290</v>
      </c>
      <c r="AG19" s="122"/>
      <c r="AH19" s="122"/>
    </row>
    <row r="20" spans="1:34" s="123" customFormat="1" ht="12.75">
      <c r="A20" s="122"/>
      <c r="B20" s="127"/>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4">
        <v>827</v>
      </c>
      <c r="AG22" s="122"/>
      <c r="AH22" s="122"/>
    </row>
    <row r="23" spans="1:34" s="123" customFormat="1" ht="12.75">
      <c r="A23" s="122"/>
      <c r="B23" s="127"/>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4">
        <v>16</v>
      </c>
      <c r="AG25" s="122"/>
      <c r="AH25" s="122"/>
    </row>
    <row r="26" spans="1:34" s="123" customFormat="1" ht="12.75">
      <c r="A26" s="122"/>
      <c r="B26" s="127"/>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August</v>
      </c>
      <c r="G33" s="163"/>
      <c r="H33" s="163"/>
      <c r="I33" s="163"/>
      <c r="J33" s="163"/>
      <c r="K33" s="163"/>
      <c r="L33" s="163"/>
      <c r="M33" s="163"/>
      <c r="N33" s="163"/>
      <c r="O33" s="163"/>
      <c r="P33" s="164"/>
      <c r="Q33" s="166" t="s">
        <v>135</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19">
        <f>IFERROR(Q37/R37-1,"n/a")</f>
        <v>0.54459203036053139</v>
      </c>
      <c r="X37" s="119">
        <f>IFERROR(R37/S37-1,"n/a")</f>
        <v>0.14316702819956606</v>
      </c>
      <c r="Y37" s="119">
        <f>IFERROR(R37/T37-1,"n/a")</f>
        <v>5.6708860759493671</v>
      </c>
      <c r="Z37" s="119">
        <f>IFERROR(R37/U37-1,"n/a")</f>
        <v>11.547619047619047</v>
      </c>
      <c r="AA37" s="120">
        <f>IFERROR(R37/V37-1,"n/a")</f>
        <v>3.9447731755424043E-2</v>
      </c>
      <c r="AB37" s="147"/>
      <c r="AC37" s="89">
        <v>1486</v>
      </c>
      <c r="AD37" s="89">
        <v>1052</v>
      </c>
      <c r="AE37" s="70">
        <v>551</v>
      </c>
      <c r="AF37" s="78">
        <v>1584</v>
      </c>
      <c r="AH37" s="122"/>
    </row>
    <row r="38" spans="1:34" s="123" customFormat="1" ht="11.25">
      <c r="A38" s="122"/>
      <c r="B38" s="122"/>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19">
        <f>IFERROR(Q38/R38-1,"n/a")</f>
        <v>0.55279292503786093</v>
      </c>
      <c r="X38" s="119">
        <f>IFERROR(R38/S38-1,"n/a")</f>
        <v>0.42775333875001564</v>
      </c>
      <c r="Y38" s="119">
        <f>IFERROR(R38/T38-1,"n/a")</f>
        <v>18.842161940413312</v>
      </c>
      <c r="Z38" s="119" t="str">
        <f>IFERROR(R38/U38-1,"n/a")</f>
        <v>n/a</v>
      </c>
      <c r="AA38" s="120">
        <f>IFERROR(R38/V38-1,"n/a")</f>
        <v>0.16699168386251917</v>
      </c>
      <c r="AB38" s="147"/>
      <c r="AC38" s="89">
        <v>4370939</v>
      </c>
      <c r="AD38" s="89">
        <v>1527970</v>
      </c>
      <c r="AE38" s="84">
        <v>1092884</v>
      </c>
      <c r="AF38" s="78">
        <v>4234259</v>
      </c>
      <c r="AH38" s="122"/>
    </row>
    <row r="39" spans="1:34" s="123" customFormat="1" ht="11.25">
      <c r="A39" s="122"/>
      <c r="B39" s="122"/>
      <c r="C39" s="31" t="s">
        <v>133</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19">
        <f>IFERROR(Q40/R40-1,"n/a")</f>
        <v>0.38066465256797577</v>
      </c>
      <c r="X40" s="119">
        <f>IFERROR(R40/S40-1,"n/a")</f>
        <v>-2.9325513196480912E-2</v>
      </c>
      <c r="Y40" s="119">
        <f>IFERROR(R40/T40-1,"n/a")</f>
        <v>2.6777777777777776</v>
      </c>
      <c r="Z40" s="119">
        <f>IFERROR(R40/U40-1,"n/a")</f>
        <v>164.5</v>
      </c>
      <c r="AA40" s="120">
        <f>IFERROR(R40/V40-1,"n/a")</f>
        <v>6.7741935483870863E-2</v>
      </c>
      <c r="AB40" s="147"/>
      <c r="AC40" s="89">
        <v>563</v>
      </c>
      <c r="AD40" s="89">
        <v>226</v>
      </c>
      <c r="AE40" s="70">
        <v>66</v>
      </c>
      <c r="AF40" s="78">
        <v>573</v>
      </c>
      <c r="AH40" s="122"/>
    </row>
    <row r="41" spans="1:34" s="123" customFormat="1" ht="11.25">
      <c r="A41" s="122"/>
      <c r="B41" s="122"/>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19">
        <f>IFERROR(Q41/R41-1,"n/a")</f>
        <v>0.21287528087372776</v>
      </c>
      <c r="X41" s="119">
        <f>IFERROR(R41/S41-1,"n/a")</f>
        <v>0.75554674780427877</v>
      </c>
      <c r="Y41" s="119">
        <f>IFERROR(R41/T41-1,"n/a")</f>
        <v>6.2922145660211326</v>
      </c>
      <c r="Z41" s="119">
        <f>IFERROR(R41/U41-1,"n/a")</f>
        <v>403.40653286107829</v>
      </c>
      <c r="AA41" s="120">
        <f>IFERROR(R41/V41-1,"n/a")</f>
        <v>0.23452870083375377</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19">
        <f>IFERROR(Q43/R43-1,"n/a")</f>
        <v>4.5130641330166199E-2</v>
      </c>
      <c r="X43" s="119">
        <f>IFERROR(R43/S43-1,"n/a")</f>
        <v>2.9339853300733409E-2</v>
      </c>
      <c r="Y43" s="119">
        <f>IFERROR(R43/T43-1,"n/a")</f>
        <v>45.777777777777779</v>
      </c>
      <c r="Z43" s="119">
        <f>IFERROR(R43/U43-1,"n/a")</f>
        <v>104.25</v>
      </c>
      <c r="AA43" s="120">
        <f>IFERROR(R43/V43-1,"n/a")</f>
        <v>1.1813471502590676</v>
      </c>
      <c r="AB43" s="147"/>
      <c r="AC43" s="89">
        <v>669</v>
      </c>
      <c r="AD43" s="89">
        <v>59</v>
      </c>
      <c r="AE43" s="70">
        <v>9</v>
      </c>
      <c r="AF43" s="78">
        <v>287</v>
      </c>
      <c r="AH43" s="122"/>
    </row>
    <row r="44" spans="1:34" s="123" customFormat="1" ht="11.25">
      <c r="A44" s="122"/>
      <c r="B44" s="122"/>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19">
        <f>IFERROR(Q44/R44-1,"n/a")</f>
        <v>0.19454400877771549</v>
      </c>
      <c r="X44" s="119">
        <f>IFERROR(R44/S44-1,"n/a")</f>
        <v>0.43932833887550182</v>
      </c>
      <c r="Y44" s="119">
        <f>IFERROR(R44/T44-1,"n/a")</f>
        <v>614.43626707132023</v>
      </c>
      <c r="Z44" s="119">
        <f>IFERROR(R44/U44-1,"n/a")</f>
        <v>96.799011333494093</v>
      </c>
      <c r="AA44" s="120">
        <f>IFERROR(R44/V44-1,"n/a")</f>
        <v>1.0041880289085183</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19">
        <f>IFERROR(Q46/R46-1,"n/a")</f>
        <v>6.4912280701754366E-2</v>
      </c>
      <c r="X46" s="119">
        <f>IFERROR(R46/S46-1,"n/a")</f>
        <v>0.39024390243902429</v>
      </c>
      <c r="Y46" s="119">
        <f>IFERROR(R46/T46-1,"n/a")</f>
        <v>14</v>
      </c>
      <c r="Z46" s="119" t="str">
        <f>IFERROR(R46/U46-1,"n/a")</f>
        <v>n/a</v>
      </c>
      <c r="AA46" s="120">
        <f>IFERROR(R46/V46-1,"n/a")</f>
        <v>0.39024390243902429</v>
      </c>
      <c r="AB46" s="147"/>
      <c r="AC46" s="89">
        <v>1129</v>
      </c>
      <c r="AD46" s="89">
        <v>336</v>
      </c>
      <c r="AE46" s="84">
        <v>43</v>
      </c>
      <c r="AF46" s="78">
        <v>781</v>
      </c>
      <c r="AH46" s="122"/>
    </row>
    <row r="47" spans="1:34" s="123" customFormat="1" ht="11.25">
      <c r="A47" s="122"/>
      <c r="B47" s="122"/>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19">
        <f>IFERROR(Q47/R47-1,"n/a")</f>
        <v>0.11166225229170368</v>
      </c>
      <c r="X47" s="119">
        <f>IFERROR(R47/S47-1,"n/a")</f>
        <v>0.84976110653845383</v>
      </c>
      <c r="Y47" s="119">
        <f>IFERROR(R47/T47-1,"n/a")</f>
        <v>22.576620950821351</v>
      </c>
      <c r="Z47" s="119" t="str">
        <f>IFERROR(R47/U47-1,"n/a")</f>
        <v>n/a</v>
      </c>
      <c r="AA47" s="120">
        <f>IFERROR(R47/V47-1,"n/a")</f>
        <v>0.37371003378287715</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19">
        <f t="shared" ref="W49:X52" si="8">IFERROR(Q49/R49-1,"n/a")</f>
        <v>-0.33333333333333337</v>
      </c>
      <c r="X49" s="119">
        <f t="shared" si="8"/>
        <v>1.1428571428571428</v>
      </c>
      <c r="Y49" s="119" t="str">
        <f>IFERROR(R49/T49-1,"n/a")</f>
        <v>n/a</v>
      </c>
      <c r="Z49" s="119" t="str">
        <f>IFERROR(R49/U49-1,"n/a")</f>
        <v>n/a</v>
      </c>
      <c r="AA49" s="120">
        <f>IFERROR(R49/V49-1,"n/a")</f>
        <v>0.25</v>
      </c>
      <c r="AB49" s="147"/>
      <c r="AC49" s="89">
        <v>9</v>
      </c>
      <c r="AD49" s="68">
        <v>0</v>
      </c>
      <c r="AE49" s="68">
        <v>0</v>
      </c>
      <c r="AF49" s="78">
        <v>16</v>
      </c>
      <c r="AH49" s="122"/>
    </row>
    <row r="50" spans="3:34" s="123" customFormat="1" ht="11.2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19">
        <f t="shared" si="8"/>
        <v>0.45264075168598916</v>
      </c>
      <c r="X50" s="119">
        <f t="shared" si="8"/>
        <v>1.3966221737946065</v>
      </c>
      <c r="Y50" s="119" t="str">
        <f>IFERROR(R50/T50-1,"n/a")</f>
        <v>n/a</v>
      </c>
      <c r="Z50" s="119" t="str">
        <f>IFERROR(R50/U50-1,"n/a")</f>
        <v>n/a</v>
      </c>
      <c r="AA50" s="120">
        <f>IFERROR(R50/V50-1,"n/a")</f>
        <v>0.75398724082934598</v>
      </c>
      <c r="AB50" s="147"/>
      <c r="AC50" s="82">
        <v>15637</v>
      </c>
      <c r="AD50" s="68">
        <v>0</v>
      </c>
      <c r="AE50" s="68">
        <v>0</v>
      </c>
      <c r="AF50" s="78">
        <v>20248</v>
      </c>
      <c r="AH50" s="122"/>
    </row>
    <row r="51" spans="3:34" s="123" customFormat="1" ht="12"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7">
        <f>IFERROR(R52/T52-1,"n/a")</f>
        <v>16.749663420403643</v>
      </c>
      <c r="Z52" s="117">
        <f t="shared" si="11"/>
        <v>519.78347946469773</v>
      </c>
      <c r="AA52" s="118">
        <f>IFERROR(R52/V52-1,"n/a")</f>
        <v>0.32721622985838961</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A10" zoomScale="95" zoomScaleNormal="75" workbookViewId="0">
      <selection activeCell="F27" sqref="F27:K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July</v>
      </c>
      <c r="G9" s="160"/>
      <c r="H9" s="160"/>
      <c r="I9" s="160"/>
      <c r="J9" s="160"/>
      <c r="K9" s="160"/>
      <c r="L9" s="160"/>
      <c r="M9" s="160"/>
      <c r="N9" s="160"/>
      <c r="O9" s="160"/>
      <c r="P9" s="161"/>
      <c r="Q9" s="162" t="str">
        <f>"January to "&amp; D4</f>
        <v>January to July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4">
        <v>1591</v>
      </c>
      <c r="AG13" s="122"/>
      <c r="AH13" s="122"/>
    </row>
    <row r="14" spans="1:34" s="123" customFormat="1" ht="12.75">
      <c r="A14" s="122"/>
      <c r="B14" s="127"/>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4">
        <v>4592479</v>
      </c>
      <c r="AG14" s="122"/>
      <c r="AH14" s="122"/>
    </row>
    <row r="15" spans="1:34" s="123" customFormat="1" ht="12.75">
      <c r="A15" s="122"/>
      <c r="B15" s="127"/>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4">
        <v>586</v>
      </c>
      <c r="AG16" s="122"/>
      <c r="AH16" s="122"/>
    </row>
    <row r="17" spans="1:34" s="123" customFormat="1" ht="12.75">
      <c r="A17" s="122"/>
      <c r="B17" s="127"/>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4">
        <v>290</v>
      </c>
      <c r="AG19" s="122"/>
      <c r="AH19" s="122"/>
    </row>
    <row r="20" spans="1:34" s="123" customFormat="1" ht="12.75">
      <c r="A20" s="122"/>
      <c r="B20" s="127"/>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4">
        <v>827</v>
      </c>
      <c r="AG22" s="122"/>
      <c r="AH22" s="122"/>
    </row>
    <row r="23" spans="1:34" s="123" customFormat="1" ht="12.75">
      <c r="A23" s="122"/>
      <c r="B23" s="127"/>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4">
        <v>16</v>
      </c>
      <c r="AG25" s="122"/>
      <c r="AH25" s="122"/>
    </row>
    <row r="26" spans="1:34" s="123" customFormat="1" ht="12.75">
      <c r="A26" s="122"/>
      <c r="B26" s="127"/>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July</v>
      </c>
      <c r="G33" s="163"/>
      <c r="H33" s="163"/>
      <c r="I33" s="163"/>
      <c r="J33" s="163"/>
      <c r="K33" s="163"/>
      <c r="L33" s="163"/>
      <c r="M33" s="163"/>
      <c r="N33" s="163"/>
      <c r="O33" s="163"/>
      <c r="P33" s="164"/>
      <c r="Q33" s="166" t="s">
        <v>134</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19">
        <f>IFERROR(Q37/R37-1,"n/a")</f>
        <v>0.57009345794392519</v>
      </c>
      <c r="X37" s="119">
        <f>IFERROR(R37/S37-1,"n/a")</f>
        <v>0.12631578947368416</v>
      </c>
      <c r="Y37" s="119">
        <f>IFERROR(R37/T37-1,"n/a")</f>
        <v>14.285714285714286</v>
      </c>
      <c r="Z37" s="119">
        <f>IFERROR(R37/U37-1,"n/a")</f>
        <v>9.1904761904761898</v>
      </c>
      <c r="AA37" s="120">
        <f>IFERROR(R37/V37-1,"n/a")</f>
        <v>4.3902439024390283E-2</v>
      </c>
      <c r="AB37" s="147"/>
      <c r="AC37" s="89">
        <v>1486</v>
      </c>
      <c r="AD37" s="89">
        <v>1052</v>
      </c>
      <c r="AE37" s="70">
        <v>551</v>
      </c>
      <c r="AF37" s="78">
        <v>1584</v>
      </c>
      <c r="AH37" s="122"/>
    </row>
    <row r="38" spans="1:34" s="123" customFormat="1" ht="11.25">
      <c r="A38" s="122"/>
      <c r="B38" s="122"/>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19">
        <f>IFERROR(Q38/R38-1,"n/a")</f>
        <v>0.56505045270836196</v>
      </c>
      <c r="X38" s="119">
        <f>IFERROR(R38/S38-1,"n/a")</f>
        <v>0.44840244744104574</v>
      </c>
      <c r="Y38" s="119">
        <f>IFERROR(R38/T38-1,"n/a")</f>
        <v>49.439347868279746</v>
      </c>
      <c r="Z38" s="119" t="str">
        <f>IFERROR(R38/U38-1,"n/a")</f>
        <v>n/a</v>
      </c>
      <c r="AA38" s="120">
        <f>IFERROR(R38/V38-1,"n/a")</f>
        <v>0.17009188700412348</v>
      </c>
      <c r="AB38" s="147"/>
      <c r="AC38" s="89">
        <v>4370939</v>
      </c>
      <c r="AD38" s="89">
        <v>1527970</v>
      </c>
      <c r="AE38" s="84">
        <v>1092884</v>
      </c>
      <c r="AF38" s="78">
        <v>4234259</v>
      </c>
      <c r="AH38" s="122"/>
    </row>
    <row r="39" spans="1:34" s="123" customFormat="1" ht="11.25">
      <c r="A39" s="122"/>
      <c r="B39" s="122"/>
      <c r="C39" s="31" t="s">
        <v>133</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19">
        <f>IFERROR(Q40/R40-1,"n/a")</f>
        <v>0.36153846153846159</v>
      </c>
      <c r="X40" s="119">
        <f>IFERROR(R40/S40-1,"n/a")</f>
        <v>-6.4748201438848962E-2</v>
      </c>
      <c r="Y40" s="119">
        <f>IFERROR(R40/T40-1,"n/a")</f>
        <v>3.2622950819672134</v>
      </c>
      <c r="Z40" s="119" t="str">
        <f>IFERROR(R40/U40-1,"n/a")</f>
        <v>n/a</v>
      </c>
      <c r="AA40" s="120">
        <f>IFERROR(R40/V40-1,"n/a")</f>
        <v>3.1746031746031855E-2</v>
      </c>
      <c r="AB40" s="147"/>
      <c r="AC40" s="89">
        <v>563</v>
      </c>
      <c r="AD40" s="89">
        <v>226</v>
      </c>
      <c r="AE40" s="70">
        <v>66</v>
      </c>
      <c r="AF40" s="78">
        <v>573</v>
      </c>
      <c r="AH40" s="122"/>
    </row>
    <row r="41" spans="1:34" s="123" customFormat="1" ht="11.25">
      <c r="A41" s="122"/>
      <c r="B41" s="122"/>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19">
        <f>IFERROR(Q41/R41-1,"n/a")</f>
        <v>0.2159277461180531</v>
      </c>
      <c r="X41" s="119">
        <f>IFERROR(R41/S41-1,"n/a")</f>
        <v>0.90468129176168333</v>
      </c>
      <c r="Y41" s="119">
        <f>IFERROR(R41/T41-1,"n/a")</f>
        <v>7.2688109288200078</v>
      </c>
      <c r="Z41" s="119" t="str">
        <f>IFERROR(R41/U41-1,"n/a")</f>
        <v>n/a</v>
      </c>
      <c r="AA41" s="120">
        <f>IFERROR(R41/V41-1,"n/a")</f>
        <v>0.17298581832119586</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19">
        <f>IFERROR(Q43/R43-1,"n/a")</f>
        <v>3.6809815950920255E-2</v>
      </c>
      <c r="X43" s="119">
        <f>IFERROR(R43/S43-1,"n/a")</f>
        <v>6.8852459016393475E-2</v>
      </c>
      <c r="Y43" s="119">
        <f>IFERROR(R43/T43-1,"n/a")</f>
        <v>53.333333333333336</v>
      </c>
      <c r="Z43" s="119">
        <f>IFERROR(R43/U43-1,"n/a")</f>
        <v>162</v>
      </c>
      <c r="AA43" s="120">
        <f>IFERROR(R43/V43-1,"n/a")</f>
        <v>1.1733333333333333</v>
      </c>
      <c r="AB43" s="147"/>
      <c r="AC43" s="89">
        <v>669</v>
      </c>
      <c r="AD43" s="89">
        <v>59</v>
      </c>
      <c r="AE43" s="70">
        <v>9</v>
      </c>
      <c r="AF43" s="78">
        <v>287</v>
      </c>
      <c r="AH43" s="122"/>
    </row>
    <row r="44" spans="1:34" s="123" customFormat="1" ht="11.25">
      <c r="A44" s="122"/>
      <c r="B44" s="122"/>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19">
        <f>IFERROR(Q44/R44-1,"n/a")</f>
        <v>0.21051359621369081</v>
      </c>
      <c r="X44" s="119">
        <f>IFERROR(R44/S44-1,"n/a")</f>
        <v>0.52621190192068035</v>
      </c>
      <c r="Y44" s="119">
        <f>IFERROR(R44/T44-1,"n/a")</f>
        <v>1231.5106837606838</v>
      </c>
      <c r="Z44" s="119">
        <f>IFERROR(R44/U44-1,"n/a")</f>
        <v>68.546057390884982</v>
      </c>
      <c r="AA44" s="120">
        <f>IFERROR(R44/V44-1,"n/a")</f>
        <v>1.0756057890911186</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19">
        <f>IFERROR(Q46/R46-1,"n/a")</f>
        <v>5.1020408163265252E-2</v>
      </c>
      <c r="X46" s="119">
        <f>IFERROR(R46/S46-1,"n/a")</f>
        <v>0.39999999999999991</v>
      </c>
      <c r="Y46" s="119">
        <f>IFERROR(R46/T46-1,"n/a")</f>
        <v>34</v>
      </c>
      <c r="Z46" s="119" t="str">
        <f>IFERROR(R46/U46-1,"n/a")</f>
        <v>n/a</v>
      </c>
      <c r="AA46" s="120">
        <f>IFERROR(R46/V46-1,"n/a")</f>
        <v>0.43695014662756604</v>
      </c>
      <c r="AB46" s="147"/>
      <c r="AC46" s="89">
        <v>1129</v>
      </c>
      <c r="AD46" s="89">
        <v>336</v>
      </c>
      <c r="AE46" s="84">
        <v>43</v>
      </c>
      <c r="AF46" s="78">
        <v>781</v>
      </c>
      <c r="AH46" s="122"/>
    </row>
    <row r="47" spans="1:34" s="123" customFormat="1" ht="11.25">
      <c r="A47" s="122"/>
      <c r="B47" s="122"/>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19">
        <f>IFERROR(Q47/R47-1,"n/a")</f>
        <v>0.1103165857601327</v>
      </c>
      <c r="X47" s="119">
        <f>IFERROR(R47/S47-1,"n/a")</f>
        <v>0.94284284125638251</v>
      </c>
      <c r="Y47" s="119">
        <f>IFERROR(R47/T47-1,"n/a")</f>
        <v>50.658905745188932</v>
      </c>
      <c r="Z47" s="119" t="str">
        <f>IFERROR(R47/U47-1,"n/a")</f>
        <v>n/a</v>
      </c>
      <c r="AA47" s="120">
        <f>IFERROR(R47/V47-1,"n/a")</f>
        <v>0.40132450709645839</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19">
        <f t="shared" ref="W49:X52" si="8">IFERROR(Q49/R49-1,"n/a")</f>
        <v>-0.18181818181818177</v>
      </c>
      <c r="X49" s="119">
        <f t="shared" si="8"/>
        <v>1.2000000000000002</v>
      </c>
      <c r="Y49" s="119" t="str">
        <f>IFERROR(R49/T49-1,"n/a")</f>
        <v>n/a</v>
      </c>
      <c r="Z49" s="119" t="str">
        <f>IFERROR(R49/U49-1,"n/a")</f>
        <v>n/a</v>
      </c>
      <c r="AA49" s="120">
        <f>IFERROR(R49/V49-1,"n/a")</f>
        <v>0</v>
      </c>
      <c r="AB49" s="147"/>
      <c r="AC49" s="89">
        <v>9</v>
      </c>
      <c r="AD49" s="68">
        <v>0</v>
      </c>
      <c r="AE49" s="68">
        <v>0</v>
      </c>
      <c r="AF49" s="78">
        <v>16</v>
      </c>
      <c r="AH49" s="122"/>
    </row>
    <row r="50" spans="3:34" s="123" customFormat="1" ht="11.2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19">
        <f t="shared" si="8"/>
        <v>0.70508217446270538</v>
      </c>
      <c r="X50" s="119">
        <f t="shared" si="8"/>
        <v>1.2790134839230149</v>
      </c>
      <c r="Y50" s="119" t="str">
        <f>IFERROR(R50/T50-1,"n/a")</f>
        <v>n/a</v>
      </c>
      <c r="Z50" s="119" t="str">
        <f>IFERROR(R50/U50-1,"n/a")</f>
        <v>n/a</v>
      </c>
      <c r="AA50" s="120">
        <f>IFERROR(R50/V50-1,"n/a")</f>
        <v>0.43818181818181823</v>
      </c>
      <c r="AB50" s="147"/>
      <c r="AC50" s="82">
        <v>15637</v>
      </c>
      <c r="AD50" s="68">
        <v>0</v>
      </c>
      <c r="AE50" s="68">
        <v>0</v>
      </c>
      <c r="AF50" s="78">
        <v>20248</v>
      </c>
      <c r="AH50" s="122"/>
    </row>
    <row r="51" spans="3:34" s="123" customFormat="1" ht="12"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7">
        <f>IFERROR(R52/T52-1,"n/a")</f>
        <v>27.821864500209998</v>
      </c>
      <c r="Z52" s="117">
        <f t="shared" si="11"/>
        <v>528.53834096937544</v>
      </c>
      <c r="AA52" s="118">
        <f>IFERROR(R52/V52-1,"n/a")</f>
        <v>0.32039680530661108</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8" zoomScale="95" zoomScaleNormal="75" workbookViewId="0">
      <selection activeCell="F13" sqref="F13:K26"/>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June</v>
      </c>
      <c r="G9" s="160"/>
      <c r="H9" s="160"/>
      <c r="I9" s="160"/>
      <c r="J9" s="160"/>
      <c r="K9" s="160"/>
      <c r="L9" s="160"/>
      <c r="M9" s="160"/>
      <c r="N9" s="160"/>
      <c r="O9" s="160"/>
      <c r="P9" s="161"/>
      <c r="Q9" s="162" t="str">
        <f>"January to "&amp; D4</f>
        <v>January to June</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4">
        <v>1591</v>
      </c>
      <c r="AG13" s="122"/>
      <c r="AH13" s="122"/>
    </row>
    <row r="14" spans="1:34" s="123" customFormat="1" ht="12.75">
      <c r="A14" s="122"/>
      <c r="B14" s="127"/>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4">
        <v>4592479</v>
      </c>
      <c r="AG14" s="122"/>
      <c r="AH14" s="122"/>
    </row>
    <row r="15" spans="1:34" s="123" customFormat="1" ht="12.75">
      <c r="A15" s="122"/>
      <c r="B15" s="127"/>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4">
        <v>586</v>
      </c>
      <c r="AG16" s="122"/>
      <c r="AH16" s="122"/>
    </row>
    <row r="17" spans="1:34" s="123" customFormat="1" ht="12.75">
      <c r="A17" s="122"/>
      <c r="B17" s="127"/>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4">
        <v>290</v>
      </c>
      <c r="AG19" s="122"/>
      <c r="AH19" s="122"/>
    </row>
    <row r="20" spans="1:34" s="123" customFormat="1" ht="12.75">
      <c r="A20" s="122"/>
      <c r="B20" s="127"/>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4">
        <v>827</v>
      </c>
      <c r="AG22" s="122"/>
      <c r="AH22" s="122"/>
    </row>
    <row r="23" spans="1:34" s="123" customFormat="1" ht="12.75">
      <c r="A23" s="122"/>
      <c r="B23" s="127"/>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4">
        <v>16</v>
      </c>
      <c r="AG25" s="122"/>
      <c r="AH25" s="122"/>
    </row>
    <row r="26" spans="1:34" s="123" customFormat="1" ht="12.75">
      <c r="A26" s="122"/>
      <c r="B26" s="127"/>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June</v>
      </c>
      <c r="G33" s="163"/>
      <c r="H33" s="163"/>
      <c r="I33" s="163"/>
      <c r="J33" s="163"/>
      <c r="K33" s="163"/>
      <c r="L33" s="163"/>
      <c r="M33" s="163"/>
      <c r="N33" s="163"/>
      <c r="O33" s="163"/>
      <c r="P33" s="164"/>
      <c r="Q33" s="166" t="s">
        <v>132</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19">
        <f>IFERROR(Q37/R37-1,"n/a")</f>
        <v>0.56656346749226016</v>
      </c>
      <c r="X37" s="119">
        <f>IFERROR(R37/S37-1,"n/a")</f>
        <v>9.1216216216216228E-2</v>
      </c>
      <c r="Y37" s="119" t="str">
        <f>IFERROR(R37/T37-1,"n/a")</f>
        <v>n/a</v>
      </c>
      <c r="Z37" s="119">
        <f>IFERROR(R37/U37-1,"n/a")</f>
        <v>6.6904761904761907</v>
      </c>
      <c r="AA37" s="120">
        <f>IFERROR(R37/V37-1,"n/a")</f>
        <v>4.5307443365695699E-2</v>
      </c>
      <c r="AB37" s="147"/>
      <c r="AC37" s="89">
        <v>1486</v>
      </c>
      <c r="AD37" s="89">
        <v>1052</v>
      </c>
      <c r="AE37" s="70">
        <v>551</v>
      </c>
      <c r="AF37" s="78">
        <v>1584</v>
      </c>
      <c r="AH37" s="122"/>
    </row>
    <row r="38" spans="1:34" s="123" customFormat="1" ht="11.25">
      <c r="A38" s="122"/>
      <c r="B38" s="122"/>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19">
        <f>IFERROR(Q38/R38-1,"n/a")</f>
        <v>0.54892946637566453</v>
      </c>
      <c r="X38" s="119">
        <f>IFERROR(R38/S38-1,"n/a")</f>
        <v>0.48244778699464952</v>
      </c>
      <c r="Y38" s="119" t="str">
        <f>IFERROR(R38/T38-1,"n/a")</f>
        <v>n/a</v>
      </c>
      <c r="Z38" s="119" t="str">
        <f>IFERROR(R38/U38-1,"n/a")</f>
        <v>n/a</v>
      </c>
      <c r="AA38" s="120">
        <f>IFERROR(R38/V38-1,"n/a")</f>
        <v>0.16270243193277811</v>
      </c>
      <c r="AB38" s="147"/>
      <c r="AC38" s="89">
        <v>4370939</v>
      </c>
      <c r="AD38" s="89">
        <v>1527970</v>
      </c>
      <c r="AE38" s="84">
        <v>1092884</v>
      </c>
      <c r="AF38" s="78">
        <v>4234259</v>
      </c>
      <c r="AH38" s="122"/>
    </row>
    <row r="39" spans="1:34" s="123" customFormat="1" ht="11.25">
      <c r="A39" s="122"/>
      <c r="B39" s="122"/>
      <c r="C39" s="31" t="s">
        <v>133</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19">
        <f>IFERROR(Q40/R40-1,"n/a")</f>
        <v>0.38095238095238093</v>
      </c>
      <c r="X40" s="119">
        <f>IFERROR(R40/S40-1,"n/a")</f>
        <v>-0.125</v>
      </c>
      <c r="Y40" s="119">
        <f>IFERROR(R40/T40-1,"n/a")</f>
        <v>3.8461538461538458</v>
      </c>
      <c r="Z40" s="119" t="str">
        <f>IFERROR(R40/U40-1,"n/a")</f>
        <v>n/a</v>
      </c>
      <c r="AA40" s="120">
        <f>IFERROR(R40/V40-1,"n/a")</f>
        <v>-2.0725388601036232E-2</v>
      </c>
      <c r="AB40" s="147"/>
      <c r="AC40" s="89">
        <v>563</v>
      </c>
      <c r="AD40" s="89">
        <v>226</v>
      </c>
      <c r="AE40" s="70">
        <v>66</v>
      </c>
      <c r="AF40" s="78">
        <v>573</v>
      </c>
      <c r="AH40" s="122"/>
    </row>
    <row r="41" spans="1:34" s="123" customFormat="1" ht="11.25">
      <c r="A41" s="122"/>
      <c r="B41" s="122"/>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19">
        <f>IFERROR(Q41/R41-1,"n/a")</f>
        <v>0.30376852488126449</v>
      </c>
      <c r="X41" s="119">
        <f>IFERROR(R41/S41-1,"n/a")</f>
        <v>0.86826558204003734</v>
      </c>
      <c r="Y41" s="119">
        <f>IFERROR(R41/T41-1,"n/a")</f>
        <v>7.9753838876355427</v>
      </c>
      <c r="Z41" s="119" t="str">
        <f>IFERROR(R41/U41-1,"n/a")</f>
        <v>n/a</v>
      </c>
      <c r="AA41" s="120">
        <f>IFERROR(R41/V41-1,"n/a")</f>
        <v>3.1778034798140231E-2</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19">
        <f>IFERROR(Q43/R43-1,"n/a")</f>
        <v>2.1459227467811148E-2</v>
      </c>
      <c r="X43" s="119">
        <f>IFERROR(R43/S43-1,"n/a")</f>
        <v>7.3732718894009119E-2</v>
      </c>
      <c r="Y43" s="119">
        <f>IFERROR(R43/T43-1,"n/a")</f>
        <v>76.666666666666671</v>
      </c>
      <c r="Z43" s="119" t="str">
        <f>IFERROR(R43/U43-1,"n/a")</f>
        <v>n/a</v>
      </c>
      <c r="AA43" s="120">
        <f>IFERROR(R43/V43-1,"n/a")</f>
        <v>1.33</v>
      </c>
      <c r="AB43" s="147"/>
      <c r="AC43" s="89">
        <v>669</v>
      </c>
      <c r="AD43" s="89">
        <v>59</v>
      </c>
      <c r="AE43" s="70">
        <v>9</v>
      </c>
      <c r="AF43" s="78">
        <v>287</v>
      </c>
      <c r="AH43" s="122"/>
    </row>
    <row r="44" spans="1:34" s="123" customFormat="1" ht="11.25">
      <c r="A44" s="122"/>
      <c r="B44" s="122"/>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19">
        <f>IFERROR(Q44/R44-1,"n/a")</f>
        <v>0.16816219491920825</v>
      </c>
      <c r="X44" s="119">
        <f>IFERROR(R44/S44-1,"n/a")</f>
        <v>0.55709669068833345</v>
      </c>
      <c r="Y44" s="119" t="str">
        <f>IFERROR(R44/T44-1,"n/a")</f>
        <v>n/a</v>
      </c>
      <c r="Z44" s="119">
        <f>IFERROR(R44/U44-1,"n/a")</f>
        <v>167.51965657478536</v>
      </c>
      <c r="AA44" s="120">
        <f>IFERROR(R44/V44-1,"n/a")</f>
        <v>1.068431152869139</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19">
        <f>IFERROR(Q46/R46-1,"n/a")</f>
        <v>6.8459657701711585E-2</v>
      </c>
      <c r="X46" s="119">
        <f>IFERROR(R46/S46-1,"n/a")</f>
        <v>0.48188405797101441</v>
      </c>
      <c r="Y46" s="119">
        <f>IFERROR(R46/T46-1,"n/a")</f>
        <v>101.25</v>
      </c>
      <c r="Z46" s="119" t="str">
        <f>IFERROR(R46/U46-1,"n/a")</f>
        <v>n/a</v>
      </c>
      <c r="AA46" s="120">
        <f>IFERROR(R46/V46-1,"n/a")</f>
        <v>0.49816849816849818</v>
      </c>
      <c r="AB46" s="147"/>
      <c r="AC46" s="89">
        <v>1129</v>
      </c>
      <c r="AD46" s="89">
        <v>336</v>
      </c>
      <c r="AE46" s="84">
        <v>43</v>
      </c>
      <c r="AF46" s="78">
        <v>781</v>
      </c>
      <c r="AH46" s="122"/>
    </row>
    <row r="47" spans="1:34" s="123" customFormat="1" ht="11.25">
      <c r="A47" s="122"/>
      <c r="B47" s="122"/>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19">
        <f>IFERROR(Q47/R47-1,"n/a")</f>
        <v>0.15238547794015278</v>
      </c>
      <c r="X47" s="119">
        <f>IFERROR(R47/S47-1,"n/a")</f>
        <v>1.2749217220928442</v>
      </c>
      <c r="Y47" s="119">
        <f>IFERROR(R47/T47-1,"n/a")</f>
        <v>217.86613853341458</v>
      </c>
      <c r="Z47" s="119" t="str">
        <f>IFERROR(R47/U47-1,"n/a")</f>
        <v>n/a</v>
      </c>
      <c r="AA47" s="120">
        <f>IFERROR(R47/V47-1,"n/a")</f>
        <v>0.3664006939301403</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19">
        <f t="shared" ref="W49:X52" si="8">IFERROR(Q49/R49-1,"n/a")</f>
        <v>-0.375</v>
      </c>
      <c r="X49" s="119">
        <f t="shared" si="8"/>
        <v>3</v>
      </c>
      <c r="Y49" s="119" t="str">
        <f>IFERROR(R49/T49-1,"n/a")</f>
        <v>n/a</v>
      </c>
      <c r="Z49" s="119" t="str">
        <f>IFERROR(R49/U49-1,"n/a")</f>
        <v>n/a</v>
      </c>
      <c r="AA49" s="120">
        <f>IFERROR(R49/V49-1,"n/a")</f>
        <v>0</v>
      </c>
      <c r="AB49" s="147"/>
      <c r="AC49" s="89">
        <v>9</v>
      </c>
      <c r="AD49" s="68">
        <v>0</v>
      </c>
      <c r="AE49" s="68">
        <v>0</v>
      </c>
      <c r="AF49" s="78">
        <v>16</v>
      </c>
      <c r="AH49" s="122"/>
    </row>
    <row r="50" spans="3:34" s="123" customFormat="1" ht="11.2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19">
        <f t="shared" si="8"/>
        <v>0.37329800544638259</v>
      </c>
      <c r="X50" s="119">
        <f t="shared" si="8"/>
        <v>3.3119644557283401</v>
      </c>
      <c r="Y50" s="119" t="str">
        <f>IFERROR(R50/T50-1,"n/a")</f>
        <v>n/a</v>
      </c>
      <c r="Z50" s="119" t="str">
        <f>IFERROR(R50/U50-1,"n/a")</f>
        <v>n/a</v>
      </c>
      <c r="AA50" s="120">
        <f>IFERROR(R50/V50-1,"n/a")</f>
        <v>0.32854209445585214</v>
      </c>
      <c r="AB50" s="147"/>
      <c r="AC50" s="82">
        <v>15637</v>
      </c>
      <c r="AD50" s="68">
        <v>0</v>
      </c>
      <c r="AE50" s="68">
        <v>0</v>
      </c>
      <c r="AF50" s="78">
        <v>20248</v>
      </c>
      <c r="AH50" s="122"/>
    </row>
    <row r="51" spans="3:34" s="123" customFormat="1" ht="12"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7">
        <f>IFERROR(R52/T52-1,"n/a")</f>
        <v>51.101457745420539</v>
      </c>
      <c r="Z52" s="117">
        <f t="shared" si="11"/>
        <v>1408.9412562132852</v>
      </c>
      <c r="AA52" s="118">
        <f>IFERROR(R52/V52-1,"n/a")</f>
        <v>0.26973817805064537</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10" zoomScale="95" zoomScaleNormal="75"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May</v>
      </c>
      <c r="G9" s="160"/>
      <c r="H9" s="160"/>
      <c r="I9" s="160"/>
      <c r="J9" s="160"/>
      <c r="K9" s="160"/>
      <c r="L9" s="160"/>
      <c r="M9" s="160"/>
      <c r="N9" s="160"/>
      <c r="O9" s="160"/>
      <c r="P9" s="161"/>
      <c r="Q9" s="162" t="str">
        <f>"January to "&amp; D4</f>
        <v>January to May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4">
        <v>1591</v>
      </c>
      <c r="AG13" s="122"/>
      <c r="AH13" s="122"/>
    </row>
    <row r="14" spans="1:34" s="123" customFormat="1" ht="12.75">
      <c r="A14" s="122"/>
      <c r="B14" s="127"/>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4">
        <v>4592479</v>
      </c>
      <c r="AG14" s="122"/>
      <c r="AH14" s="122"/>
    </row>
    <row r="15" spans="1:34" s="123" customFormat="1" ht="12.75">
      <c r="A15" s="122"/>
      <c r="B15" s="127"/>
      <c r="C15" s="31" t="s">
        <v>130</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4">
        <v>586</v>
      </c>
      <c r="AG16" s="122"/>
      <c r="AH16" s="122"/>
    </row>
    <row r="17" spans="1:34" s="123" customFormat="1" ht="12.75">
      <c r="A17" s="122"/>
      <c r="B17" s="127"/>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4">
        <v>290</v>
      </c>
      <c r="AG19" s="122"/>
      <c r="AH19" s="122"/>
    </row>
    <row r="20" spans="1:34" s="123" customFormat="1" ht="12.75">
      <c r="A20" s="122"/>
      <c r="B20" s="127"/>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4">
        <v>827</v>
      </c>
      <c r="AG22" s="122"/>
      <c r="AH22" s="122"/>
    </row>
    <row r="23" spans="1:34" s="123" customFormat="1" ht="12.75">
      <c r="A23" s="122"/>
      <c r="B23" s="127"/>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4">
        <v>16</v>
      </c>
      <c r="AG25" s="122"/>
      <c r="AH25" s="122"/>
    </row>
    <row r="26" spans="1:34" s="123" customFormat="1" ht="12.75">
      <c r="A26" s="122"/>
      <c r="B26" s="127"/>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May</v>
      </c>
      <c r="G33" s="163"/>
      <c r="H33" s="163"/>
      <c r="I33" s="163"/>
      <c r="J33" s="163"/>
      <c r="K33" s="163"/>
      <c r="L33" s="163"/>
      <c r="M33" s="163"/>
      <c r="N33" s="163"/>
      <c r="O33" s="163"/>
      <c r="P33" s="164"/>
      <c r="Q33" s="166" t="s">
        <v>131</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19">
        <f>IFERROR(Q37/R37-1,"n/a")</f>
        <v>0.53508771929824572</v>
      </c>
      <c r="X37" s="119">
        <f>IFERROR(R37/S37-1,"n/a")</f>
        <v>4.1095890410958846E-2</v>
      </c>
      <c r="Y37" s="119" t="str">
        <f>IFERROR(R37/T37-1,"n/a")</f>
        <v>n/a</v>
      </c>
      <c r="Z37" s="119">
        <f>IFERROR(R37/U37-1,"n/a")</f>
        <v>4.4285714285714288</v>
      </c>
      <c r="AA37" s="120">
        <f>IFERROR(R37/V37-1,"n/a")</f>
        <v>4.1095890410958846E-2</v>
      </c>
      <c r="AB37" s="147"/>
      <c r="AC37" s="89">
        <v>1486</v>
      </c>
      <c r="AD37" s="89">
        <v>1052</v>
      </c>
      <c r="AE37" s="70">
        <v>551</v>
      </c>
      <c r="AF37" s="78">
        <v>1584</v>
      </c>
      <c r="AH37" s="122"/>
    </row>
    <row r="38" spans="1:34" s="123" customFormat="1" ht="11.25">
      <c r="A38" s="122"/>
      <c r="B38" s="122"/>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19">
        <f>IFERROR(Q38/R38-1,"n/a")</f>
        <v>0.54892134800676962</v>
      </c>
      <c r="X38" s="119">
        <f>IFERROR(R38/S38-1,"n/a")</f>
        <v>0.50724346605200132</v>
      </c>
      <c r="Y38" s="119" t="str">
        <f>IFERROR(R38/T38-1,"n/a")</f>
        <v>n/a</v>
      </c>
      <c r="Z38" s="119" t="str">
        <f>IFERROR(R38/U38-1,"n/a")</f>
        <v>n/a</v>
      </c>
      <c r="AA38" s="120">
        <f>IFERROR(R38/V38-1,"n/a")</f>
        <v>0.15190834000384457</v>
      </c>
      <c r="AB38" s="147"/>
      <c r="AC38" s="89">
        <v>4370939</v>
      </c>
      <c r="AD38" s="89">
        <v>1527970</v>
      </c>
      <c r="AE38" s="84">
        <v>1092884</v>
      </c>
      <c r="AF38" s="78">
        <v>4234259</v>
      </c>
      <c r="AH38" s="122"/>
    </row>
    <row r="39" spans="1:34" s="123" customFormat="1" ht="11.25">
      <c r="A39" s="122"/>
      <c r="B39" s="122"/>
      <c r="C39" s="31" t="s">
        <v>108</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19">
        <f>IFERROR(Q40/R40-1,"n/a")</f>
        <v>0.26724137931034475</v>
      </c>
      <c r="X40" s="119">
        <f>IFERROR(R40/S40-1,"n/a")</f>
        <v>-8.6614173228346414E-2</v>
      </c>
      <c r="Y40" s="119">
        <f>IFERROR(R40/T40-1,"n/a")</f>
        <v>4.2727272727272725</v>
      </c>
      <c r="Z40" s="119" t="str">
        <f>IFERROR(R40/U40-1,"n/a")</f>
        <v>n/a</v>
      </c>
      <c r="AA40" s="120">
        <f>IFERROR(R40/V40-1,"n/a")</f>
        <v>-4.9180327868852514E-2</v>
      </c>
      <c r="AB40" s="147"/>
      <c r="AC40" s="89">
        <v>563</v>
      </c>
      <c r="AD40" s="89">
        <v>226</v>
      </c>
      <c r="AE40" s="70">
        <v>66</v>
      </c>
      <c r="AF40" s="78">
        <v>573</v>
      </c>
      <c r="AH40" s="122"/>
    </row>
    <row r="41" spans="1:34" s="123" customFormat="1" ht="11.25">
      <c r="A41" s="122"/>
      <c r="B41" s="122"/>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19">
        <f>IFERROR(Q41/R41-1,"n/a")</f>
        <v>0.23001441711277759</v>
      </c>
      <c r="X41" s="119">
        <f>IFERROR(R41/S41-1,"n/a")</f>
        <v>0.88498297110354263</v>
      </c>
      <c r="Y41" s="119">
        <f>IFERROR(R41/T41-1,"n/a")</f>
        <v>7.8059246137191227</v>
      </c>
      <c r="Z41" s="119" t="str">
        <f>IFERROR(R41/U41-1,"n/a")</f>
        <v>n/a</v>
      </c>
      <c r="AA41" s="120">
        <f>IFERROR(R41/V41-1,"n/a")</f>
        <v>-0.14165254372781633</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19">
        <f>IFERROR(Q43/R43-1,"n/a")</f>
        <v>-2.0547945205479423E-2</v>
      </c>
      <c r="X43" s="119">
        <f>IFERROR(R43/S43-1,"n/a")</f>
        <v>0.15873015873015883</v>
      </c>
      <c r="Y43" s="119">
        <f>IFERROR(R43/T43-1,"n/a")</f>
        <v>47.666666666666664</v>
      </c>
      <c r="Z43" s="119" t="str">
        <f>IFERROR(R43/U43-1,"n/a")</f>
        <v>n/a</v>
      </c>
      <c r="AA43" s="120">
        <f>IFERROR(R43/V43-1,"n/a")</f>
        <v>1.5172413793103448</v>
      </c>
      <c r="AB43" s="147"/>
      <c r="AC43" s="89">
        <v>669</v>
      </c>
      <c r="AD43" s="89">
        <v>59</v>
      </c>
      <c r="AE43" s="70">
        <v>9</v>
      </c>
      <c r="AF43" s="78">
        <v>287</v>
      </c>
      <c r="AH43" s="122"/>
    </row>
    <row r="44" spans="1:34" s="123" customFormat="1" ht="11.25">
      <c r="A44" s="122"/>
      <c r="B44" s="122"/>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19">
        <f>IFERROR(Q44/R44-1,"n/a")</f>
        <v>0.1421098123956388</v>
      </c>
      <c r="X44" s="119">
        <f>IFERROR(R44/S44-1,"n/a")</f>
        <v>0.6807124992777609</v>
      </c>
      <c r="Y44" s="119" t="str">
        <f>IFERROR(R44/T44-1,"n/a")</f>
        <v>n/a</v>
      </c>
      <c r="Z44" s="119" t="str">
        <f>IFERROR(R44/U44-1,"n/a")</f>
        <v>n/a</v>
      </c>
      <c r="AA44" s="120">
        <f>IFERROR(R44/V44-1,"n/a")</f>
        <v>0.98771952088560022</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19">
        <f>IFERROR(Q46/R46-1,"n/a")</f>
        <v>6.230529595015577E-2</v>
      </c>
      <c r="X46" s="119">
        <f>IFERROR(R46/S46-1,"n/a")</f>
        <v>0.55072463768115942</v>
      </c>
      <c r="Y46" s="119" t="str">
        <f>IFERROR(R46/T46-1,"n/a")</f>
        <v>n/a</v>
      </c>
      <c r="Z46" s="119" t="str">
        <f>IFERROR(R46/U46-1,"n/a")</f>
        <v>n/a</v>
      </c>
      <c r="AA46" s="120">
        <f>IFERROR(R46/V46-1,"n/a")</f>
        <v>0.58128078817733986</v>
      </c>
      <c r="AB46" s="147"/>
      <c r="AC46" s="89">
        <v>1129</v>
      </c>
      <c r="AD46" s="89">
        <v>336</v>
      </c>
      <c r="AE46" s="84">
        <v>43</v>
      </c>
      <c r="AF46" s="78">
        <v>781</v>
      </c>
      <c r="AH46" s="122"/>
    </row>
    <row r="47" spans="1:34" s="123" customFormat="1" ht="11.25">
      <c r="A47" s="122"/>
      <c r="B47" s="122"/>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19">
        <f>IFERROR(Q47/R47-1,"n/a")</f>
        <v>0.15602023636003914</v>
      </c>
      <c r="X47" s="119">
        <f>IFERROR(R47/S47-1,"n/a")</f>
        <v>1.5644513318929514</v>
      </c>
      <c r="Y47" s="119" t="str">
        <f>IFERROR(R47/T47-1,"n/a")</f>
        <v>n/a</v>
      </c>
      <c r="Z47" s="119" t="str">
        <f>IFERROR(R47/U47-1,"n/a")</f>
        <v>n/a</v>
      </c>
      <c r="AA47" s="120">
        <f>IFERROR(R47/V47-1,"n/a")</f>
        <v>0.44785798493720597</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19">
        <f t="shared" ref="W49:X52" si="8">IFERROR(Q49/R49-1,"n/a")</f>
        <v>-0.25</v>
      </c>
      <c r="X49" s="119">
        <f t="shared" si="8"/>
        <v>3</v>
      </c>
      <c r="Y49" s="119" t="str">
        <f>IFERROR(R49/T49-1,"n/a")</f>
        <v>n/a</v>
      </c>
      <c r="Z49" s="119" t="str">
        <f>IFERROR(R49/U49-1,"n/a")</f>
        <v>n/a</v>
      </c>
      <c r="AA49" s="120">
        <f>IFERROR(R49/V49-1,"n/a")</f>
        <v>0.33333333333333326</v>
      </c>
      <c r="AB49" s="147"/>
      <c r="AC49" s="89">
        <v>9</v>
      </c>
      <c r="AD49" s="68">
        <v>0</v>
      </c>
      <c r="AE49" s="68">
        <v>0</v>
      </c>
      <c r="AF49" s="78">
        <v>16</v>
      </c>
      <c r="AH49" s="122"/>
    </row>
    <row r="50" spans="3:34" s="123" customFormat="1" ht="11.2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19">
        <f t="shared" si="8"/>
        <v>1.8382017343678685</v>
      </c>
      <c r="X50" s="119">
        <f t="shared" si="8"/>
        <v>3.7372972972972969</v>
      </c>
      <c r="Y50" s="119" t="str">
        <f>IFERROR(R50/T50-1,"n/a")</f>
        <v>n/a</v>
      </c>
      <c r="Z50" s="119" t="str">
        <f>IFERROR(R50/U50-1,"n/a")</f>
        <v>n/a</v>
      </c>
      <c r="AA50" s="120">
        <f>IFERROR(R50/V50-1,"n/a")</f>
        <v>0.28504398826979482</v>
      </c>
      <c r="AB50" s="147"/>
      <c r="AC50" s="82">
        <v>15637</v>
      </c>
      <c r="AD50" s="68">
        <v>0</v>
      </c>
      <c r="AE50" s="68">
        <v>0</v>
      </c>
      <c r="AF50" s="78">
        <v>20248</v>
      </c>
      <c r="AH50" s="122"/>
    </row>
    <row r="51" spans="3:34" s="123" customFormat="1" ht="12"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7">
        <f>IFERROR(R52/T52-1,"n/a")</f>
        <v>65.346652232391818</v>
      </c>
      <c r="Z52" s="117" t="str">
        <f t="shared" si="11"/>
        <v>n/a</v>
      </c>
      <c r="AA52" s="118">
        <f>IFERROR(R52/V52-1,"n/a")</f>
        <v>0.24163065993313126</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A20" zoomScale="90" zoomScaleNormal="90"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April</v>
      </c>
      <c r="G9" s="160"/>
      <c r="H9" s="160"/>
      <c r="I9" s="160"/>
      <c r="J9" s="160"/>
      <c r="K9" s="160"/>
      <c r="L9" s="160"/>
      <c r="M9" s="160"/>
      <c r="N9" s="160"/>
      <c r="O9" s="160"/>
      <c r="P9" s="161"/>
      <c r="Q9" s="162" t="str">
        <f>"January to "&amp; D4</f>
        <v>January to April</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4">
        <v>1591</v>
      </c>
      <c r="AG13" s="122"/>
      <c r="AH13" s="122"/>
    </row>
    <row r="14" spans="1:34" s="123" customFormat="1" ht="12.75">
      <c r="A14" s="122"/>
      <c r="B14" s="127"/>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4">
        <v>4592479</v>
      </c>
      <c r="AG14" s="122"/>
      <c r="AH14" s="122"/>
    </row>
    <row r="15" spans="1:34" s="123" customFormat="1" ht="12.75">
      <c r="A15" s="122"/>
      <c r="B15" s="127"/>
      <c r="C15" s="31" t="s">
        <v>108</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4">
        <v>586</v>
      </c>
      <c r="AG16" s="122"/>
      <c r="AH16" s="122"/>
    </row>
    <row r="17" spans="1:34" s="123" customFormat="1" ht="12.75">
      <c r="A17" s="122"/>
      <c r="B17" s="127"/>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4">
        <v>290</v>
      </c>
      <c r="AG19" s="122"/>
      <c r="AH19" s="122"/>
    </row>
    <row r="20" spans="1:34" s="123" customFormat="1" ht="12.75">
      <c r="A20" s="122"/>
      <c r="B20" s="127"/>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4">
        <v>827</v>
      </c>
      <c r="AG22" s="122"/>
      <c r="AH22" s="122"/>
    </row>
    <row r="23" spans="1:34" s="123" customFormat="1" ht="12.75">
      <c r="A23" s="122"/>
      <c r="B23" s="127"/>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4">
        <v>16</v>
      </c>
      <c r="AG25" s="122"/>
      <c r="AH25" s="122"/>
    </row>
    <row r="26" spans="1:34" s="123" customFormat="1" ht="12.75">
      <c r="A26" s="122"/>
      <c r="B26" s="127"/>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April</v>
      </c>
      <c r="G33" s="163"/>
      <c r="H33" s="163"/>
      <c r="I33" s="163"/>
      <c r="J33" s="163"/>
      <c r="K33" s="163"/>
      <c r="L33" s="163"/>
      <c r="M33" s="163"/>
      <c r="N33" s="163"/>
      <c r="O33" s="163"/>
      <c r="P33" s="164"/>
      <c r="Q33" s="166" t="s">
        <v>127</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t="s">
        <v>128</v>
      </c>
      <c r="R35" s="53" t="s">
        <v>114</v>
      </c>
      <c r="S35" s="53" t="s">
        <v>53</v>
      </c>
      <c r="T35" s="52" t="s">
        <v>54</v>
      </c>
      <c r="U35" s="52" t="s">
        <v>59</v>
      </c>
      <c r="V35" s="52" t="s">
        <v>64</v>
      </c>
      <c r="W35" s="53" t="s">
        <v>129</v>
      </c>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19">
        <f>IFERROR(Q37/R37-1,"n/a")</f>
        <v>0.4496124031007751</v>
      </c>
      <c r="X37" s="119">
        <f>IFERROR(R37/S37-1,"n/a")</f>
        <v>-5.1470588235294157E-2</v>
      </c>
      <c r="Y37" s="119" t="str">
        <f>IFERROR(R37/T37-1,"n/a")</f>
        <v>n/a</v>
      </c>
      <c r="Z37" s="119">
        <f>IFERROR(R37/U37-1,"n/a")</f>
        <v>2.0714285714285716</v>
      </c>
      <c r="AA37" s="120">
        <f>IFERROR(R37/V37-1,"n/a")</f>
        <v>0</v>
      </c>
      <c r="AB37" s="147"/>
      <c r="AC37" s="89">
        <v>1486</v>
      </c>
      <c r="AD37" s="89">
        <v>1052</v>
      </c>
      <c r="AE37" s="70">
        <v>551</v>
      </c>
      <c r="AF37" s="78">
        <v>1584</v>
      </c>
      <c r="AH37" s="122"/>
    </row>
    <row r="38" spans="1:34" s="123" customFormat="1" ht="11.25">
      <c r="A38" s="122"/>
      <c r="B38" s="122"/>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19">
        <f>IFERROR(Q38/R38-1,"n/a")</f>
        <v>0.46684276410725056</v>
      </c>
      <c r="X38" s="119">
        <f>IFERROR(R38/S38-1,"n/a")</f>
        <v>0.51030598949588302</v>
      </c>
      <c r="Y38" s="119" t="str">
        <f>IFERROR(R38/T38-1,"n/a")</f>
        <v>n/a</v>
      </c>
      <c r="Z38" s="119" t="str">
        <f>IFERROR(R38/U38-1,"n/a")</f>
        <v>n/a</v>
      </c>
      <c r="AA38" s="120">
        <f>IFERROR(R38/V38-1,"n/a")</f>
        <v>0.14136964052329049</v>
      </c>
      <c r="AB38" s="147"/>
      <c r="AC38" s="89">
        <v>4370939</v>
      </c>
      <c r="AD38" s="89">
        <v>1527970</v>
      </c>
      <c r="AE38" s="84">
        <v>1092884</v>
      </c>
      <c r="AF38" s="78">
        <v>4234259</v>
      </c>
      <c r="AH38" s="122"/>
    </row>
    <row r="39" spans="1:34" s="123" customFormat="1" ht="11.25">
      <c r="A39" s="122"/>
      <c r="B39" s="122"/>
      <c r="C39" s="31" t="s">
        <v>108</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19">
        <f>IFERROR(Q40/R40-1,"n/a")</f>
        <v>0.19565217391304346</v>
      </c>
      <c r="X40" s="119">
        <f>IFERROR(R40/S40-1,"n/a")</f>
        <v>-0.1785714285714286</v>
      </c>
      <c r="Y40" s="119">
        <f>IFERROR(R40/T40-1,"n/a")</f>
        <v>8.1999999999999993</v>
      </c>
      <c r="Z40" s="119" t="str">
        <f>IFERROR(R40/U40-1,"n/a")</f>
        <v>n/a</v>
      </c>
      <c r="AA40" s="120">
        <f>IFERROR(R40/V40-1,"n/a")</f>
        <v>-9.8039215686274495E-2</v>
      </c>
      <c r="AB40" s="147"/>
      <c r="AC40" s="89">
        <v>563</v>
      </c>
      <c r="AD40" s="89">
        <v>226</v>
      </c>
      <c r="AE40" s="70">
        <v>66</v>
      </c>
      <c r="AF40" s="78">
        <v>573</v>
      </c>
      <c r="AH40" s="122"/>
    </row>
    <row r="41" spans="1:34" s="123" customFormat="1" ht="11.25">
      <c r="A41" s="122"/>
      <c r="B41" s="122"/>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19">
        <f>IFERROR(Q41/R41-1,"n/a")</f>
        <v>0.2072604985654134</v>
      </c>
      <c r="X41" s="119">
        <f>IFERROR(R41/S41-1,"n/a")</f>
        <v>0.7782563321019762</v>
      </c>
      <c r="Y41" s="119">
        <f>IFERROR(R41/T41-1,"n/a")</f>
        <v>16.885371542819062</v>
      </c>
      <c r="Z41" s="119" t="str">
        <f>IFERROR(R41/U41-1,"n/a")</f>
        <v>n/a</v>
      </c>
      <c r="AA41" s="120">
        <f>IFERROR(R41/V41-1,"n/a")</f>
        <v>-0.27138212596127087</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19">
        <f>IFERROR(Q43/R43-1,"n/a")</f>
        <v>0.1063829787234043</v>
      </c>
      <c r="X43" s="119">
        <f>IFERROR(R43/S43-1,"n/a")</f>
        <v>0.34285714285714275</v>
      </c>
      <c r="Y43" s="119">
        <f>IFERROR(R43/T43-1,"n/a")</f>
        <v>22.5</v>
      </c>
      <c r="Z43" s="119" t="str">
        <f>IFERROR(R43/U43-1,"n/a")</f>
        <v>n/a</v>
      </c>
      <c r="AA43" s="120">
        <f>IFERROR(R43/V43-1,"n/a")</f>
        <v>1.2380952380952381</v>
      </c>
      <c r="AB43" s="147"/>
      <c r="AC43" s="89">
        <v>669</v>
      </c>
      <c r="AD43" s="89">
        <v>59</v>
      </c>
      <c r="AE43" s="70">
        <v>9</v>
      </c>
      <c r="AF43" s="78">
        <v>287</v>
      </c>
      <c r="AH43" s="122"/>
    </row>
    <row r="44" spans="1:34" s="123" customFormat="1" ht="11.25">
      <c r="A44" s="122"/>
      <c r="B44" s="122"/>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19">
        <f>IFERROR(Q44/R44-1,"n/a")</f>
        <v>0.13980573738348756</v>
      </c>
      <c r="X44" s="119">
        <f>IFERROR(R44/S44-1,"n/a")</f>
        <v>1.0353020628683693</v>
      </c>
      <c r="Y44" s="119" t="str">
        <f>IFERROR(R44/T44-1,"n/a")</f>
        <v>n/a</v>
      </c>
      <c r="Z44" s="119" t="str">
        <f>IFERROR(R44/U44-1,"n/a")</f>
        <v>n/a</v>
      </c>
      <c r="AA44" s="120">
        <f>IFERROR(R44/V44-1,"n/a")</f>
        <v>0.83850483875440207</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19">
        <f>IFERROR(Q46/R46-1,"n/a")</f>
        <v>0.19753086419753085</v>
      </c>
      <c r="X46" s="119">
        <f>IFERROR(R46/S46-1,"n/a")</f>
        <v>0.62000000000000011</v>
      </c>
      <c r="Y46" s="119" t="str">
        <f>IFERROR(R46/T46-1,"n/a")</f>
        <v>n/a</v>
      </c>
      <c r="Z46" s="119" t="str">
        <f>IFERROR(R46/U46-1,"n/a")</f>
        <v>n/a</v>
      </c>
      <c r="AA46" s="120">
        <f>IFERROR(R46/V46-1,"n/a")</f>
        <v>0.8</v>
      </c>
      <c r="AB46" s="147"/>
      <c r="AC46" s="89">
        <v>1129</v>
      </c>
      <c r="AD46" s="89">
        <v>336</v>
      </c>
      <c r="AE46" s="84">
        <v>43</v>
      </c>
      <c r="AF46" s="78">
        <v>781</v>
      </c>
      <c r="AH46" s="122"/>
    </row>
    <row r="47" spans="1:34" s="123" customFormat="1" ht="11.25">
      <c r="A47" s="122"/>
      <c r="B47" s="122"/>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19">
        <f>IFERROR(Q47/R47-1,"n/a")</f>
        <v>0.22796233658347109</v>
      </c>
      <c r="X47" s="119">
        <f>IFERROR(R47/S47-1,"n/a")</f>
        <v>2.0455577718484745</v>
      </c>
      <c r="Y47" s="119" t="str">
        <f>IFERROR(R47/T47-1,"n/a")</f>
        <v>n/a</v>
      </c>
      <c r="Z47" s="119" t="str">
        <f>IFERROR(R47/U47-1,"n/a")</f>
        <v>n/a</v>
      </c>
      <c r="AA47" s="120">
        <f>IFERROR(R47/V47-1,"n/a")</f>
        <v>0.65790636457647822</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19">
        <f t="shared" ref="W49:X52" si="13">IFERROR(Q49/R49-1,"n/a")</f>
        <v>0</v>
      </c>
      <c r="X49" s="119">
        <f t="shared" si="13"/>
        <v>0</v>
      </c>
      <c r="Y49" s="119" t="str">
        <f>IFERROR(R49/T49-1,"n/a")</f>
        <v>n/a</v>
      </c>
      <c r="Z49" s="119" t="str">
        <f>IFERROR(R49/U49-1,"n/a")</f>
        <v>n/a</v>
      </c>
      <c r="AA49" s="120">
        <f>IFERROR(R49/V49-1,"n/a")</f>
        <v>0</v>
      </c>
      <c r="AB49" s="147"/>
      <c r="AC49" s="89">
        <v>9</v>
      </c>
      <c r="AD49" s="68">
        <v>0</v>
      </c>
      <c r="AE49" s="68">
        <v>0</v>
      </c>
      <c r="AF49" s="78">
        <v>16</v>
      </c>
      <c r="AH49" s="122"/>
    </row>
    <row r="50" spans="3:34" s="123"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19">
        <f t="shared" si="13"/>
        <v>0.82949512843224094</v>
      </c>
      <c r="X50" s="119">
        <f t="shared" si="13"/>
        <v>1.441081081081081</v>
      </c>
      <c r="Y50" s="119" t="str">
        <f>IFERROR(R50/T50-1,"n/a")</f>
        <v>n/a</v>
      </c>
      <c r="Z50" s="119" t="str">
        <f>IFERROR(R50/U50-1,"n/a")</f>
        <v>n/a</v>
      </c>
      <c r="AA50" s="120">
        <f>IFERROR(R50/V50-1,"n/a")</f>
        <v>1.1322001888574125</v>
      </c>
      <c r="AB50" s="147"/>
      <c r="AC50" s="82">
        <v>15637</v>
      </c>
      <c r="AD50" s="68">
        <v>0</v>
      </c>
      <c r="AE50" s="68">
        <v>0</v>
      </c>
      <c r="AF50" s="78">
        <v>20248</v>
      </c>
      <c r="AH50" s="122"/>
    </row>
    <row r="51" spans="3:34" s="123" customFormat="1" ht="12"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7">
        <f>IFERROR(R52/T52-1,"n/a")</f>
        <v>162.00599800066644</v>
      </c>
      <c r="Z52" s="117" t="str">
        <f t="shared" si="16"/>
        <v>n/a</v>
      </c>
      <c r="AA52" s="118">
        <f>IFERROR(R52/V52-1,"n/a")</f>
        <v>0.23649521382946714</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U1" zoomScale="90" zoomScaleNormal="90"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March</v>
      </c>
      <c r="G9" s="160"/>
      <c r="H9" s="160"/>
      <c r="I9" s="160"/>
      <c r="J9" s="160"/>
      <c r="K9" s="160"/>
      <c r="L9" s="160"/>
      <c r="M9" s="160"/>
      <c r="N9" s="160"/>
      <c r="O9" s="160"/>
      <c r="P9" s="161"/>
      <c r="Q9" s="162" t="str">
        <f>"January to "&amp; D4</f>
        <v>January to March</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4">
        <v>1591</v>
      </c>
      <c r="AG13" s="122"/>
      <c r="AH13" s="122"/>
    </row>
    <row r="14" spans="1:34" s="123" customFormat="1" ht="12.75">
      <c r="A14" s="122"/>
      <c r="B14" s="127"/>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4">
        <v>4592479</v>
      </c>
      <c r="AG14" s="122"/>
      <c r="AH14" s="122"/>
    </row>
    <row r="15" spans="1:34" s="123" customFormat="1" ht="12.75">
      <c r="A15" s="122"/>
      <c r="B15" s="127"/>
      <c r="C15" s="31" t="s">
        <v>108</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4">
        <v>586</v>
      </c>
      <c r="AG16" s="122"/>
      <c r="AH16" s="122"/>
    </row>
    <row r="17" spans="1:34" s="123" customFormat="1" ht="12.75">
      <c r="A17" s="122"/>
      <c r="B17" s="127"/>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4">
        <v>290</v>
      </c>
      <c r="AG19" s="122"/>
      <c r="AH19" s="122"/>
    </row>
    <row r="20" spans="1:34" s="123" customFormat="1" ht="12.75">
      <c r="A20" s="122"/>
      <c r="B20" s="127"/>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4">
        <v>827</v>
      </c>
      <c r="AG22" s="122"/>
      <c r="AH22" s="122"/>
    </row>
    <row r="23" spans="1:34" s="123" customFormat="1" ht="12.75">
      <c r="A23" s="122"/>
      <c r="B23" s="127"/>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March</v>
      </c>
      <c r="G33" s="163"/>
      <c r="H33" s="163"/>
      <c r="I33" s="163"/>
      <c r="J33" s="163"/>
      <c r="K33" s="163"/>
      <c r="L33" s="163"/>
      <c r="M33" s="163"/>
      <c r="N33" s="163"/>
      <c r="O33" s="163"/>
      <c r="P33" s="164"/>
      <c r="Q33" s="166" t="str">
        <f>"April to "&amp;D4&amp;" (YTD)"</f>
        <v>April to March (YTD)</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c r="R35" s="53" t="s">
        <v>114</v>
      </c>
      <c r="S35" s="53" t="s">
        <v>53</v>
      </c>
      <c r="T35" s="52" t="s">
        <v>54</v>
      </c>
      <c r="U35" s="52" t="s">
        <v>59</v>
      </c>
      <c r="V35" s="52" t="s">
        <v>64</v>
      </c>
      <c r="W35" s="53"/>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19">
        <f>IFERROR(R37/S37-1,"n/a")</f>
        <v>0.21265141318977121</v>
      </c>
      <c r="Y37" s="119">
        <f>IFERROR(R37/T37-1,"n/a")</f>
        <v>0.72440191387559816</v>
      </c>
      <c r="Z37" s="119">
        <f>IFERROR(R37/U37-1,"n/a")</f>
        <v>41.904761904761905</v>
      </c>
      <c r="AA37" s="120">
        <f>IFERROR(R37/V37-1,"n/a")</f>
        <v>0.14267596702599872</v>
      </c>
      <c r="AB37" s="147"/>
      <c r="AC37" s="89">
        <v>1486</v>
      </c>
      <c r="AD37" s="89">
        <v>1052</v>
      </c>
      <c r="AE37" s="70">
        <v>551</v>
      </c>
      <c r="AF37" s="78">
        <v>1584</v>
      </c>
      <c r="AH37" s="122"/>
    </row>
    <row r="38" spans="1:34" s="123" customFormat="1" ht="11.25">
      <c r="A38" s="122"/>
      <c r="B38" s="122"/>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19">
        <f>IFERROR(R38/S38-1,"n/a")</f>
        <v>0.3379681116574722</v>
      </c>
      <c r="Y38" s="119">
        <f>IFERROR(R38/T38-1,"n/a")</f>
        <v>2.8402616394557869</v>
      </c>
      <c r="Z38" s="119" t="str">
        <f>IFERROR(R38/U38-1,"n/a")</f>
        <v>n/a</v>
      </c>
      <c r="AA38" s="120">
        <f>IFERROR(R38/V38-1,"n/a")</f>
        <v>0.38817396084746303</v>
      </c>
      <c r="AB38" s="147"/>
      <c r="AC38" s="89">
        <v>4370939</v>
      </c>
      <c r="AD38" s="89">
        <v>1527970</v>
      </c>
      <c r="AE38" s="84">
        <v>1092884</v>
      </c>
      <c r="AF38" s="78">
        <v>4234259</v>
      </c>
      <c r="AH38" s="122"/>
    </row>
    <row r="39" spans="1:34" s="123" customFormat="1" ht="11.25">
      <c r="A39" s="122"/>
      <c r="B39" s="122"/>
      <c r="C39" s="31" t="s">
        <v>108</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1.25">
      <c r="A40" s="122"/>
      <c r="B40" s="122"/>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19">
        <f>IFERROR(R40/S40-1,"n/a")</f>
        <v>3.5523978685612745E-2</v>
      </c>
      <c r="Y40" s="119">
        <f>IFERROR(R40/T40-1,"n/a")</f>
        <v>1.557017543859649</v>
      </c>
      <c r="Z40" s="119">
        <f>IFERROR(R40/U40-1,"n/a")</f>
        <v>9.4107142857142865</v>
      </c>
      <c r="AA40" s="120">
        <f>IFERROR(R40/V40-1,"n/a")</f>
        <v>5.1724137931035141E-3</v>
      </c>
      <c r="AB40" s="147"/>
      <c r="AC40" s="89">
        <v>563</v>
      </c>
      <c r="AD40" s="89">
        <v>226</v>
      </c>
      <c r="AE40" s="70">
        <v>66</v>
      </c>
      <c r="AF40" s="78">
        <v>573</v>
      </c>
      <c r="AH40" s="122"/>
    </row>
    <row r="41" spans="1:34" s="123" customFormat="1" ht="11.25">
      <c r="A41" s="122"/>
      <c r="B41" s="122"/>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19">
        <f>IFERROR(R41/S41-1,"n/a")</f>
        <v>0.68709839902815784</v>
      </c>
      <c r="Y41" s="119">
        <f>IFERROR(R41/T41-1,"n/a")</f>
        <v>4.1930564844652523</v>
      </c>
      <c r="Z41" s="119">
        <f>IFERROR(R41/U41-1,"n/a")</f>
        <v>42.065775872935838</v>
      </c>
      <c r="AA41" s="120">
        <f>IFERROR(R41/V41-1,"n/a")</f>
        <v>0.2567050597672873</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19">
        <f>IFERROR(R43/S43-1,"n/a")</f>
        <v>6.427503736920781E-2</v>
      </c>
      <c r="Y43" s="119">
        <f>IFERROR(R43/T43-1,"n/a")</f>
        <v>11.067796610169491</v>
      </c>
      <c r="Z43" s="119">
        <f>IFERROR(R43/U43-1,"n/a")</f>
        <v>100.71428571428571</v>
      </c>
      <c r="AA43" s="120">
        <f>IFERROR(R43/V43-1,"n/a")</f>
        <v>1.480836236933798</v>
      </c>
      <c r="AB43" s="147"/>
      <c r="AC43" s="89">
        <v>669</v>
      </c>
      <c r="AD43" s="89">
        <v>59</v>
      </c>
      <c r="AE43" s="70">
        <v>9</v>
      </c>
      <c r="AF43" s="78">
        <v>287</v>
      </c>
      <c r="AH43" s="122"/>
    </row>
    <row r="44" spans="1:34" s="123" customFormat="1" ht="11.25">
      <c r="A44" s="122"/>
      <c r="B44" s="122"/>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19">
        <f>IFERROR(R44/S44-1,"n/a")</f>
        <v>0.43210428873158535</v>
      </c>
      <c r="Y44" s="119">
        <f>IFERROR(R44/T44-1,"n/a")</f>
        <v>61.853728304082225</v>
      </c>
      <c r="Z44" s="119">
        <f>IFERROR(R44/U44-1,"n/a")</f>
        <v>155.30829515312274</v>
      </c>
      <c r="AA44" s="120">
        <f>IFERROR(R44/V44-1,"n/a")</f>
        <v>1.2305974373665474</v>
      </c>
      <c r="AB44" s="147"/>
      <c r="AC44" s="82">
        <f>709768+195488</f>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19">
        <f>IFERROR(R46/S46-1,"n/a")</f>
        <v>0.30755555555555558</v>
      </c>
      <c r="Y46" s="119">
        <f>IFERROR(R46/T46-1,"n/a")</f>
        <v>3.3779761904761907</v>
      </c>
      <c r="Z46" s="119" t="str">
        <f>IFERROR(R46/U46-1,"n/a")</f>
        <v>n/a</v>
      </c>
      <c r="AA46" s="120">
        <f>IFERROR(R46/V46-1,"n/a")</f>
        <v>0.88348271446862991</v>
      </c>
      <c r="AB46" s="147"/>
      <c r="AC46" s="89">
        <v>1129</v>
      </c>
      <c r="AD46" s="89">
        <v>336</v>
      </c>
      <c r="AE46" s="84">
        <v>43</v>
      </c>
      <c r="AF46" s="78">
        <v>781</v>
      </c>
      <c r="AH46" s="122"/>
    </row>
    <row r="47" spans="1:34" s="123" customFormat="1" ht="11.25">
      <c r="A47" s="122"/>
      <c r="B47" s="122"/>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19">
        <f>IFERROR(R47/S47-1,"n/a")</f>
        <v>0.54326579138865827</v>
      </c>
      <c r="Y47" s="119">
        <f>IFERROR(R47/T47-1,"n/a")</f>
        <v>7.4661923709102762</v>
      </c>
      <c r="Z47" s="119" t="str">
        <f>IFERROR(R47/U47-1,"n/a")</f>
        <v>n/a</v>
      </c>
      <c r="AA47" s="120">
        <f>IFERROR(R47/V47-1,"n/a")</f>
        <v>0.85012209237080372</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2"/>
    </row>
    <row r="52" spans="3:34" s="123" customFormat="1" ht="12.7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7">
        <f>IFERROR(R52/T52-1,"n/a")</f>
        <v>4.5730431739476671</v>
      </c>
      <c r="Z52" s="117">
        <f t="shared" si="10"/>
        <v>278.58620905356656</v>
      </c>
      <c r="AA52" s="118">
        <f>IFERROR(R52/V52-1,"n/a")</f>
        <v>0.55640301426472316</v>
      </c>
      <c r="AB52" s="117"/>
      <c r="AC52" s="47">
        <f t="shared" si="11"/>
        <v>9237323</v>
      </c>
      <c r="AD52" s="47">
        <f t="shared" si="11"/>
        <v>2410085</v>
      </c>
      <c r="AE52" s="47">
        <f t="shared" si="11"/>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8" zoomScaleNormal="100" workbookViewId="0">
      <selection activeCell="G27" sqref="G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February</v>
      </c>
      <c r="G9" s="160"/>
      <c r="H9" s="160"/>
      <c r="I9" s="160"/>
      <c r="J9" s="160"/>
      <c r="K9" s="160"/>
      <c r="L9" s="160"/>
      <c r="M9" s="160"/>
      <c r="N9" s="160"/>
      <c r="O9" s="160"/>
      <c r="P9" s="161"/>
      <c r="Q9" s="162" t="str">
        <f>"January to "&amp; D4</f>
        <v>January to February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4">
        <v>1591</v>
      </c>
      <c r="AG13" s="122"/>
      <c r="AH13" s="122"/>
    </row>
    <row r="14" spans="1:34" s="123" customFormat="1" ht="12.75">
      <c r="A14" s="122"/>
      <c r="B14" s="127"/>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4">
        <v>4592479</v>
      </c>
      <c r="AG14" s="122"/>
      <c r="AH14" s="122"/>
    </row>
    <row r="15" spans="1:34" s="123" customFormat="1" ht="12.75">
      <c r="A15" s="122"/>
      <c r="B15" s="127"/>
      <c r="C15" s="31" t="s">
        <v>108</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4">
        <v>586</v>
      </c>
      <c r="AG16" s="122"/>
      <c r="AH16" s="122"/>
    </row>
    <row r="17" spans="1:34" s="123" customFormat="1" ht="12.75">
      <c r="A17" s="122"/>
      <c r="B17" s="127"/>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4">
        <v>290</v>
      </c>
      <c r="AG19" s="122"/>
      <c r="AH19" s="122"/>
    </row>
    <row r="20" spans="1:34" s="123" customFormat="1" ht="12.75">
      <c r="A20" s="122"/>
      <c r="B20" s="127"/>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4">
        <v>827</v>
      </c>
      <c r="AG22" s="122"/>
      <c r="AH22" s="122"/>
    </row>
    <row r="23" spans="1:34" s="123" customFormat="1" ht="12.75">
      <c r="A23" s="122"/>
      <c r="B23" s="127"/>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February</v>
      </c>
      <c r="G33" s="163"/>
      <c r="H33" s="163"/>
      <c r="I33" s="163"/>
      <c r="J33" s="163"/>
      <c r="K33" s="163"/>
      <c r="L33" s="163"/>
      <c r="M33" s="163"/>
      <c r="N33" s="163"/>
      <c r="O33" s="163"/>
      <c r="P33" s="164"/>
      <c r="Q33" s="166" t="str">
        <f>"April to "&amp;D4&amp;" (YTD)"</f>
        <v>April to February (YTD)</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c r="R35" s="53" t="s">
        <v>114</v>
      </c>
      <c r="S35" s="53" t="s">
        <v>53</v>
      </c>
      <c r="T35" s="52" t="s">
        <v>54</v>
      </c>
      <c r="U35" s="52" t="s">
        <v>59</v>
      </c>
      <c r="V35" s="52" t="s">
        <v>64</v>
      </c>
      <c r="W35" s="53"/>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19">
        <f>IFERROR(R37/S37-1,"n/a")</f>
        <v>0.16551724137931045</v>
      </c>
      <c r="Y37" s="119">
        <f>IFERROR(R37/T37-1,"n/a")</f>
        <v>0.80856123662306767</v>
      </c>
      <c r="Z37" s="119">
        <f>IFERROR(R37/U37-1,"n/a")</f>
        <v>35.214285714285715</v>
      </c>
      <c r="AA37" s="120">
        <f>IFERROR(R37/V37-1,"n/a")</f>
        <v>6.3636363636363713E-2</v>
      </c>
      <c r="AB37" s="147"/>
      <c r="AC37" s="89">
        <v>1486</v>
      </c>
      <c r="AD37" s="89">
        <v>1052</v>
      </c>
      <c r="AE37" s="70">
        <v>551</v>
      </c>
      <c r="AF37" s="78">
        <v>1584</v>
      </c>
      <c r="AH37" s="122"/>
    </row>
    <row r="38" spans="1:34" s="123" customFormat="1" ht="11.25">
      <c r="A38" s="122"/>
      <c r="B38" s="122"/>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19">
        <f>IFERROR(R38/S38-1,"n/a")</f>
        <v>0.31140008908475281</v>
      </c>
      <c r="Y38" s="119">
        <f>IFERROR(R38/T38-1,"n/a")</f>
        <v>3.2350083760622832</v>
      </c>
      <c r="Z38" s="119" t="str">
        <f>IFERROR(R38/U38-1,"n/a")</f>
        <v>n/a</v>
      </c>
      <c r="AA38" s="120">
        <f>IFERROR(R38/V38-1,"n/a")</f>
        <v>0.24244218325586253</v>
      </c>
      <c r="AB38" s="147"/>
      <c r="AC38" s="89">
        <v>4370939</v>
      </c>
      <c r="AD38" s="89">
        <v>1527970</v>
      </c>
      <c r="AE38" s="84">
        <v>1092884</v>
      </c>
      <c r="AF38" s="78">
        <v>4234259</v>
      </c>
      <c r="AH38" s="122"/>
    </row>
    <row r="39" spans="1:34" s="123" customFormat="1" ht="11.25">
      <c r="A39" s="122"/>
      <c r="B39" s="122"/>
      <c r="C39" s="31" t="s">
        <v>108</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1.25">
      <c r="A40" s="122"/>
      <c r="B40" s="122"/>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19">
        <f>IFERROR(R40/S40-1,"n/a")</f>
        <v>3.4734917733089565E-2</v>
      </c>
      <c r="Y40" s="119">
        <f>IFERROR(R40/T40-1,"n/a")</f>
        <v>1.8019801980198018</v>
      </c>
      <c r="Z40" s="119">
        <f>IFERROR(R40/U40-1,"n/a")</f>
        <v>10.098039215686274</v>
      </c>
      <c r="AA40" s="120">
        <f>IFERROR(R40/V40-1,"n/a")</f>
        <v>-2.2452504317789335E-2</v>
      </c>
      <c r="AB40" s="147"/>
      <c r="AC40" s="89">
        <v>563</v>
      </c>
      <c r="AD40" s="89">
        <v>226</v>
      </c>
      <c r="AE40" s="70">
        <v>66</v>
      </c>
      <c r="AF40" s="78">
        <v>573</v>
      </c>
      <c r="AH40" s="122"/>
    </row>
    <row r="41" spans="1:34" s="123" customFormat="1" ht="11.25">
      <c r="A41" s="122"/>
      <c r="B41" s="122"/>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19">
        <f>IFERROR(R41/S41-1,"n/a")</f>
        <v>0.70611579626047716</v>
      </c>
      <c r="Y41" s="119">
        <f>IFERROR(R41/T41-1,"n/a")</f>
        <v>4.5025601953666952</v>
      </c>
      <c r="Z41" s="119">
        <f>IFERROR(R41/U41-1,"n/a")</f>
        <v>45.562853683943807</v>
      </c>
      <c r="AA41" s="120">
        <f>IFERROR(R41/V41-1,"n/a")</f>
        <v>0.21723520965152909</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19">
        <f>IFERROR(R43/S43-1,"n/a")</f>
        <v>5.9815950920245387E-2</v>
      </c>
      <c r="Y43" s="119">
        <f>IFERROR(R43/T43-1,"n/a")</f>
        <v>12.037735849056604</v>
      </c>
      <c r="Z43" s="119">
        <f>IFERROR(R43/U43-1,"n/a")</f>
        <v>97.714285714285708</v>
      </c>
      <c r="AA43" s="120">
        <f>IFERROR(R43/V43-1,"n/a")</f>
        <v>1.4245614035087719</v>
      </c>
      <c r="AB43" s="147"/>
      <c r="AC43" s="89">
        <v>669</v>
      </c>
      <c r="AD43" s="89">
        <v>59</v>
      </c>
      <c r="AE43" s="70">
        <v>9</v>
      </c>
      <c r="AF43" s="78">
        <v>287</v>
      </c>
      <c r="AH43" s="122"/>
    </row>
    <row r="44" spans="1:34" s="123" customFormat="1" ht="11.25">
      <c r="A44" s="122"/>
      <c r="B44" s="122"/>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19">
        <f>IFERROR(R44/S44-1,"n/a")</f>
        <v>0.42062745221342079</v>
      </c>
      <c r="Y44" s="119">
        <f>IFERROR(R44/T44-1,"n/a")</f>
        <v>64.617219917012449</v>
      </c>
      <c r="Z44" s="119">
        <f>IFERROR(R44/U44-1,"n/a")</f>
        <v>151.53195080781288</v>
      </c>
      <c r="AA44" s="120">
        <f>IFERROR(R44/V44-1,"n/a")</f>
        <v>1.1800341885054935</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19">
        <f>IFERROR(R46/S46-1,"n/a")</f>
        <v>0.36086529006882984</v>
      </c>
      <c r="Y46" s="119">
        <f>IFERROR(R46/T46-1,"n/a")</f>
        <v>3.4358974358974361</v>
      </c>
      <c r="Z46" s="119" t="str">
        <f>IFERROR(R46/U46-1,"n/a")</f>
        <v>n/a</v>
      </c>
      <c r="AA46" s="120">
        <f>IFERROR(R46/V46-1,"n/a")</f>
        <v>0.79507133592736712</v>
      </c>
      <c r="AB46" s="147"/>
      <c r="AC46" s="89">
        <v>1129</v>
      </c>
      <c r="AD46" s="89">
        <v>336</v>
      </c>
      <c r="AE46" s="84">
        <v>43</v>
      </c>
      <c r="AF46" s="78">
        <v>781</v>
      </c>
      <c r="AH46" s="122"/>
    </row>
    <row r="47" spans="1:34" s="123" customFormat="1" ht="11.25">
      <c r="A47" s="122"/>
      <c r="B47" s="122"/>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19">
        <f>IFERROR(R47/S47-1,"n/a")</f>
        <v>0.59768370607028753</v>
      </c>
      <c r="Y47" s="119">
        <f>IFERROR(R47/T47-1,"n/a")</f>
        <v>7.3850098509089381</v>
      </c>
      <c r="Z47" s="119" t="str">
        <f>IFERROR(R47/U47-1,"n/a")</f>
        <v>n/a</v>
      </c>
      <c r="AA47" s="120">
        <f>IFERROR(R47/V47-1,"n/a")</f>
        <v>0.74079042410483953</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2"/>
    </row>
    <row r="52" spans="3:34" s="123" customFormat="1" ht="12.7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7">
        <f>IFERROR(R52/T52-1,"n/a")</f>
        <v>5.0768108765137532</v>
      </c>
      <c r="Z52" s="117">
        <f t="shared" si="10"/>
        <v>276.28249606281241</v>
      </c>
      <c r="AA52" s="118">
        <f>IFERROR(R52/V52-1,"n/a")</f>
        <v>0.44817363333625782</v>
      </c>
      <c r="AB52" s="117"/>
      <c r="AC52" s="47">
        <f t="shared" si="11"/>
        <v>9237323</v>
      </c>
      <c r="AD52" s="47">
        <f t="shared" si="11"/>
        <v>2410085</v>
      </c>
      <c r="AE52" s="47">
        <f t="shared" si="11"/>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L33" zoomScale="115" zoomScaleNormal="115" workbookViewId="0">
      <selection activeCell="Q37" sqref="Q3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3" t="s">
        <v>126</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January</v>
      </c>
      <c r="G9" s="160"/>
      <c r="H9" s="160"/>
      <c r="I9" s="160"/>
      <c r="J9" s="160"/>
      <c r="K9" s="160"/>
      <c r="L9" s="160"/>
      <c r="M9" s="160"/>
      <c r="N9" s="160"/>
      <c r="O9" s="160"/>
      <c r="P9" s="161"/>
      <c r="Q9" s="162" t="str">
        <f>F9</f>
        <v>January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25" customHeight="1">
      <c r="A11" s="125"/>
      <c r="B11" s="126"/>
      <c r="C11" s="59" t="s">
        <v>29</v>
      </c>
      <c r="D11" s="50"/>
      <c r="E11" s="51"/>
      <c r="F11" s="55">
        <v>2024</v>
      </c>
      <c r="G11" s="52">
        <v>2023</v>
      </c>
      <c r="H11" s="52">
        <v>2022</v>
      </c>
      <c r="I11" s="52">
        <v>2021</v>
      </c>
      <c r="J11" s="52">
        <v>2020</v>
      </c>
      <c r="K11" s="52">
        <v>2019</v>
      </c>
      <c r="L11" s="53" t="s">
        <v>115</v>
      </c>
      <c r="M11" s="53" t="s">
        <v>116</v>
      </c>
      <c r="N11" s="53" t="s">
        <v>117</v>
      </c>
      <c r="O11" s="53" t="s">
        <v>118</v>
      </c>
      <c r="P11" s="57" t="s">
        <v>100</v>
      </c>
      <c r="Q11" s="53">
        <v>2024</v>
      </c>
      <c r="R11" s="53">
        <v>2023</v>
      </c>
      <c r="S11" s="53">
        <v>2022</v>
      </c>
      <c r="T11" s="52">
        <v>2021</v>
      </c>
      <c r="U11" s="52">
        <v>2020</v>
      </c>
      <c r="V11" s="52">
        <v>2019</v>
      </c>
      <c r="W11" s="53" t="s">
        <v>115</v>
      </c>
      <c r="X11" s="53" t="s">
        <v>116</v>
      </c>
      <c r="Y11" s="53" t="s">
        <v>117</v>
      </c>
      <c r="Z11" s="53" t="s">
        <v>118</v>
      </c>
      <c r="AA11" s="57" t="s">
        <v>100</v>
      </c>
      <c r="AB11" s="53">
        <v>2023</v>
      </c>
      <c r="AC11" s="53">
        <v>2022</v>
      </c>
      <c r="AD11" s="53">
        <v>2021</v>
      </c>
      <c r="AE11" s="52">
        <v>2020</v>
      </c>
      <c r="AF11" s="77">
        <v>2019</v>
      </c>
      <c r="AG11" s="125"/>
      <c r="AH11" s="125"/>
    </row>
    <row r="12" spans="1:34" s="123" customFormat="1" ht="12.75">
      <c r="A12" s="122"/>
      <c r="B12" s="127"/>
      <c r="C12" s="31" t="s">
        <v>107</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4">
        <v>1591</v>
      </c>
      <c r="AG13" s="122"/>
      <c r="AH13" s="122"/>
    </row>
    <row r="14" spans="1:34" s="123" customFormat="1" ht="12.75">
      <c r="A14" s="122"/>
      <c r="B14" s="127"/>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4">
        <v>4592479</v>
      </c>
      <c r="AG14" s="122"/>
      <c r="AH14" s="122"/>
    </row>
    <row r="15" spans="1:34" s="123" customFormat="1" ht="12.75">
      <c r="A15" s="122"/>
      <c r="B15" s="127"/>
      <c r="C15" s="31" t="s">
        <v>108</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4">
        <v>586</v>
      </c>
      <c r="AG16" s="122"/>
      <c r="AH16" s="122"/>
    </row>
    <row r="17" spans="1:34" s="123" customFormat="1" ht="12.75">
      <c r="A17" s="122"/>
      <c r="B17" s="127"/>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4">
        <v>1400932</v>
      </c>
      <c r="AG17" s="122"/>
      <c r="AH17" s="122"/>
    </row>
    <row r="18" spans="1:34" s="123" customFormat="1" ht="12.75">
      <c r="A18" s="122"/>
      <c r="B18" s="127"/>
      <c r="C18" s="31" t="s">
        <v>109</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4">
        <v>290</v>
      </c>
      <c r="AG19" s="122"/>
      <c r="AH19" s="122"/>
    </row>
    <row r="20" spans="1:34" s="123" customFormat="1" ht="12.75">
      <c r="A20" s="122"/>
      <c r="B20" s="127"/>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4">
        <v>585930</v>
      </c>
      <c r="AG20" s="122"/>
      <c r="AH20" s="122"/>
    </row>
    <row r="21" spans="1:34" s="123" customFormat="1" ht="12.75">
      <c r="A21" s="122"/>
      <c r="B21" s="127"/>
      <c r="C21" s="31" t="s">
        <v>110</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4">
        <v>827</v>
      </c>
      <c r="AG22" s="122"/>
      <c r="AH22" s="122"/>
    </row>
    <row r="23" spans="1:34" s="123" customFormat="1" ht="12.75">
      <c r="A23" s="122"/>
      <c r="B23" s="127"/>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4">
        <v>2552942</v>
      </c>
      <c r="AG23" s="122"/>
      <c r="AH23" s="122"/>
    </row>
    <row r="24" spans="1:34" s="123" customFormat="1" ht="12.75">
      <c r="A24" s="122"/>
      <c r="B24" s="127"/>
      <c r="C24" s="31" t="s">
        <v>111</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2"/>
      <c r="AH27" s="122"/>
    </row>
    <row r="28" spans="1:34" s="123" customFormat="1" ht="14.25" thickTop="1" thickBot="1">
      <c r="A28" s="122"/>
      <c r="B28" s="127"/>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January</v>
      </c>
      <c r="G33" s="163"/>
      <c r="H33" s="163"/>
      <c r="I33" s="163"/>
      <c r="J33" s="163"/>
      <c r="K33" s="163"/>
      <c r="L33" s="163"/>
      <c r="M33" s="163"/>
      <c r="N33" s="163"/>
      <c r="O33" s="163"/>
      <c r="P33" s="164"/>
      <c r="Q33" s="166" t="str">
        <f>"April to "&amp;D4&amp;" (YTD)"</f>
        <v>April to January (YTD)</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115</v>
      </c>
      <c r="M35" s="53" t="s">
        <v>116</v>
      </c>
      <c r="N35" s="53" t="s">
        <v>117</v>
      </c>
      <c r="O35" s="53" t="s">
        <v>118</v>
      </c>
      <c r="P35" s="57" t="s">
        <v>100</v>
      </c>
      <c r="Q35" s="53"/>
      <c r="R35" s="53" t="s">
        <v>114</v>
      </c>
      <c r="S35" s="53" t="s">
        <v>53</v>
      </c>
      <c r="T35" s="52" t="s">
        <v>54</v>
      </c>
      <c r="U35" s="52" t="s">
        <v>59</v>
      </c>
      <c r="V35" s="52" t="s">
        <v>64</v>
      </c>
      <c r="W35" s="53"/>
      <c r="X35" s="53" t="s">
        <v>115</v>
      </c>
      <c r="Y35" s="53" t="s">
        <v>116</v>
      </c>
      <c r="Z35" s="53" t="s">
        <v>117</v>
      </c>
      <c r="AA35" s="57" t="s">
        <v>118</v>
      </c>
      <c r="AB35" s="145"/>
      <c r="AC35" s="53" t="s">
        <v>53</v>
      </c>
      <c r="AD35" s="53" t="s">
        <v>54</v>
      </c>
      <c r="AE35" s="53" t="s">
        <v>65</v>
      </c>
      <c r="AF35" s="57" t="s">
        <v>73</v>
      </c>
      <c r="AH35" s="122"/>
    </row>
    <row r="36" spans="1:34" s="123" customFormat="1" ht="11.25">
      <c r="A36" s="122"/>
      <c r="B36" s="122"/>
      <c r="C36" s="31" t="s">
        <v>107</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19">
        <f>IFERROR(R37/S37-1,"n/a")</f>
        <v>0.13374125874125875</v>
      </c>
      <c r="Y37" s="119">
        <f>IFERROR(R37/T37-1,"n/a")</f>
        <v>0.9101620029455082</v>
      </c>
      <c r="Z37" s="119">
        <f>IFERROR(R37/U37-1,"n/a")</f>
        <v>29.88095238095238</v>
      </c>
      <c r="AA37" s="120">
        <f>IFERROR(R37/V37-1,"n/a")</f>
        <v>3.3466135458167345E-2</v>
      </c>
      <c r="AB37" s="147"/>
      <c r="AC37" s="89">
        <v>1486</v>
      </c>
      <c r="AD37" s="89">
        <v>1052</v>
      </c>
      <c r="AE37" s="70">
        <v>551</v>
      </c>
      <c r="AF37" s="78">
        <v>1584</v>
      </c>
      <c r="AH37" s="122"/>
    </row>
    <row r="38" spans="1:34" s="123" customFormat="1" ht="11.25">
      <c r="A38" s="122"/>
      <c r="B38" s="122"/>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19">
        <f>IFERROR(R38/S38-1,"n/a")</f>
        <v>0.28606724550198703</v>
      </c>
      <c r="Y38" s="119">
        <f>IFERROR(R38/T38-1,"n/a")</f>
        <v>3.5010455636291953</v>
      </c>
      <c r="Z38" s="119" t="str">
        <f>IFERROR(R38/U38-1,"n/a")</f>
        <v>n/a</v>
      </c>
      <c r="AA38" s="120">
        <f>IFERROR(R38/V38-1,"n/a")</f>
        <v>0.20345745125837555</v>
      </c>
      <c r="AB38" s="147"/>
      <c r="AC38" s="89">
        <v>4370939</v>
      </c>
      <c r="AD38" s="89">
        <v>1527970</v>
      </c>
      <c r="AE38" s="84">
        <v>1092884</v>
      </c>
      <c r="AF38" s="78">
        <v>4234259</v>
      </c>
      <c r="AH38" s="122"/>
    </row>
    <row r="39" spans="1:34" s="123" customFormat="1" ht="11.25">
      <c r="A39" s="122"/>
      <c r="B39" s="122"/>
      <c r="C39" s="31" t="s">
        <v>108</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1.25">
      <c r="A40" s="122"/>
      <c r="B40" s="122"/>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19">
        <f>IFERROR(R40/S40-1,"n/a")</f>
        <v>3.1423290203327126E-2</v>
      </c>
      <c r="Y40" s="119">
        <f>IFERROR(R40/T40-1,"n/a")</f>
        <v>1.8615384615384616</v>
      </c>
      <c r="Z40" s="119">
        <f>IFERROR(R40/U40-1,"n/a")</f>
        <v>11.130434782608695</v>
      </c>
      <c r="AA40" s="120">
        <f>IFERROR(R40/V40-1,"n/a")</f>
        <v>-2.9565217391304355E-2</v>
      </c>
      <c r="AB40" s="147"/>
      <c r="AC40" s="89">
        <v>563</v>
      </c>
      <c r="AD40" s="89">
        <v>226</v>
      </c>
      <c r="AE40" s="70">
        <v>66</v>
      </c>
      <c r="AF40" s="78">
        <v>573</v>
      </c>
      <c r="AH40" s="122"/>
    </row>
    <row r="41" spans="1:34" s="123" customFormat="1" ht="11.25">
      <c r="A41" s="122"/>
      <c r="B41" s="122"/>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19">
        <f>IFERROR(R41/S41-1,"n/a")</f>
        <v>0.71675126473942452</v>
      </c>
      <c r="Y41" s="119">
        <f>IFERROR(R41/T41-1,"n/a")</f>
        <v>4.5170976493706947</v>
      </c>
      <c r="Z41" s="119">
        <f>IFERROR(R41/U41-1,"n/a")</f>
        <v>51.601815235008104</v>
      </c>
      <c r="AA41" s="120">
        <f>IFERROR(R41/V41-1,"n/a")</f>
        <v>0.20984567210914795</v>
      </c>
      <c r="AB41" s="147"/>
      <c r="AC41" s="89">
        <v>1012510</v>
      </c>
      <c r="AD41" s="89">
        <v>327926</v>
      </c>
      <c r="AE41" s="84">
        <v>80778</v>
      </c>
      <c r="AF41" s="78">
        <v>1361671</v>
      </c>
      <c r="AH41" s="122"/>
    </row>
    <row r="42" spans="1:34" s="123" customFormat="1" ht="11.25">
      <c r="A42" s="122"/>
      <c r="B42" s="122"/>
      <c r="C42" s="31" t="s">
        <v>109</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1.25">
      <c r="A43" s="122"/>
      <c r="B43" s="122"/>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19">
        <f>IFERROR(R43/S43-1,"n/a")</f>
        <v>5.6923076923076854E-2</v>
      </c>
      <c r="Y43" s="119">
        <f>IFERROR(R43/T43-1,"n/a")</f>
        <v>12.74</v>
      </c>
      <c r="Z43" s="119">
        <f>IFERROR(R43/U43-1,"n/a")</f>
        <v>97.142857142857139</v>
      </c>
      <c r="AA43" s="120">
        <f>IFERROR(R43/V43-1,"n/a")</f>
        <v>1.4105263157894736</v>
      </c>
      <c r="AB43" s="147"/>
      <c r="AC43" s="89">
        <v>669</v>
      </c>
      <c r="AD43" s="89">
        <v>59</v>
      </c>
      <c r="AE43" s="70">
        <v>9</v>
      </c>
      <c r="AF43" s="78">
        <v>287</v>
      </c>
      <c r="AH43" s="122"/>
    </row>
    <row r="44" spans="1:34" s="123" customFormat="1" ht="11.25">
      <c r="A44" s="122"/>
      <c r="B44" s="122"/>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19">
        <f>IFERROR(R44/S44-1,"n/a")</f>
        <v>0.41794724576986719</v>
      </c>
      <c r="Y44" s="119">
        <f>IFERROR(R44/T44-1,"n/a")</f>
        <v>67.619994551893214</v>
      </c>
      <c r="Z44" s="119">
        <f>IFERROR(R44/U44-1,"n/a")</f>
        <v>150.85917530745118</v>
      </c>
      <c r="AA44" s="120">
        <f>IFERROR(R44/V44-1,"n/a")</f>
        <v>1.170579507090677</v>
      </c>
      <c r="AB44" s="147"/>
      <c r="AC44" s="82">
        <v>905256</v>
      </c>
      <c r="AD44" s="82">
        <v>20626</v>
      </c>
      <c r="AE44" s="84">
        <v>10047</v>
      </c>
      <c r="AF44" s="78">
        <v>581199</v>
      </c>
      <c r="AH44" s="122"/>
    </row>
    <row r="45" spans="1:34" s="123" customFormat="1" ht="11.25">
      <c r="A45" s="122"/>
      <c r="B45" s="122"/>
      <c r="C45" s="31" t="s">
        <v>110</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19">
        <f>IFERROR(R46/S46-1,"n/a")</f>
        <v>0.38453389830508478</v>
      </c>
      <c r="Y46" s="119">
        <f>IFERROR(R46/T46-1,"n/a")</f>
        <v>3.3712374581939804</v>
      </c>
      <c r="Z46" s="119" t="str">
        <f>IFERROR(R46/U46-1,"n/a")</f>
        <v>n/a</v>
      </c>
      <c r="AA46" s="120">
        <f>IFERROR(R46/V46-1,"n/a")</f>
        <v>0.72655217965653907</v>
      </c>
      <c r="AB46" s="147"/>
      <c r="AC46" s="89">
        <v>1129</v>
      </c>
      <c r="AD46" s="89">
        <v>336</v>
      </c>
      <c r="AE46" s="84">
        <v>43</v>
      </c>
      <c r="AF46" s="78">
        <v>781</v>
      </c>
      <c r="AH46" s="122"/>
    </row>
    <row r="47" spans="1:34" s="123" customFormat="1" ht="11.25">
      <c r="A47" s="122"/>
      <c r="B47" s="122"/>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19">
        <f>IFERROR(R47/S47-1,"n/a")</f>
        <v>0.64502205036712823</v>
      </c>
      <c r="Y47" s="119">
        <f>IFERROR(R47/T47-1,"n/a")</f>
        <v>7.0457492447688299</v>
      </c>
      <c r="Z47" s="119" t="str">
        <f>IFERROR(R47/U47-1,"n/a")</f>
        <v>n/a</v>
      </c>
      <c r="AA47" s="120">
        <f>IFERROR(R47/V47-1,"n/a")</f>
        <v>0.65583828817482059</v>
      </c>
      <c r="AB47" s="147"/>
      <c r="AC47" s="82">
        <v>2932981</v>
      </c>
      <c r="AD47" s="82">
        <v>533563</v>
      </c>
      <c r="AE47" s="84">
        <v>140552</v>
      </c>
      <c r="AF47" s="78">
        <v>2441594</v>
      </c>
      <c r="AH47" s="122"/>
    </row>
    <row r="48" spans="1:34" s="123" customFormat="1" ht="11.25">
      <c r="C48" s="31" t="s">
        <v>111</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2"/>
    </row>
    <row r="52" spans="3:34" s="123" customFormat="1" ht="12.7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7">
        <f>IFERROR(R52/T52-1,"n/a")</f>
        <v>5.344044239719401</v>
      </c>
      <c r="Z52" s="117">
        <f t="shared" si="15"/>
        <v>283.95672389127327</v>
      </c>
      <c r="AA52" s="118">
        <f>IFERROR(R52/V52-1,"n/a")</f>
        <v>0.41303271321354895</v>
      </c>
      <c r="AB52" s="117"/>
      <c r="AC52" s="47">
        <f t="shared" si="16"/>
        <v>9237323</v>
      </c>
      <c r="AD52" s="47">
        <f t="shared" si="16"/>
        <v>2410085</v>
      </c>
      <c r="AE52" s="47">
        <f t="shared" si="16"/>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C32" zoomScaleNormal="100" workbookViewId="0">
      <selection activeCell="O49" sqref="O4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December</v>
      </c>
      <c r="G9" s="163"/>
      <c r="H9" s="163"/>
      <c r="I9" s="163"/>
      <c r="J9" s="163"/>
      <c r="K9" s="163"/>
      <c r="L9" s="163"/>
      <c r="M9" s="163"/>
      <c r="N9" s="164"/>
      <c r="O9" s="162" t="str">
        <f>"January to "&amp; D4</f>
        <v>January to December</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25" customHeight="1">
      <c r="A11" s="125"/>
      <c r="B11" s="126"/>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125"/>
      <c r="AC11" s="125"/>
    </row>
    <row r="12" spans="1:29" s="123" customFormat="1" ht="12.75">
      <c r="A12" s="122"/>
      <c r="B12" s="127"/>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4">
        <v>1591</v>
      </c>
      <c r="AB13" s="122"/>
      <c r="AC13" s="122"/>
    </row>
    <row r="14" spans="1:29" s="123" customFormat="1" ht="12.75">
      <c r="A14" s="122"/>
      <c r="B14" s="127"/>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4">
        <v>4592479</v>
      </c>
      <c r="AB14" s="122"/>
      <c r="AC14" s="122"/>
    </row>
    <row r="15" spans="1:29" s="123" customFormat="1" ht="12.75">
      <c r="A15" s="122"/>
      <c r="B15" s="127"/>
      <c r="C15" s="31" t="s">
        <v>108</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2.75">
      <c r="A16" s="122"/>
      <c r="B16" s="127"/>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4">
        <v>586</v>
      </c>
      <c r="AB16" s="122"/>
      <c r="AC16" s="122"/>
    </row>
    <row r="17" spans="1:29" s="123" customFormat="1" ht="12.75">
      <c r="A17" s="122"/>
      <c r="B17" s="127"/>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4">
        <v>1400932</v>
      </c>
      <c r="AB17" s="122"/>
      <c r="AC17" s="122"/>
    </row>
    <row r="18" spans="1:29" s="123" customFormat="1" ht="12.75">
      <c r="A18" s="122"/>
      <c r="B18" s="127"/>
      <c r="C18" s="31" t="s">
        <v>109</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2.75">
      <c r="A19" s="122"/>
      <c r="B19" s="127"/>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4">
        <v>290</v>
      </c>
      <c r="AB19" s="122"/>
      <c r="AC19" s="122"/>
    </row>
    <row r="20" spans="1:29" s="123" customFormat="1" ht="12.75">
      <c r="A20" s="122"/>
      <c r="B20" s="127"/>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4">
        <v>585930</v>
      </c>
      <c r="AB20" s="122"/>
      <c r="AC20" s="122"/>
    </row>
    <row r="21" spans="1:29" s="123" customFormat="1" ht="12.75">
      <c r="A21" s="122"/>
      <c r="B21" s="127"/>
      <c r="C21" s="31" t="s">
        <v>110</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2.75">
      <c r="A22" s="122"/>
      <c r="B22" s="127"/>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4">
        <v>827</v>
      </c>
      <c r="AB22" s="122"/>
      <c r="AC22" s="122"/>
    </row>
    <row r="23" spans="1:29" s="123" customFormat="1" ht="12.75">
      <c r="A23" s="122"/>
      <c r="B23" s="127"/>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4">
        <v>2552942</v>
      </c>
      <c r="AB23" s="122"/>
      <c r="AC23" s="122"/>
    </row>
    <row r="24" spans="1:29" s="123" customFormat="1" ht="12.75">
      <c r="A24" s="122"/>
      <c r="B24" s="127"/>
      <c r="C24" s="31" t="s">
        <v>111</v>
      </c>
      <c r="D24" s="26"/>
      <c r="E24" s="32"/>
      <c r="F24" s="72"/>
      <c r="G24" s="72"/>
      <c r="H24" s="72"/>
      <c r="I24" s="72"/>
      <c r="J24" s="72"/>
      <c r="K24" s="64"/>
      <c r="L24" s="64"/>
      <c r="M24" s="64"/>
      <c r="N24" s="60"/>
      <c r="O24" s="87"/>
      <c r="P24" s="87"/>
      <c r="Q24" s="87"/>
      <c r="R24" s="87"/>
      <c r="S24" s="87"/>
      <c r="T24" s="64"/>
      <c r="U24" s="64"/>
      <c r="V24" s="64"/>
      <c r="W24" s="60"/>
      <c r="X24" s="43"/>
      <c r="Y24" s="43"/>
      <c r="Z24" s="43"/>
      <c r="AA24" s="135"/>
      <c r="AB24" s="122"/>
      <c r="AC24" s="122"/>
    </row>
    <row r="25" spans="1:29" s="123" customFormat="1" ht="12.75">
      <c r="B25" s="127"/>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4">
        <v>16</v>
      </c>
      <c r="AB25" s="122"/>
      <c r="AC25" s="122"/>
    </row>
    <row r="26" spans="1:29" s="123" customFormat="1" ht="12.75">
      <c r="A26" s="122"/>
      <c r="B26" s="127"/>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6">
        <v>20248</v>
      </c>
      <c r="AB26" s="122"/>
      <c r="AC26" s="122"/>
    </row>
    <row r="27" spans="1:29" s="123" customFormat="1" ht="13.5" thickBot="1">
      <c r="A27" s="122"/>
      <c r="B27" s="127"/>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December</v>
      </c>
      <c r="G33" s="163"/>
      <c r="H33" s="163"/>
      <c r="I33" s="163"/>
      <c r="J33" s="163"/>
      <c r="K33" s="163"/>
      <c r="L33" s="163"/>
      <c r="M33" s="163"/>
      <c r="N33" s="164"/>
      <c r="O33" s="166" t="str">
        <f>"April to "&amp;D4&amp;" (YTD)"</f>
        <v>April to December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122"/>
    </row>
    <row r="36" spans="1:29" s="123" customFormat="1" ht="11.25">
      <c r="A36" s="122"/>
      <c r="B36" s="122"/>
      <c r="C36" s="31" t="s">
        <v>107</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19">
        <f>IFERROR(O37/P37-1,"n/a")</f>
        <v>0.15062761506276146</v>
      </c>
      <c r="U37" s="119">
        <f>IFERROR(O37/Q37-1,"n/a")</f>
        <v>1.1359223300970873</v>
      </c>
      <c r="V37" s="119">
        <f>IFERROR(O37/R37-1,"n/a")</f>
        <v>25.19047619047619</v>
      </c>
      <c r="W37" s="120">
        <f>IFERROR(O37/S37-1,"n/a")</f>
        <v>2.9962546816479474E-2</v>
      </c>
      <c r="X37" s="89">
        <v>1486</v>
      </c>
      <c r="Y37" s="89">
        <v>1052</v>
      </c>
      <c r="Z37" s="70">
        <v>551</v>
      </c>
      <c r="AA37" s="78">
        <v>1584</v>
      </c>
      <c r="AC37" s="122"/>
    </row>
    <row r="38" spans="1:29" s="123" customFormat="1" ht="11.25">
      <c r="A38" s="122"/>
      <c r="B38" s="122"/>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19">
        <f>IFERROR(O38/P38-1,"n/a")</f>
        <v>0.30415549526874019</v>
      </c>
      <c r="U38" s="119">
        <f>IFERROR(O38/Q38-1,"n/a")</f>
        <v>3.8406029342204739</v>
      </c>
      <c r="V38" s="119" t="str">
        <f>IFERROR(O38/R38-1,"n/a")</f>
        <v>n/a</v>
      </c>
      <c r="W38" s="120">
        <f>IFERROR(O38/S38-1,"n/a")</f>
        <v>0.18409812652164836</v>
      </c>
      <c r="X38" s="89">
        <v>4370939</v>
      </c>
      <c r="Y38" s="89">
        <v>1527970</v>
      </c>
      <c r="Z38" s="84">
        <v>1092884</v>
      </c>
      <c r="AA38" s="78">
        <v>4234259</v>
      </c>
      <c r="AC38" s="122"/>
    </row>
    <row r="39" spans="1:29" s="123" customFormat="1" ht="11.25">
      <c r="A39" s="122"/>
      <c r="B39" s="122"/>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19">
        <f>IFERROR(O40/P40-1,"n/a")</f>
        <v>1.8656716417910557E-2</v>
      </c>
      <c r="U40" s="119">
        <f>IFERROR(O40/Q40-1,"n/a")</f>
        <v>1.84375</v>
      </c>
      <c r="V40" s="119">
        <f>IFERROR(O40/R40-1,"n/a")</f>
        <v>11.409090909090908</v>
      </c>
      <c r="W40" s="120">
        <f>IFERROR(O40/S40-1,"n/a")</f>
        <v>-4.2105263157894757E-2</v>
      </c>
      <c r="X40" s="89">
        <v>563</v>
      </c>
      <c r="Y40" s="89">
        <v>226</v>
      </c>
      <c r="Z40" s="70">
        <v>66</v>
      </c>
      <c r="AA40" s="78">
        <v>573</v>
      </c>
      <c r="AC40" s="122"/>
    </row>
    <row r="41" spans="1:29" s="123" customFormat="1" ht="11.25">
      <c r="A41" s="122"/>
      <c r="B41" s="122"/>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19">
        <f>IFERROR(O41/P41-1,"n/a")</f>
        <v>0.69737104001807504</v>
      </c>
      <c r="U41" s="119">
        <f>IFERROR(O41/Q41-1,"n/a")</f>
        <v>4.3948610275209283</v>
      </c>
      <c r="V41" s="119">
        <f>IFERROR(O41/R41-1,"n/a")</f>
        <v>52.366822271835467</v>
      </c>
      <c r="W41" s="120">
        <f>IFERROR(O41/S41-1,"n/a")</f>
        <v>0.1968434763939706</v>
      </c>
      <c r="X41" s="89">
        <v>1012510</v>
      </c>
      <c r="Y41" s="89">
        <v>327926</v>
      </c>
      <c r="Z41" s="84">
        <v>80778</v>
      </c>
      <c r="AA41" s="78">
        <v>1361671</v>
      </c>
      <c r="AC41" s="122"/>
    </row>
    <row r="42" spans="1:29" s="123" customFormat="1" ht="11.25">
      <c r="A42" s="122"/>
      <c r="B42" s="122"/>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19">
        <f>IFERROR(O43/P43-1,"n/a")</f>
        <v>6.0371517027863808E-2</v>
      </c>
      <c r="U43" s="119">
        <f>IFERROR(O43/Q43-1,"n/a")</f>
        <v>13.574468085106384</v>
      </c>
      <c r="V43" s="119">
        <f>IFERROR(O43/R43-1,"n/a")</f>
        <v>96.857142857142861</v>
      </c>
      <c r="W43" s="120">
        <f>IFERROR(O43/S43-1,"n/a")</f>
        <v>1.4119718309859155</v>
      </c>
      <c r="X43" s="89">
        <v>669</v>
      </c>
      <c r="Y43" s="89">
        <v>59</v>
      </c>
      <c r="Z43" s="70">
        <v>9</v>
      </c>
      <c r="AA43" s="78">
        <v>287</v>
      </c>
      <c r="AC43" s="122"/>
    </row>
    <row r="44" spans="1:29" s="123" customFormat="1" ht="11.25">
      <c r="A44" s="122"/>
      <c r="B44" s="122"/>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19">
        <f>IFERROR(O44/P44-1,"n/a")</f>
        <v>0.42092468425277874</v>
      </c>
      <c r="U44" s="119">
        <f>IFERROR(O44/Q44-1,"n/a")</f>
        <v>70.642437717347931</v>
      </c>
      <c r="V44" s="119">
        <f>IFERROR(O44/R44-1,"n/a")</f>
        <v>150.51675910296601</v>
      </c>
      <c r="W44" s="120">
        <f>IFERROR(O44/S44-1,"n/a")</f>
        <v>1.1687611960389752</v>
      </c>
      <c r="X44" s="82">
        <v>905256</v>
      </c>
      <c r="Y44" s="82">
        <v>20626</v>
      </c>
      <c r="Z44" s="84">
        <v>10047</v>
      </c>
      <c r="AA44" s="78">
        <v>581199</v>
      </c>
      <c r="AC44" s="122"/>
    </row>
    <row r="45" spans="1:29" s="123" customFormat="1" ht="11.25">
      <c r="A45" s="122"/>
      <c r="B45" s="122"/>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19">
        <f>IFERROR(O46/P46-1,"n/a")</f>
        <v>0.44630071599045351</v>
      </c>
      <c r="U46" s="119">
        <f>IFERROR(O46/Q46-1,"n/a")</f>
        <v>3.2826855123674914</v>
      </c>
      <c r="V46" s="119" t="str">
        <f>IFERROR(O46/R46-1,"n/a")</f>
        <v>n/a</v>
      </c>
      <c r="W46" s="120">
        <f>IFERROR(O46/S46-1,"n/a")</f>
        <v>0.64227642276422769</v>
      </c>
      <c r="X46" s="89">
        <v>1129</v>
      </c>
      <c r="Y46" s="89">
        <v>336</v>
      </c>
      <c r="Z46" s="84">
        <v>43</v>
      </c>
      <c r="AA46" s="78">
        <v>781</v>
      </c>
      <c r="AC46" s="122"/>
    </row>
    <row r="47" spans="1:29" s="123" customFormat="1" ht="11.25">
      <c r="A47" s="122"/>
      <c r="B47" s="122"/>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19">
        <f>IFERROR(O47/P47-1,"n/a")</f>
        <v>0.72383723710969416</v>
      </c>
      <c r="U47" s="119">
        <f>IFERROR(O47/Q47-1,"n/a")</f>
        <v>6.749134073948257</v>
      </c>
      <c r="V47" s="119" t="str">
        <f>IFERROR(O47/R47-1,"n/a")</f>
        <v>n/a</v>
      </c>
      <c r="W47" s="120">
        <f>IFERROR(O47/S47-1,"n/a")</f>
        <v>0.56633038423462057</v>
      </c>
      <c r="X47" s="82">
        <v>2932981</v>
      </c>
      <c r="Y47" s="82">
        <v>533563</v>
      </c>
      <c r="Z47" s="84">
        <v>140552</v>
      </c>
      <c r="AA47" s="78">
        <v>2441594</v>
      </c>
      <c r="AC47" s="122"/>
    </row>
    <row r="48" spans="1:29" s="123" customFormat="1" ht="11.25">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7">
        <f>IFERROR(O52/Q52-1,"n/a")</f>
        <v>5.6122299992914177</v>
      </c>
      <c r="V52" s="117">
        <f>IFERROR(O52/R52-1,"n/a")</f>
        <v>267.68874154691463</v>
      </c>
      <c r="W52" s="118">
        <f>IFERROR(O52/S52-1,"n/a")</f>
        <v>0.38597429276208439</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November</v>
      </c>
      <c r="G9" s="163"/>
      <c r="H9" s="163"/>
      <c r="I9" s="163"/>
      <c r="J9" s="163"/>
      <c r="K9" s="163"/>
      <c r="L9" s="163"/>
      <c r="M9" s="163"/>
      <c r="N9" s="164"/>
      <c r="O9" s="162" t="str">
        <f>"January to "&amp; D4</f>
        <v>January to November</v>
      </c>
      <c r="P9" s="163"/>
      <c r="Q9" s="163"/>
      <c r="R9" s="163"/>
      <c r="S9" s="163"/>
      <c r="T9" s="163"/>
      <c r="U9" s="163"/>
      <c r="V9" s="163"/>
      <c r="W9" s="163"/>
      <c r="X9" s="170"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2"/>
      <c r="AC10" s="122"/>
    </row>
    <row r="11" spans="1:29" s="123" customFormat="1" ht="26.25" customHeight="1">
      <c r="A11" s="125"/>
      <c r="B11" s="126"/>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3" t="s">
        <v>100</v>
      </c>
      <c r="X11" s="137">
        <v>2022</v>
      </c>
      <c r="Y11" s="53">
        <v>2021</v>
      </c>
      <c r="Z11" s="52">
        <v>2020</v>
      </c>
      <c r="AA11" s="77">
        <v>2019</v>
      </c>
      <c r="AB11" s="125"/>
      <c r="AC11" s="125"/>
    </row>
    <row r="12" spans="1:29" s="123" customFormat="1" ht="12.75">
      <c r="A12" s="122"/>
      <c r="B12" s="127"/>
      <c r="C12" s="31" t="s">
        <v>107</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2"/>
      <c r="AC12" s="122"/>
    </row>
    <row r="13" spans="1:29" s="123" customFormat="1" ht="12.75">
      <c r="A13" s="122"/>
      <c r="B13" s="127"/>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8">
        <v>1486</v>
      </c>
      <c r="Y13" s="68">
        <v>522</v>
      </c>
      <c r="Z13" s="68">
        <v>551</v>
      </c>
      <c r="AA13" s="134">
        <v>1591</v>
      </c>
      <c r="AB13" s="122"/>
      <c r="AC13" s="122"/>
    </row>
    <row r="14" spans="1:29" s="123" customFormat="1" ht="12.75">
      <c r="A14" s="122"/>
      <c r="B14" s="127"/>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8">
        <v>3592413</v>
      </c>
      <c r="Y14" s="68">
        <v>768312</v>
      </c>
      <c r="Z14" s="68">
        <v>1092884</v>
      </c>
      <c r="AA14" s="134">
        <v>4592479</v>
      </c>
      <c r="AB14" s="122"/>
      <c r="AC14" s="122"/>
    </row>
    <row r="15" spans="1:29" s="123" customFormat="1" ht="12.75">
      <c r="A15" s="122"/>
      <c r="B15" s="127"/>
      <c r="C15" s="31" t="s">
        <v>108</v>
      </c>
      <c r="D15" s="26"/>
      <c r="E15" s="32"/>
      <c r="F15" s="97"/>
      <c r="G15" s="26"/>
      <c r="H15" s="26"/>
      <c r="I15" s="26"/>
      <c r="J15" s="26"/>
      <c r="K15" s="64"/>
      <c r="L15" s="64"/>
      <c r="M15" s="64"/>
      <c r="N15" s="61"/>
      <c r="O15" s="87"/>
      <c r="P15" s="87"/>
      <c r="Q15" s="87"/>
      <c r="R15" s="87"/>
      <c r="S15" s="87"/>
      <c r="T15" s="64"/>
      <c r="U15" s="64"/>
      <c r="V15" s="65"/>
      <c r="W15" s="65"/>
      <c r="X15" s="139"/>
      <c r="Y15" s="43"/>
      <c r="Z15" s="43"/>
      <c r="AA15" s="135"/>
      <c r="AB15" s="122"/>
      <c r="AC15" s="122"/>
    </row>
    <row r="16" spans="1:29" s="123" customFormat="1" ht="12.75">
      <c r="A16" s="122"/>
      <c r="B16" s="127"/>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8">
        <v>572</v>
      </c>
      <c r="Y16" s="68">
        <v>202</v>
      </c>
      <c r="Z16" s="68">
        <v>54</v>
      </c>
      <c r="AA16" s="134">
        <v>586</v>
      </c>
      <c r="AB16" s="122"/>
      <c r="AC16" s="122"/>
    </row>
    <row r="17" spans="1:29" s="123" customFormat="1" ht="12.75">
      <c r="A17" s="122"/>
      <c r="B17" s="127"/>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8">
        <v>965963</v>
      </c>
      <c r="Y17" s="68">
        <v>301521</v>
      </c>
      <c r="Z17" s="68">
        <v>70675</v>
      </c>
      <c r="AA17" s="134">
        <v>1400932</v>
      </c>
      <c r="AB17" s="122"/>
      <c r="AC17" s="122"/>
    </row>
    <row r="18" spans="1:29" s="123" customFormat="1" ht="12.75">
      <c r="A18" s="122"/>
      <c r="B18" s="127"/>
      <c r="C18" s="31" t="s">
        <v>109</v>
      </c>
      <c r="D18" s="26"/>
      <c r="E18" s="32"/>
      <c r="F18" s="72"/>
      <c r="G18" s="72"/>
      <c r="H18" s="72"/>
      <c r="I18" s="72"/>
      <c r="J18" s="72"/>
      <c r="K18" s="64"/>
      <c r="L18" s="64"/>
      <c r="M18" s="64"/>
      <c r="N18" s="60"/>
      <c r="O18" s="87"/>
      <c r="P18" s="87"/>
      <c r="Q18" s="87"/>
      <c r="R18" s="87"/>
      <c r="S18" s="87"/>
      <c r="T18" s="64"/>
      <c r="U18" s="64"/>
      <c r="V18" s="64"/>
      <c r="W18" s="64"/>
      <c r="X18" s="139"/>
      <c r="Y18" s="43"/>
      <c r="Z18" s="43"/>
      <c r="AA18" s="135"/>
      <c r="AB18" s="122"/>
      <c r="AC18" s="122"/>
    </row>
    <row r="19" spans="1:29" s="123" customFormat="1" ht="12.75">
      <c r="A19" s="122"/>
      <c r="B19" s="127"/>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8">
        <v>658</v>
      </c>
      <c r="Y19" s="68">
        <v>47</v>
      </c>
      <c r="Z19" s="68">
        <v>9</v>
      </c>
      <c r="AA19" s="134">
        <v>290</v>
      </c>
      <c r="AB19" s="122"/>
      <c r="AC19" s="122"/>
    </row>
    <row r="20" spans="1:29" s="123" customFormat="1" ht="12.75">
      <c r="A20" s="122"/>
      <c r="B20" s="127"/>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8">
        <v>887495</v>
      </c>
      <c r="Y20" s="68">
        <v>17541</v>
      </c>
      <c r="Z20" s="68">
        <v>10046.999999999998</v>
      </c>
      <c r="AA20" s="134">
        <v>585930</v>
      </c>
      <c r="AB20" s="122"/>
      <c r="AC20" s="122"/>
    </row>
    <row r="21" spans="1:29" s="123" customFormat="1" ht="12.75">
      <c r="A21" s="122"/>
      <c r="B21" s="127"/>
      <c r="C21" s="31" t="s">
        <v>110</v>
      </c>
      <c r="D21" s="26"/>
      <c r="E21" s="34"/>
      <c r="F21" s="72"/>
      <c r="G21" s="72"/>
      <c r="H21" s="72"/>
      <c r="I21" s="72"/>
      <c r="J21" s="72"/>
      <c r="K21" s="64"/>
      <c r="L21" s="64"/>
      <c r="M21" s="64"/>
      <c r="N21" s="60"/>
      <c r="O21" s="87"/>
      <c r="P21" s="87"/>
      <c r="Q21" s="87"/>
      <c r="R21" s="87"/>
      <c r="S21" s="87"/>
      <c r="T21" s="64"/>
      <c r="U21" s="64"/>
      <c r="V21" s="64"/>
      <c r="W21" s="64"/>
      <c r="X21" s="139"/>
      <c r="Y21" s="43"/>
      <c r="Z21" s="43"/>
      <c r="AA21" s="135"/>
      <c r="AB21" s="122"/>
      <c r="AC21" s="122"/>
    </row>
    <row r="22" spans="1:29" s="123" customFormat="1" ht="12.75">
      <c r="A22" s="122"/>
      <c r="B22" s="127"/>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8">
        <v>895</v>
      </c>
      <c r="Y22" s="68">
        <v>283</v>
      </c>
      <c r="Z22" s="68">
        <v>43</v>
      </c>
      <c r="AA22" s="134">
        <v>827</v>
      </c>
      <c r="AB22" s="122"/>
      <c r="AC22" s="122"/>
    </row>
    <row r="23" spans="1:29" s="123" customFormat="1" ht="12.75">
      <c r="A23" s="122"/>
      <c r="B23" s="127"/>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8">
        <v>2165161</v>
      </c>
      <c r="Y23" s="68">
        <v>465109</v>
      </c>
      <c r="Z23" s="68">
        <v>140552</v>
      </c>
      <c r="AA23" s="134">
        <v>2552942</v>
      </c>
      <c r="AB23" s="122"/>
      <c r="AC23" s="122"/>
    </row>
    <row r="24" spans="1:29" s="123" customFormat="1" ht="12.75">
      <c r="A24" s="122"/>
      <c r="B24" s="127"/>
      <c r="C24" s="31" t="s">
        <v>111</v>
      </c>
      <c r="D24" s="26"/>
      <c r="E24" s="32"/>
      <c r="F24" s="72"/>
      <c r="G24" s="72"/>
      <c r="H24" s="72"/>
      <c r="I24" s="72"/>
      <c r="J24" s="72"/>
      <c r="K24" s="64"/>
      <c r="L24" s="64"/>
      <c r="M24" s="64"/>
      <c r="N24" s="60"/>
      <c r="O24" s="87"/>
      <c r="P24" s="87"/>
      <c r="Q24" s="87"/>
      <c r="R24" s="87"/>
      <c r="S24" s="87"/>
      <c r="T24" s="64"/>
      <c r="U24" s="64"/>
      <c r="V24" s="64"/>
      <c r="W24" s="64"/>
      <c r="X24" s="139"/>
      <c r="Y24" s="43"/>
      <c r="Z24" s="43"/>
      <c r="AA24" s="135"/>
      <c r="AB24" s="122"/>
      <c r="AC24" s="122"/>
    </row>
    <row r="25" spans="1:29" s="123" customFormat="1" ht="12.75">
      <c r="B25" s="127"/>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8">
        <v>9</v>
      </c>
      <c r="Y25" s="68">
        <v>0</v>
      </c>
      <c r="Z25" s="68">
        <v>0</v>
      </c>
      <c r="AA25" s="134">
        <v>16</v>
      </c>
      <c r="AB25" s="122"/>
      <c r="AC25" s="122"/>
    </row>
    <row r="26" spans="1:29" s="123" customFormat="1" ht="12.75">
      <c r="A26" s="122"/>
      <c r="B26" s="127"/>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0">
        <v>15637</v>
      </c>
      <c r="Y26" s="141">
        <v>0</v>
      </c>
      <c r="Z26" s="141">
        <v>0</v>
      </c>
      <c r="AA26" s="136">
        <v>20248</v>
      </c>
      <c r="AB26" s="122"/>
      <c r="AC26" s="122"/>
    </row>
    <row r="27" spans="1:29" s="123" customFormat="1" ht="13.5" thickBot="1">
      <c r="A27" s="122"/>
      <c r="B27" s="127"/>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November</v>
      </c>
      <c r="G33" s="163"/>
      <c r="H33" s="163"/>
      <c r="I33" s="163"/>
      <c r="J33" s="163"/>
      <c r="K33" s="163"/>
      <c r="L33" s="163"/>
      <c r="M33" s="163"/>
      <c r="N33" s="164"/>
      <c r="O33" s="166" t="str">
        <f>"April to "&amp;D4&amp;" (YTD)"</f>
        <v>April to November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122"/>
    </row>
    <row r="36" spans="1:29" s="123" customFormat="1" ht="11.25">
      <c r="A36" s="122"/>
      <c r="B36" s="122"/>
      <c r="C36" s="31" t="s">
        <v>107</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19">
        <f>IFERROR(O37/P37-1,"n/a")</f>
        <v>0.13856209150326793</v>
      </c>
      <c r="U37" s="119">
        <f>IFERROR(O37/Q37-1,"n/a")</f>
        <v>1.5393586005830904</v>
      </c>
      <c r="V37" s="119">
        <f>IFERROR(O37/R37-1,"n/a")</f>
        <v>19.738095238095237</v>
      </c>
      <c r="W37" s="120">
        <f>IFERROR(O37/S37-1,"n/a")</f>
        <v>3.4562211981565838E-3</v>
      </c>
      <c r="X37" s="89">
        <v>1486</v>
      </c>
      <c r="Y37" s="89">
        <v>1052</v>
      </c>
      <c r="Z37" s="70">
        <v>551</v>
      </c>
      <c r="AA37" s="78">
        <v>1584</v>
      </c>
      <c r="AC37" s="122"/>
    </row>
    <row r="38" spans="1:29" s="123" customFormat="1" ht="11.25">
      <c r="A38" s="122"/>
      <c r="B38" s="122"/>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19">
        <f>IFERROR(O38/P38-1,"n/a")</f>
        <v>0.30834121142256699</v>
      </c>
      <c r="U38" s="119">
        <f>IFERROR(O38/Q38-1,"n/a")</f>
        <v>4.9375823555248788</v>
      </c>
      <c r="V38" s="119" t="str">
        <f>IFERROR(O38/R38-1,"n/a")</f>
        <v>n/a</v>
      </c>
      <c r="W38" s="120">
        <f>IFERROR(O38/S38-1,"n/a")</f>
        <v>0.15868875367773527</v>
      </c>
      <c r="X38" s="89">
        <v>4370939</v>
      </c>
      <c r="Y38" s="89">
        <v>1527970</v>
      </c>
      <c r="Z38" s="84">
        <v>1092884</v>
      </c>
      <c r="AA38" s="78">
        <v>4234259</v>
      </c>
      <c r="AC38" s="122"/>
    </row>
    <row r="39" spans="1:29" s="123" customFormat="1" ht="11.25">
      <c r="A39" s="122"/>
      <c r="B39" s="122"/>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19">
        <f>IFERROR(O40/P40-1,"n/a")</f>
        <v>7.547169811320753E-3</v>
      </c>
      <c r="U40" s="119">
        <f>IFERROR(O40/Q40-1,"n/a")</f>
        <v>1.8864864864864863</v>
      </c>
      <c r="V40" s="119">
        <f>IFERROR(O40/R40-1,"n/a")</f>
        <v>13.052631578947368</v>
      </c>
      <c r="W40" s="120">
        <f>IFERROR(O40/S40-1,"n/a")</f>
        <v>2.1032504780114758E-2</v>
      </c>
      <c r="X40" s="89">
        <v>563</v>
      </c>
      <c r="Y40" s="89">
        <v>226</v>
      </c>
      <c r="Z40" s="70">
        <v>66</v>
      </c>
      <c r="AA40" s="78">
        <v>573</v>
      </c>
      <c r="AC40" s="122"/>
    </row>
    <row r="41" spans="1:29" s="123" customFormat="1" ht="11.25">
      <c r="A41" s="122"/>
      <c r="B41" s="122"/>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19">
        <f>IFERROR(O41/P41-1,"n/a")</f>
        <v>0.70515877609291189</v>
      </c>
      <c r="U41" s="119">
        <f>IFERROR(O41/Q41-1,"n/a")</f>
        <v>4.5501607555510901</v>
      </c>
      <c r="V41" s="119">
        <f>IFERROR(O41/R41-1,"n/a")</f>
        <v>55.40716968746581</v>
      </c>
      <c r="W41" s="120">
        <f>IFERROR(O41/S41-1,"n/a")</f>
        <v>0.22521611219060489</v>
      </c>
      <c r="X41" s="89">
        <v>1012510</v>
      </c>
      <c r="Y41" s="89">
        <v>327926</v>
      </c>
      <c r="Z41" s="84">
        <v>80778</v>
      </c>
      <c r="AA41" s="78">
        <v>1361671</v>
      </c>
      <c r="AC41" s="122"/>
    </row>
    <row r="42" spans="1:29" s="123" customFormat="1" ht="11.25">
      <c r="A42" s="122"/>
      <c r="B42" s="122"/>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19">
        <f>IFERROR(O43/P43-1,"n/a")</f>
        <v>6.279434850863419E-2</v>
      </c>
      <c r="U43" s="119">
        <f>IFERROR(O43/Q43-1,"n/a")</f>
        <v>14.386363636363637</v>
      </c>
      <c r="V43" s="119">
        <f>IFERROR(O43/R43-1,"n/a")</f>
        <v>95.714285714285708</v>
      </c>
      <c r="W43" s="120">
        <f>IFERROR(O43/S43-1,"n/a")</f>
        <v>1.4708029197080292</v>
      </c>
      <c r="X43" s="89">
        <v>669</v>
      </c>
      <c r="Y43" s="89">
        <v>59</v>
      </c>
      <c r="Z43" s="70">
        <v>9</v>
      </c>
      <c r="AA43" s="78">
        <v>287</v>
      </c>
      <c r="AC43" s="122"/>
    </row>
    <row r="44" spans="1:29" s="123" customFormat="1" ht="11.25">
      <c r="A44" s="122"/>
      <c r="B44" s="122"/>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19">
        <f>IFERROR(O44/P44-1,"n/a")</f>
        <v>0.42343903642352787</v>
      </c>
      <c r="U44" s="119">
        <f>IFERROR(O44/Q44-1,"n/a")</f>
        <v>73.91017569107153</v>
      </c>
      <c r="V44" s="119">
        <f>IFERROR(O44/R44-1,"n/a")</f>
        <v>149.62418615866892</v>
      </c>
      <c r="W44" s="120">
        <f>IFERROR(O44/S44-1,"n/a")</f>
        <v>1.1968824902094224</v>
      </c>
      <c r="X44" s="82">
        <v>905256</v>
      </c>
      <c r="Y44" s="82">
        <v>20626</v>
      </c>
      <c r="Z44" s="84">
        <v>10047</v>
      </c>
      <c r="AA44" s="78">
        <v>581199</v>
      </c>
      <c r="AC44" s="122"/>
    </row>
    <row r="45" spans="1:29" s="123" customFormat="1" ht="11.25">
      <c r="A45" s="122"/>
      <c r="B45" s="122"/>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19">
        <f>IFERROR(O46/P46-1,"n/a")</f>
        <v>0.40596627756160819</v>
      </c>
      <c r="U46" s="119">
        <f>IFERROR(O46/Q46-1,"n/a")</f>
        <v>3.2015503875968996</v>
      </c>
      <c r="V46" s="119" t="str">
        <f>IFERROR(O46/R46-1,"n/a")</f>
        <v>n/a</v>
      </c>
      <c r="W46" s="120">
        <f>IFERROR(O46/S46-1,"n/a")</f>
        <v>0.50974930362116999</v>
      </c>
      <c r="X46" s="89">
        <v>1129</v>
      </c>
      <c r="Y46" s="89">
        <v>336</v>
      </c>
      <c r="Z46" s="84">
        <v>43</v>
      </c>
      <c r="AA46" s="78">
        <v>781</v>
      </c>
      <c r="AC46" s="122"/>
    </row>
    <row r="47" spans="1:29" s="123" customFormat="1" ht="11.25">
      <c r="A47" s="122"/>
      <c r="B47" s="122"/>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19">
        <f>IFERROR(O47/P47-1,"n/a")</f>
        <v>0.71747757432653647</v>
      </c>
      <c r="U47" s="119">
        <f>IFERROR(O47/Q47-1,"n/a")</f>
        <v>6.5624179668697682</v>
      </c>
      <c r="V47" s="119" t="str">
        <f>IFERROR(O47/R47-1,"n/a")</f>
        <v>n/a</v>
      </c>
      <c r="W47" s="120">
        <f>IFERROR(O47/S47-1,"n/a")</f>
        <v>0.43650927100007619</v>
      </c>
      <c r="X47" s="82">
        <v>2932981</v>
      </c>
      <c r="Y47" s="82">
        <v>533563</v>
      </c>
      <c r="Z47" s="84">
        <v>140552</v>
      </c>
      <c r="AA47" s="78">
        <v>2441594</v>
      </c>
      <c r="AC47" s="122"/>
    </row>
    <row r="48" spans="1:29" s="123" customFormat="1" ht="11.25">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7">
        <f>IFERROR(O52/Q52-1,"n/a")</f>
        <v>6.377531594165232</v>
      </c>
      <c r="V52" s="117">
        <f>IFERROR(O52/R52-1,"n/a")</f>
        <v>253.33324933501331</v>
      </c>
      <c r="W52" s="118">
        <f>IFERROR(O52/S52-1,"n/a")</f>
        <v>0.3543754911067738</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October</v>
      </c>
      <c r="G9" s="163"/>
      <c r="H9" s="163"/>
      <c r="I9" s="163"/>
      <c r="J9" s="163"/>
      <c r="K9" s="163"/>
      <c r="L9" s="163"/>
      <c r="M9" s="163"/>
      <c r="N9" s="164"/>
      <c r="O9" s="162" t="str">
        <f>"January to "&amp; D4</f>
        <v>January to October</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25" customHeight="1">
      <c r="A11" s="125"/>
      <c r="B11" s="126"/>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125"/>
      <c r="AC11" s="125"/>
    </row>
    <row r="12" spans="1:29" s="123" customFormat="1" ht="12.75">
      <c r="A12" s="122"/>
      <c r="B12" s="127"/>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2"/>
      <c r="AC13" s="122"/>
    </row>
    <row r="14" spans="1:29" s="123" customFormat="1" ht="12.75">
      <c r="A14" s="122"/>
      <c r="B14" s="127"/>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2"/>
      <c r="AC14" s="122"/>
    </row>
    <row r="15" spans="1:29" s="123" customFormat="1" ht="12.75">
      <c r="A15" s="122"/>
      <c r="B15" s="127"/>
      <c r="C15" s="31" t="s">
        <v>108</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2"/>
      <c r="AC15" s="122"/>
    </row>
    <row r="16" spans="1:29" s="123" customFormat="1" ht="12.75">
      <c r="A16" s="122"/>
      <c r="B16" s="127"/>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2"/>
      <c r="AC16" s="122"/>
    </row>
    <row r="17" spans="1:29" s="123" customFormat="1" ht="12.75">
      <c r="A17" s="122"/>
      <c r="B17" s="127"/>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2"/>
      <c r="AC17" s="122"/>
    </row>
    <row r="18" spans="1:29" s="123" customFormat="1" ht="12.75">
      <c r="A18" s="122"/>
      <c r="B18" s="127"/>
      <c r="C18" s="31" t="s">
        <v>109</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2"/>
      <c r="AC18" s="122"/>
    </row>
    <row r="19" spans="1:29" s="123" customFormat="1" ht="12.75">
      <c r="A19" s="122"/>
      <c r="B19" s="127"/>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2"/>
      <c r="AC19" s="122"/>
    </row>
    <row r="20" spans="1:29" s="123" customFormat="1" ht="12.75">
      <c r="A20" s="122"/>
      <c r="B20" s="127"/>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2"/>
      <c r="AC20" s="122"/>
    </row>
    <row r="21" spans="1:29" s="123" customFormat="1" ht="12.75">
      <c r="A21" s="122"/>
      <c r="B21" s="127"/>
      <c r="C21" s="31" t="s">
        <v>110</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2"/>
      <c r="AC21" s="122"/>
    </row>
    <row r="22" spans="1:29" s="123" customFormat="1" ht="12.75">
      <c r="A22" s="122"/>
      <c r="B22" s="127"/>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2"/>
      <c r="AC22" s="122"/>
    </row>
    <row r="23" spans="1:29" s="123" customFormat="1" ht="12.75">
      <c r="A23" s="122"/>
      <c r="B23" s="127"/>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2"/>
      <c r="AC23" s="122"/>
    </row>
    <row r="24" spans="1:29" s="123" customFormat="1" ht="12.75">
      <c r="A24" s="122"/>
      <c r="B24" s="127"/>
      <c r="C24" s="31" t="s">
        <v>111</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2"/>
      <c r="AC24" s="122"/>
    </row>
    <row r="25" spans="1:29" s="123" customFormat="1" ht="12.75">
      <c r="B25" s="127"/>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2"/>
      <c r="AC25" s="122"/>
    </row>
    <row r="26" spans="1:29" s="123" customFormat="1" ht="12.75">
      <c r="A26" s="122"/>
      <c r="B26" s="127"/>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2"/>
      <c r="AC26" s="122"/>
    </row>
    <row r="27" spans="1:29" s="123" customFormat="1" ht="13.5" thickBot="1">
      <c r="A27" s="122"/>
      <c r="B27" s="127"/>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October</v>
      </c>
      <c r="G33" s="163"/>
      <c r="H33" s="163"/>
      <c r="I33" s="163"/>
      <c r="J33" s="163"/>
      <c r="K33" s="163"/>
      <c r="L33" s="163"/>
      <c r="M33" s="163"/>
      <c r="N33" s="164"/>
      <c r="O33" s="166" t="str">
        <f>"April to "&amp;D4&amp;" (YTD)"</f>
        <v>April to October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122"/>
    </row>
    <row r="36" spans="1:29" s="123" customFormat="1" ht="11.25">
      <c r="A36" s="122"/>
      <c r="B36" s="122"/>
      <c r="C36" s="31" t="s">
        <v>107</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19">
        <f>IFERROR(O37/P37-1,"n/a")</f>
        <v>0.13687600644122377</v>
      </c>
      <c r="U37" s="119">
        <f>IFERROR(O37/Q37-1,"n/a")</f>
        <v>2.0964912280701755</v>
      </c>
      <c r="V37" s="119">
        <f>IFERROR(O37/R37-1,"n/a")</f>
        <v>15.80952380952381</v>
      </c>
      <c r="W37" s="120">
        <f>IFERROR(O37/S37-1,"n/a")</f>
        <v>1.4367816091954033E-2</v>
      </c>
      <c r="X37" s="89">
        <v>1486</v>
      </c>
      <c r="Y37" s="89">
        <v>1052</v>
      </c>
      <c r="Z37" s="70">
        <v>551</v>
      </c>
      <c r="AA37" s="78">
        <v>1584</v>
      </c>
      <c r="AC37" s="122"/>
    </row>
    <row r="38" spans="1:29" s="123" customFormat="1" ht="11.25">
      <c r="A38" s="122"/>
      <c r="B38" s="122"/>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19">
        <f>IFERROR(O38/P38-1,"n/a")</f>
        <v>0.32889444610449048</v>
      </c>
      <c r="U38" s="119">
        <f>IFERROR(O38/Q38-1,"n/a")</f>
        <v>6.809771001790013</v>
      </c>
      <c r="V38" s="119" t="str">
        <f>IFERROR(O38/R38-1,"n/a")</f>
        <v>n/a</v>
      </c>
      <c r="W38" s="120">
        <f>IFERROR(O38/S38-1,"n/a")</f>
        <v>0.15434200796742226</v>
      </c>
      <c r="X38" s="89">
        <v>4370939</v>
      </c>
      <c r="Y38" s="89">
        <v>1527970</v>
      </c>
      <c r="Z38" s="84">
        <v>1092884</v>
      </c>
      <c r="AA38" s="78">
        <v>4234259</v>
      </c>
      <c r="AC38" s="122"/>
    </row>
    <row r="39" spans="1:29" s="123" customFormat="1" ht="11.25">
      <c r="A39" s="122"/>
      <c r="B39" s="122"/>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19">
        <f>IFERROR(O40/P40-1,"n/a")</f>
        <v>-3.5785288270377746E-2</v>
      </c>
      <c r="U40" s="119">
        <f>IFERROR(O40/Q40-1,"n/a")</f>
        <v>2.089171974522293</v>
      </c>
      <c r="V40" s="119">
        <f>IFERROR(O40/R40-1,"n/a")</f>
        <v>16.321428571428573</v>
      </c>
      <c r="W40" s="120">
        <f>IFERROR(O40/S40-1,"n/a")</f>
        <v>-1.8218623481781382E-2</v>
      </c>
      <c r="X40" s="89">
        <v>563</v>
      </c>
      <c r="Y40" s="89">
        <v>226</v>
      </c>
      <c r="Z40" s="70">
        <v>66</v>
      </c>
      <c r="AA40" s="78">
        <v>573</v>
      </c>
      <c r="AC40" s="122"/>
    </row>
    <row r="41" spans="1:29" s="123" customFormat="1" ht="11.25">
      <c r="A41" s="122"/>
      <c r="B41" s="122"/>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19">
        <f>IFERROR(O41/P41-1,"n/a")</f>
        <v>0.69111146932806289</v>
      </c>
      <c r="U41" s="119">
        <f>IFERROR(O41/Q41-1,"n/a")</f>
        <v>4.808925963374902</v>
      </c>
      <c r="V41" s="119">
        <f>IFERROR(O41/R41-1,"n/a")</f>
        <v>63.153276908760574</v>
      </c>
      <c r="W41" s="120">
        <f>IFERROR(O41/S41-1,"n/a")</f>
        <v>0.18224059043965313</v>
      </c>
      <c r="X41" s="89">
        <v>1012510</v>
      </c>
      <c r="Y41" s="89">
        <v>327926</v>
      </c>
      <c r="Z41" s="84">
        <v>80778</v>
      </c>
      <c r="AA41" s="78">
        <v>1361671</v>
      </c>
      <c r="AC41" s="122"/>
    </row>
    <row r="42" spans="1:29" s="123" customFormat="1" ht="11.25">
      <c r="A42" s="122"/>
      <c r="B42" s="122"/>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19">
        <f>IFERROR(O43/P43-1,"n/a")</f>
        <v>6.6889632107023367E-2</v>
      </c>
      <c r="U43" s="119">
        <f>IFERROR(O43/Q43-1,"n/a")</f>
        <v>19.580645161290324</v>
      </c>
      <c r="V43" s="119">
        <f>IFERROR(O43/R43-1,"n/a")</f>
        <v>105.33333333333333</v>
      </c>
      <c r="W43" s="120">
        <f>IFERROR(O43/S43-1,"n/a")</f>
        <v>1.4633204633204633</v>
      </c>
      <c r="X43" s="89">
        <v>669</v>
      </c>
      <c r="Y43" s="89">
        <v>59</v>
      </c>
      <c r="Z43" s="70">
        <v>9</v>
      </c>
      <c r="AA43" s="78">
        <v>287</v>
      </c>
      <c r="AC43" s="122"/>
    </row>
    <row r="44" spans="1:29" s="123" customFormat="1" ht="11.25">
      <c r="A44" s="122"/>
      <c r="B44" s="122"/>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19">
        <f>IFERROR(O44/P44-1,"n/a")</f>
        <v>0.44402121197951705</v>
      </c>
      <c r="U44" s="119">
        <f>IFERROR(O44/Q44-1,"n/a")</f>
        <v>108.57023289665212</v>
      </c>
      <c r="V44" s="119">
        <f>IFERROR(O44/R44-1,"n/a")</f>
        <v>144.21292500602846</v>
      </c>
      <c r="W44" s="120">
        <f>IFERROR(O44/S44-1,"n/a")</f>
        <v>1.1957033785212681</v>
      </c>
      <c r="X44" s="82">
        <v>905256</v>
      </c>
      <c r="Y44" s="82">
        <v>20626</v>
      </c>
      <c r="Z44" s="84">
        <v>10047</v>
      </c>
      <c r="AA44" s="78">
        <v>581199</v>
      </c>
      <c r="AC44" s="122"/>
    </row>
    <row r="45" spans="1:29" s="123" customFormat="1" ht="11.25">
      <c r="A45" s="122"/>
      <c r="B45" s="122"/>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19">
        <f>IFERROR(O46/P46-1,"n/a")</f>
        <v>0.36349453978159119</v>
      </c>
      <c r="U46" s="119">
        <f>IFERROR(O46/Q46-1,"n/a")</f>
        <v>3.5759162303664924</v>
      </c>
      <c r="V46" s="119" t="str">
        <f>IFERROR(O46/R46-1,"n/a")</f>
        <v>n/a</v>
      </c>
      <c r="W46" s="120">
        <f>IFERROR(O46/S46-1,"n/a")</f>
        <v>0.4028892455858748</v>
      </c>
      <c r="X46" s="89">
        <v>1129</v>
      </c>
      <c r="Y46" s="89">
        <v>336</v>
      </c>
      <c r="Z46" s="84">
        <v>43</v>
      </c>
      <c r="AA46" s="78">
        <v>781</v>
      </c>
      <c r="AC46" s="122"/>
    </row>
    <row r="47" spans="1:29" s="123" customFormat="1" ht="11.25">
      <c r="A47" s="122"/>
      <c r="B47" s="122"/>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19">
        <f>IFERROR(O47/P47-1,"n/a")</f>
        <v>0.69551196939374194</v>
      </c>
      <c r="U47" s="119">
        <f>IFERROR(O47/Q47-1,"n/a")</f>
        <v>6.9254938841314528</v>
      </c>
      <c r="V47" s="119" t="str">
        <f>IFERROR(O47/R47-1,"n/a")</f>
        <v>n/a</v>
      </c>
      <c r="W47" s="120">
        <f>IFERROR(O47/S47-1,"n/a")</f>
        <v>0.37164367109594254</v>
      </c>
      <c r="X47" s="82">
        <v>2932981</v>
      </c>
      <c r="Y47" s="82">
        <v>533563</v>
      </c>
      <c r="Z47" s="84">
        <v>140552</v>
      </c>
      <c r="AA47" s="78">
        <v>2441594</v>
      </c>
      <c r="AC47" s="122"/>
    </row>
    <row r="48" spans="1:29" s="123" customFormat="1" ht="11.25">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7">
        <f>IFERROR(O52/Q52-1,"n/a")</f>
        <v>7.5631828522341227</v>
      </c>
      <c r="V52" s="117">
        <f>IFERROR(O52/R52-1,"n/a")</f>
        <v>256.11691131201195</v>
      </c>
      <c r="W52" s="118">
        <f>IFERROR(O52/S52-1,"n/a")</f>
        <v>0.33049038545376508</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September</v>
      </c>
      <c r="G9" s="163"/>
      <c r="H9" s="163"/>
      <c r="I9" s="163"/>
      <c r="J9" s="163"/>
      <c r="K9" s="163"/>
      <c r="L9" s="163"/>
      <c r="M9" s="163"/>
      <c r="N9" s="164"/>
      <c r="O9" s="162" t="str">
        <f>"January to "&amp; D4</f>
        <v>January to September</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25" customHeight="1">
      <c r="A11" s="125"/>
      <c r="B11" s="126"/>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125"/>
      <c r="AC11" s="125"/>
    </row>
    <row r="12" spans="1:29" s="123" customFormat="1" ht="12.75">
      <c r="A12" s="122"/>
      <c r="B12" s="127"/>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4">
        <v>1591</v>
      </c>
      <c r="AB13" s="122"/>
      <c r="AC13" s="122"/>
    </row>
    <row r="14" spans="1:29" s="123" customFormat="1" ht="12.75">
      <c r="A14" s="122"/>
      <c r="B14" s="127"/>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4">
        <v>4592479</v>
      </c>
      <c r="AB14" s="122"/>
      <c r="AC14" s="122"/>
    </row>
    <row r="15" spans="1:29" s="123" customFormat="1" ht="12.75">
      <c r="A15" s="122"/>
      <c r="B15" s="127"/>
      <c r="C15" s="31" t="s">
        <v>108</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2.75">
      <c r="A16" s="122"/>
      <c r="B16" s="127"/>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4">
        <v>586</v>
      </c>
      <c r="AB16" s="122"/>
      <c r="AC16" s="122"/>
    </row>
    <row r="17" spans="1:29" s="123" customFormat="1" ht="12.75">
      <c r="A17" s="122"/>
      <c r="B17" s="127"/>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4">
        <v>1400932</v>
      </c>
      <c r="AB17" s="122"/>
      <c r="AC17" s="122"/>
    </row>
    <row r="18" spans="1:29" s="123" customFormat="1" ht="12.75">
      <c r="A18" s="122"/>
      <c r="B18" s="127"/>
      <c r="C18" s="31" t="s">
        <v>109</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2.75">
      <c r="A19" s="122"/>
      <c r="B19" s="127"/>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4">
        <v>290</v>
      </c>
      <c r="AB19" s="122"/>
      <c r="AC19" s="122"/>
    </row>
    <row r="20" spans="1:29" s="123" customFormat="1" ht="12.75">
      <c r="A20" s="122"/>
      <c r="B20" s="127"/>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4">
        <v>585930</v>
      </c>
      <c r="AB20" s="122"/>
      <c r="AC20" s="122"/>
    </row>
    <row r="21" spans="1:29" s="123" customFormat="1" ht="12.75">
      <c r="A21" s="122"/>
      <c r="B21" s="127"/>
      <c r="C21" s="31" t="s">
        <v>110</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2.75">
      <c r="A22" s="122"/>
      <c r="B22" s="127"/>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4">
        <v>827</v>
      </c>
      <c r="AB22" s="122"/>
      <c r="AC22" s="122"/>
    </row>
    <row r="23" spans="1:29" s="123" customFormat="1" ht="12.75">
      <c r="A23" s="122"/>
      <c r="B23" s="127"/>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4">
        <v>2552942</v>
      </c>
      <c r="AB23" s="122"/>
      <c r="AC23" s="122"/>
    </row>
    <row r="24" spans="1:29" s="123" customFormat="1" ht="12.75">
      <c r="A24" s="122"/>
      <c r="B24" s="127"/>
      <c r="C24" s="31" t="s">
        <v>111</v>
      </c>
      <c r="D24" s="26"/>
      <c r="E24" s="32"/>
      <c r="F24" s="72"/>
      <c r="G24" s="72"/>
      <c r="H24" s="72"/>
      <c r="I24" s="72"/>
      <c r="J24" s="72"/>
      <c r="K24" s="64"/>
      <c r="L24" s="64"/>
      <c r="M24" s="64"/>
      <c r="N24" s="60"/>
      <c r="O24" s="87"/>
      <c r="P24" s="87"/>
      <c r="Q24" s="87"/>
      <c r="R24" s="87"/>
      <c r="S24" s="87"/>
      <c r="T24" s="64"/>
      <c r="U24" s="64"/>
      <c r="V24" s="64"/>
      <c r="W24" s="60"/>
      <c r="X24" s="43"/>
      <c r="Y24" s="43"/>
      <c r="Z24" s="43"/>
      <c r="AA24" s="135"/>
      <c r="AB24" s="122"/>
      <c r="AC24" s="122"/>
    </row>
    <row r="25" spans="1:29" s="123" customFormat="1" ht="12.75">
      <c r="B25" s="127"/>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4">
        <v>16</v>
      </c>
      <c r="AB25" s="122"/>
      <c r="AC25" s="122"/>
    </row>
    <row r="26" spans="1:29" s="123" customFormat="1" ht="12.75">
      <c r="A26" s="122"/>
      <c r="B26" s="127"/>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6">
        <v>20248</v>
      </c>
      <c r="AB26" s="122"/>
      <c r="AC26" s="122"/>
    </row>
    <row r="27" spans="1:29" s="123" customFormat="1" ht="13.5" thickBot="1">
      <c r="A27" s="122"/>
      <c r="B27" s="127"/>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September</v>
      </c>
      <c r="G33" s="163"/>
      <c r="H33" s="163"/>
      <c r="I33" s="163"/>
      <c r="J33" s="163"/>
      <c r="K33" s="163"/>
      <c r="L33" s="163"/>
      <c r="M33" s="163"/>
      <c r="N33" s="164"/>
      <c r="O33" s="166" t="str">
        <f>"April to "&amp;D4&amp;" (YTD)"</f>
        <v>April to September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122"/>
    </row>
    <row r="36" spans="1:29" s="123" customFormat="1" ht="11.25">
      <c r="A36" s="122"/>
      <c r="B36" s="122"/>
      <c r="C36" s="31" t="s">
        <v>107</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19">
        <f>IFERROR(O37/P37-1,"n/a")</f>
        <v>0.15101289134438312</v>
      </c>
      <c r="U37" s="119">
        <f>IFERROR(O37/Q37-1,"n/a")</f>
        <v>3.4964028776978413</v>
      </c>
      <c r="V37" s="119">
        <f>IFERROR(O37/R37-1,"n/a")</f>
        <v>13.880952380952381</v>
      </c>
      <c r="W37" s="120">
        <f>IFERROR(O37/S37-1,"n/a")</f>
        <v>6.6552901023890776E-2</v>
      </c>
      <c r="X37" s="89">
        <v>1486</v>
      </c>
      <c r="Y37" s="89">
        <v>1052</v>
      </c>
      <c r="Z37" s="70">
        <v>551</v>
      </c>
      <c r="AA37" s="78">
        <v>1584</v>
      </c>
      <c r="AC37" s="122"/>
    </row>
    <row r="38" spans="1:29" s="123" customFormat="1" ht="11.25">
      <c r="A38" s="122"/>
      <c r="B38" s="122"/>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19">
        <f>IFERROR(O38/P38-1,"n/a")</f>
        <v>0.37459473372408447</v>
      </c>
      <c r="U38" s="119">
        <f>IFERROR(O38/Q38-1,"n/a")</f>
        <v>11.428745163073522</v>
      </c>
      <c r="V38" s="119" t="str">
        <f>IFERROR(O38/R38-1,"n/a")</f>
        <v>n/a</v>
      </c>
      <c r="W38" s="120">
        <f>IFERROR(O38/S38-1,"n/a")</f>
        <v>0.18815376306469211</v>
      </c>
      <c r="X38" s="89">
        <v>4370939</v>
      </c>
      <c r="Y38" s="89">
        <v>1527970</v>
      </c>
      <c r="Z38" s="84">
        <v>1092884</v>
      </c>
      <c r="AA38" s="78">
        <v>4234259</v>
      </c>
      <c r="AC38" s="122"/>
    </row>
    <row r="39" spans="1:29" s="123" customFormat="1" ht="11.25">
      <c r="A39" s="122"/>
      <c r="B39" s="122"/>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19">
        <f>IFERROR(O40/P40-1,"n/a")</f>
        <v>-3.8647342995169032E-2</v>
      </c>
      <c r="U40" s="119">
        <f>IFERROR(O40/Q40-1,"n/a")</f>
        <v>2.2096774193548385</v>
      </c>
      <c r="V40" s="119">
        <f>IFERROR(O40/R40-1,"n/a")</f>
        <v>35.18181818181818</v>
      </c>
      <c r="W40" s="120">
        <f>IFERROR(O40/S40-1,"n/a")</f>
        <v>4.7368421052631504E-2</v>
      </c>
      <c r="X40" s="89">
        <v>563</v>
      </c>
      <c r="Y40" s="89">
        <v>226</v>
      </c>
      <c r="Z40" s="70">
        <v>66</v>
      </c>
      <c r="AA40" s="78">
        <v>573</v>
      </c>
      <c r="AC40" s="122"/>
    </row>
    <row r="41" spans="1:29" s="123" customFormat="1" ht="11.25">
      <c r="A41" s="122"/>
      <c r="B41" s="122"/>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19">
        <f>IFERROR(O41/P41-1,"n/a")</f>
        <v>0.70688474299611603</v>
      </c>
      <c r="U41" s="119">
        <f>IFERROR(O41/Q41-1,"n/a")</f>
        <v>5.085124011248495</v>
      </c>
      <c r="V41" s="119">
        <f>IFERROR(O41/R41-1,"n/a")</f>
        <v>143.9627307558342</v>
      </c>
      <c r="W41" s="120">
        <f>IFERROR(O41/S41-1,"n/a")</f>
        <v>0.24667404215209743</v>
      </c>
      <c r="X41" s="89">
        <v>1012510</v>
      </c>
      <c r="Y41" s="89">
        <v>327926</v>
      </c>
      <c r="Z41" s="84">
        <v>80778</v>
      </c>
      <c r="AA41" s="78">
        <v>1361671</v>
      </c>
      <c r="AC41" s="122"/>
    </row>
    <row r="42" spans="1:29" s="123" customFormat="1" ht="11.25">
      <c r="A42" s="122"/>
      <c r="B42" s="122"/>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19">
        <f>IFERROR(O43/P43-1,"n/a")</f>
        <v>3.9920159680638667E-2</v>
      </c>
      <c r="U43" s="119">
        <f>IFERROR(O43/Q43-1,"n/a")</f>
        <v>31.5625</v>
      </c>
      <c r="V43" s="119">
        <f>IFERROR(O43/R43-1,"n/a")</f>
        <v>103.2</v>
      </c>
      <c r="W43" s="120">
        <f>IFERROR(O43/S43-1,"n/a")</f>
        <v>1.3155555555555556</v>
      </c>
      <c r="X43" s="89">
        <v>669</v>
      </c>
      <c r="Y43" s="89">
        <v>59</v>
      </c>
      <c r="Z43" s="70">
        <v>9</v>
      </c>
      <c r="AA43" s="78">
        <v>287</v>
      </c>
      <c r="AC43" s="122"/>
    </row>
    <row r="44" spans="1:29" s="123" customFormat="1" ht="11.25">
      <c r="A44" s="122"/>
      <c r="B44" s="122"/>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19">
        <f>IFERROR(O44/P44-1,"n/a")</f>
        <v>0.41600175755699587</v>
      </c>
      <c r="U44" s="119">
        <f>IFERROR(O44/Q44-1,"n/a")</f>
        <v>217.53346543372965</v>
      </c>
      <c r="V44" s="119">
        <f>IFERROR(O44/R44-1,"n/a")</f>
        <v>118.67434289848083</v>
      </c>
      <c r="W44" s="120">
        <f>IFERROR(O44/S44-1,"n/a")</f>
        <v>1.062381825057451</v>
      </c>
      <c r="X44" s="82">
        <v>905256</v>
      </c>
      <c r="Y44" s="82">
        <v>20626</v>
      </c>
      <c r="Z44" s="84">
        <v>10047</v>
      </c>
      <c r="AA44" s="78">
        <v>581199</v>
      </c>
      <c r="AC44" s="122"/>
    </row>
    <row r="45" spans="1:29" s="123" customFormat="1" ht="11.25">
      <c r="A45" s="122"/>
      <c r="B45" s="122"/>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19">
        <f>IFERROR(O46/P46-1,"n/a")</f>
        <v>0.40040650406504064</v>
      </c>
      <c r="U46" s="119">
        <f>IFERROR(O46/Q46-1,"n/a")</f>
        <v>7.2023809523809526</v>
      </c>
      <c r="V46" s="119" t="str">
        <f>IFERROR(O46/R46-1,"n/a")</f>
        <v>n/a</v>
      </c>
      <c r="W46" s="120">
        <f>IFERROR(O46/S46-1,"n/a")</f>
        <v>0.38911290322580649</v>
      </c>
      <c r="X46" s="89">
        <v>1129</v>
      </c>
      <c r="Y46" s="89">
        <v>336</v>
      </c>
      <c r="Z46" s="84">
        <v>43</v>
      </c>
      <c r="AA46" s="78">
        <v>781</v>
      </c>
      <c r="AC46" s="122"/>
    </row>
    <row r="47" spans="1:29" s="123" customFormat="1" ht="11.25">
      <c r="A47" s="122"/>
      <c r="B47" s="122"/>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19">
        <f>IFERROR(O47/P47-1,"n/a")</f>
        <v>0.74317351243585561</v>
      </c>
      <c r="U47" s="119">
        <f>IFERROR(O47/Q47-1,"n/a")</f>
        <v>12.103637652412692</v>
      </c>
      <c r="V47" s="119" t="str">
        <f>IFERROR(O47/R47-1,"n/a")</f>
        <v>n/a</v>
      </c>
      <c r="W47" s="120">
        <f>IFERROR(O47/S47-1,"n/a")</f>
        <v>0.33686975249522355</v>
      </c>
      <c r="X47" s="82">
        <v>2932981</v>
      </c>
      <c r="Y47" s="82">
        <v>533563</v>
      </c>
      <c r="Z47" s="84">
        <v>140552</v>
      </c>
      <c r="AA47" s="78">
        <v>2441594</v>
      </c>
      <c r="AC47" s="122"/>
    </row>
    <row r="48" spans="1:29" s="123" customFormat="1" ht="11.25">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19">
        <f>IFERROR(O49/P49-1,"n/a")</f>
        <v>1.375</v>
      </c>
      <c r="U49" s="119" t="str">
        <f>IFERROR(O49/Q49-1,"n/a")</f>
        <v>n/a</v>
      </c>
      <c r="V49" s="119" t="str">
        <f>IFERROR(O49/R49-1,"n/a")</f>
        <v>n/a</v>
      </c>
      <c r="W49" s="120">
        <f>IFERROR(O49/S49-1,"n/a")</f>
        <v>0.46153846153846145</v>
      </c>
      <c r="X49" s="89">
        <v>9</v>
      </c>
      <c r="Y49" s="68">
        <v>0</v>
      </c>
      <c r="Z49" s="68">
        <v>0</v>
      </c>
      <c r="AA49" s="78">
        <v>16</v>
      </c>
      <c r="AC49" s="122"/>
    </row>
    <row r="50" spans="3:29" s="123"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19">
        <f>IFERROR(O50/P50-1,"n/a")</f>
        <v>1.5840801265155511</v>
      </c>
      <c r="U50" s="119" t="str">
        <f>IFERROR(O50/Q50-1,"n/a")</f>
        <v>n/a</v>
      </c>
      <c r="V50" s="119" t="str">
        <f>IFERROR(O50/R50-1,"n/a")</f>
        <v>n/a</v>
      </c>
      <c r="W50" s="120">
        <f>IFERROR(O50/S50-1,"n/a")</f>
        <v>1.1063163710023938</v>
      </c>
      <c r="X50" s="82">
        <v>15637</v>
      </c>
      <c r="Y50" s="68">
        <v>0</v>
      </c>
      <c r="Z50" s="68">
        <v>0</v>
      </c>
      <c r="AA50" s="78">
        <v>20248</v>
      </c>
      <c r="AC50" s="122"/>
    </row>
    <row r="51" spans="3:29" s="123"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7">
        <f>IFERROR(O52/Q52-1,"n/a")</f>
        <v>11.038672677920459</v>
      </c>
      <c r="V52" s="117">
        <f>IFERROR(O52/R52-1,"n/a")</f>
        <v>396.68705270006507</v>
      </c>
      <c r="W52" s="118">
        <f>IFERROR(O52/S52-1,"n/a")</f>
        <v>0.3348761341948876</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F37" sqref="F37:J50"/>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August</v>
      </c>
      <c r="G9" s="163"/>
      <c r="H9" s="163"/>
      <c r="I9" s="163"/>
      <c r="J9" s="163"/>
      <c r="K9" s="163"/>
      <c r="L9" s="163"/>
      <c r="M9" s="163"/>
      <c r="N9" s="164"/>
      <c r="O9" s="162" t="str">
        <f>"January to "&amp; D4</f>
        <v>January to August</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25" customHeight="1">
      <c r="A11" s="125"/>
      <c r="B11" s="126"/>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125"/>
      <c r="AC11" s="125"/>
    </row>
    <row r="12" spans="1:29" s="123" customFormat="1" ht="12.75">
      <c r="A12" s="122"/>
      <c r="B12" s="127"/>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4">
        <v>1591</v>
      </c>
      <c r="AB13" s="122"/>
      <c r="AC13" s="122"/>
    </row>
    <row r="14" spans="1:29" s="123" customFormat="1" ht="12.75">
      <c r="A14" s="122"/>
      <c r="B14" s="127"/>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4">
        <v>4592479</v>
      </c>
      <c r="AB14" s="122"/>
      <c r="AC14" s="122"/>
    </row>
    <row r="15" spans="1:29" s="123" customFormat="1" ht="12.75">
      <c r="A15" s="122"/>
      <c r="B15" s="127"/>
      <c r="C15" s="31" t="s">
        <v>108</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2.75">
      <c r="A16" s="122"/>
      <c r="B16" s="127"/>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4">
        <v>586</v>
      </c>
      <c r="AB16" s="122"/>
      <c r="AC16" s="122"/>
    </row>
    <row r="17" spans="1:29" s="123" customFormat="1" ht="12.75">
      <c r="A17" s="122"/>
      <c r="B17" s="127"/>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4">
        <v>1400932</v>
      </c>
      <c r="AB17" s="122"/>
      <c r="AC17" s="122"/>
    </row>
    <row r="18" spans="1:29" s="123" customFormat="1" ht="12.75">
      <c r="A18" s="122"/>
      <c r="B18" s="127"/>
      <c r="C18" s="31" t="s">
        <v>109</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2.75">
      <c r="A19" s="122"/>
      <c r="B19" s="127"/>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4">
        <v>290</v>
      </c>
      <c r="AB19" s="122"/>
      <c r="AC19" s="122"/>
    </row>
    <row r="20" spans="1:29" s="123" customFormat="1" ht="12.75">
      <c r="A20" s="122"/>
      <c r="B20" s="127"/>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4">
        <v>585930</v>
      </c>
      <c r="AB20" s="122"/>
      <c r="AC20" s="122"/>
    </row>
    <row r="21" spans="1:29" s="123" customFormat="1" ht="12.75">
      <c r="A21" s="122"/>
      <c r="B21" s="127"/>
      <c r="C21" s="31" t="s">
        <v>110</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2.75">
      <c r="A22" s="122"/>
      <c r="B22" s="127"/>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4">
        <v>827</v>
      </c>
      <c r="AB22" s="122"/>
      <c r="AC22" s="122"/>
    </row>
    <row r="23" spans="1:29" s="123" customFormat="1" ht="12.75">
      <c r="A23" s="122"/>
      <c r="B23" s="127"/>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4">
        <v>2552942</v>
      </c>
      <c r="AB23" s="122"/>
      <c r="AC23" s="122"/>
    </row>
    <row r="24" spans="1:29" s="123" customFormat="1" ht="12.75">
      <c r="A24" s="122"/>
      <c r="B24" s="127"/>
      <c r="C24" s="31" t="s">
        <v>111</v>
      </c>
      <c r="D24" s="26"/>
      <c r="E24" s="32"/>
      <c r="F24" s="72"/>
      <c r="G24" s="72"/>
      <c r="H24" s="72"/>
      <c r="I24" s="72"/>
      <c r="J24" s="72"/>
      <c r="K24" s="64"/>
      <c r="L24" s="64"/>
      <c r="M24" s="64"/>
      <c r="N24" s="60"/>
      <c r="O24" s="87">
        <v>-19798</v>
      </c>
      <c r="P24" s="87"/>
      <c r="Q24" s="87"/>
      <c r="R24" s="87"/>
      <c r="S24" s="87"/>
      <c r="T24" s="64"/>
      <c r="U24" s="64"/>
      <c r="V24" s="64"/>
      <c r="W24" s="60"/>
      <c r="X24" s="43"/>
      <c r="Y24" s="43"/>
      <c r="Z24" s="43"/>
      <c r="AA24" s="135"/>
      <c r="AB24" s="122"/>
      <c r="AC24" s="122"/>
    </row>
    <row r="25" spans="1:29" s="123" customFormat="1" ht="12.75">
      <c r="B25" s="127"/>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4">
        <v>16</v>
      </c>
      <c r="AB25" s="122"/>
      <c r="AC25" s="122"/>
    </row>
    <row r="26" spans="1:29" s="123" customFormat="1" ht="12.75">
      <c r="A26" s="122"/>
      <c r="B26" s="127"/>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6">
        <v>20248</v>
      </c>
      <c r="AB26" s="122"/>
      <c r="AC26" s="122"/>
    </row>
    <row r="27" spans="1:29" s="123" customFormat="1" ht="13.5" thickBot="1">
      <c r="A27" s="122"/>
      <c r="B27" s="127"/>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August</v>
      </c>
      <c r="G33" s="163"/>
      <c r="H33" s="163"/>
      <c r="I33" s="163"/>
      <c r="J33" s="163"/>
      <c r="K33" s="163"/>
      <c r="L33" s="163"/>
      <c r="M33" s="163"/>
      <c r="N33" s="164"/>
      <c r="O33" s="166" t="str">
        <f>"April to "&amp;D4&amp;" (YTD)"</f>
        <v>April to August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122"/>
    </row>
    <row r="36" spans="1:29" s="123" customFormat="1" ht="11.25">
      <c r="A36" s="122"/>
      <c r="B36" s="122"/>
      <c r="C36" s="31" t="s">
        <v>107</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19">
        <f>IFERROR(O37/P37-1,"n/a")</f>
        <v>0.14316702819956606</v>
      </c>
      <c r="U37" s="119">
        <f>IFERROR(O37/Q37-1,"n/a")</f>
        <v>5.6708860759493671</v>
      </c>
      <c r="V37" s="119">
        <f>IFERROR(O37/R37-1,"n/a")</f>
        <v>11.547619047619047</v>
      </c>
      <c r="W37" s="120">
        <f>IFERROR(O37/S37-1,"n/a")</f>
        <v>3.9447731755424043E-2</v>
      </c>
      <c r="X37" s="89">
        <v>1486</v>
      </c>
      <c r="Y37" s="89">
        <v>1052</v>
      </c>
      <c r="Z37" s="70">
        <v>551</v>
      </c>
      <c r="AA37" s="78">
        <v>1584</v>
      </c>
      <c r="AC37" s="122"/>
    </row>
    <row r="38" spans="1:29" s="123" customFormat="1" ht="11.25">
      <c r="A38" s="122"/>
      <c r="B38" s="122"/>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19">
        <f>IFERROR(O38/P38-1,"n/a")</f>
        <v>0.42775333875001564</v>
      </c>
      <c r="U38" s="119">
        <f>IFERROR(O38/Q38-1,"n/a")</f>
        <v>18.842161940413312</v>
      </c>
      <c r="V38" s="119" t="str">
        <f>IFERROR(O38/R38-1,"n/a")</f>
        <v>n/a</v>
      </c>
      <c r="W38" s="120">
        <f>IFERROR(O38/S38-1,"n/a")</f>
        <v>0.16699168386251917</v>
      </c>
      <c r="X38" s="89">
        <v>4370939</v>
      </c>
      <c r="Y38" s="89">
        <v>1527970</v>
      </c>
      <c r="Z38" s="84">
        <v>1092884</v>
      </c>
      <c r="AA38" s="78">
        <v>4234259</v>
      </c>
      <c r="AC38" s="122"/>
    </row>
    <row r="39" spans="1:29" s="123" customFormat="1" ht="11.25">
      <c r="A39" s="122"/>
      <c r="B39" s="122"/>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19">
        <f>IFERROR(O40/P40-1,"n/a")</f>
        <v>-2.9411764705882359E-2</v>
      </c>
      <c r="U40" s="119">
        <f>IFERROR(O40/Q40-1,"n/a")</f>
        <v>2.6666666666666665</v>
      </c>
      <c r="V40" s="119">
        <f>IFERROR(O40/R40-1,"n/a")</f>
        <v>164</v>
      </c>
      <c r="W40" s="120">
        <f>IFERROR(O40/S40-1,"n/a")</f>
        <v>6.4516129032258007E-2</v>
      </c>
      <c r="X40" s="89">
        <v>563</v>
      </c>
      <c r="Y40" s="89">
        <v>226</v>
      </c>
      <c r="Z40" s="70">
        <v>66</v>
      </c>
      <c r="AA40" s="78">
        <v>573</v>
      </c>
      <c r="AC40" s="122"/>
    </row>
    <row r="41" spans="1:29" s="123" customFormat="1" ht="11.25">
      <c r="A41" s="122"/>
      <c r="B41" s="122"/>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19">
        <f>IFERROR(O41/P41-1,"n/a")</f>
        <v>0.76377436765358464</v>
      </c>
      <c r="U41" s="119">
        <f>IFERROR(O41/Q41-1,"n/a")</f>
        <v>6.2771134781467106</v>
      </c>
      <c r="V41" s="119">
        <f>IFERROR(O41/R41-1,"n/a")</f>
        <v>402.56906729634005</v>
      </c>
      <c r="W41" s="120">
        <f>IFERROR(O41/S41-1,"n/a")</f>
        <v>0.23197217616953791</v>
      </c>
      <c r="X41" s="89">
        <v>1012510</v>
      </c>
      <c r="Y41" s="89">
        <v>327926</v>
      </c>
      <c r="Z41" s="84">
        <v>80778</v>
      </c>
      <c r="AA41" s="78">
        <v>1361671</v>
      </c>
      <c r="AC41" s="122"/>
    </row>
    <row r="42" spans="1:29" s="123" customFormat="1" ht="11.25">
      <c r="A42" s="122"/>
      <c r="B42" s="122"/>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19">
        <f>IFERROR(O43/P43-1,"n/a")</f>
        <v>2.9339853300733409E-2</v>
      </c>
      <c r="U43" s="119">
        <f>IFERROR(O43/Q43-1,"n/a")</f>
        <v>45.777777777777779</v>
      </c>
      <c r="V43" s="119">
        <f>IFERROR(O43/R43-1,"n/a")</f>
        <v>104.25</v>
      </c>
      <c r="W43" s="120">
        <f>IFERROR(O43/S43-1,"n/a")</f>
        <v>1.1813471502590676</v>
      </c>
      <c r="X43" s="89">
        <v>669</v>
      </c>
      <c r="Y43" s="89">
        <v>59</v>
      </c>
      <c r="Z43" s="70">
        <v>9</v>
      </c>
      <c r="AA43" s="78">
        <v>287</v>
      </c>
      <c r="AC43" s="122"/>
    </row>
    <row r="44" spans="1:29" s="123" customFormat="1" ht="11.25">
      <c r="A44" s="122"/>
      <c r="B44" s="122"/>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19">
        <f>IFERROR(O44/P44-1,"n/a")</f>
        <v>0.43932833887550182</v>
      </c>
      <c r="U44" s="119">
        <f>IFERROR(O44/Q44-1,"n/a")</f>
        <v>614.43626707132023</v>
      </c>
      <c r="V44" s="119">
        <f>IFERROR(O44/R44-1,"n/a")</f>
        <v>96.799011333494093</v>
      </c>
      <c r="W44" s="120">
        <f>IFERROR(O44/S44-1,"n/a")</f>
        <v>1.0041880289085183</v>
      </c>
      <c r="X44" s="82">
        <v>905256</v>
      </c>
      <c r="Y44" s="82">
        <v>20626</v>
      </c>
      <c r="Z44" s="84">
        <v>10047</v>
      </c>
      <c r="AA44" s="78">
        <v>581199</v>
      </c>
      <c r="AC44" s="122"/>
    </row>
    <row r="45" spans="1:29" s="123" customFormat="1" ht="11.25">
      <c r="A45" s="122"/>
      <c r="B45" s="122"/>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19">
        <f>IFERROR(O46/P46-1,"n/a")</f>
        <v>0.40049140049140042</v>
      </c>
      <c r="U46" s="119">
        <f>IFERROR(O46/Q46-1,"n/a")</f>
        <v>14</v>
      </c>
      <c r="V46" s="119" t="str">
        <f>IFERROR(O46/R46-1,"n/a")</f>
        <v>n/a</v>
      </c>
      <c r="W46" s="120">
        <f>IFERROR(O46/S46-1,"n/a")</f>
        <v>0.39024390243902429</v>
      </c>
      <c r="X46" s="89">
        <v>1129</v>
      </c>
      <c r="Y46" s="89">
        <v>336</v>
      </c>
      <c r="Z46" s="84">
        <v>43</v>
      </c>
      <c r="AA46" s="78">
        <v>781</v>
      </c>
      <c r="AC46" s="122"/>
    </row>
    <row r="47" spans="1:29" s="123" customFormat="1" ht="11.25">
      <c r="A47" s="122"/>
      <c r="B47" s="122"/>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19">
        <f>IFERROR(O47/P47-1,"n/a")</f>
        <v>0.83566197251092733</v>
      </c>
      <c r="U47" s="119">
        <f>IFERROR(O47/Q47-1,"n/a")</f>
        <v>22.35055780154547</v>
      </c>
      <c r="V47" s="119" t="str">
        <f>IFERROR(O47/R47-1,"n/a")</f>
        <v>n/a</v>
      </c>
      <c r="W47" s="120">
        <f>IFERROR(O47/S47-1,"n/a")</f>
        <v>0.36053828974557001</v>
      </c>
      <c r="X47" s="82">
        <v>2932981</v>
      </c>
      <c r="Y47" s="82">
        <v>533563</v>
      </c>
      <c r="Z47" s="84">
        <v>140552</v>
      </c>
      <c r="AA47" s="78">
        <v>2441594</v>
      </c>
      <c r="AC47" s="122"/>
    </row>
    <row r="48" spans="1:29" s="123" customFormat="1" ht="11.25">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19">
        <f>IFERROR(O49/P49-1,"n/a")</f>
        <v>1.1428571428571428</v>
      </c>
      <c r="U49" s="119" t="str">
        <f>IFERROR(O49/Q49-1,"n/a")</f>
        <v>n/a</v>
      </c>
      <c r="V49" s="119" t="str">
        <f>IFERROR(O49/R49-1,"n/a")</f>
        <v>n/a</v>
      </c>
      <c r="W49" s="120">
        <f>IFERROR(O49/S49-1,"n/a")</f>
        <v>0.25</v>
      </c>
      <c r="X49" s="89">
        <v>9</v>
      </c>
      <c r="Y49" s="68">
        <v>0</v>
      </c>
      <c r="Z49" s="68">
        <v>0</v>
      </c>
      <c r="AA49" s="78">
        <v>16</v>
      </c>
      <c r="AC49" s="122"/>
    </row>
    <row r="50" spans="3:29" s="123"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19">
        <f>IFERROR(O50/P50-1,"n/a")</f>
        <v>1.3966221737946065</v>
      </c>
      <c r="U50" s="119" t="str">
        <f>IFERROR(O50/Q50-1,"n/a")</f>
        <v>n/a</v>
      </c>
      <c r="V50" s="119" t="str">
        <f>IFERROR(O50/R50-1,"n/a")</f>
        <v>n/a</v>
      </c>
      <c r="W50" s="120">
        <f>IFERROR(O50/S50-1,"n/a")</f>
        <v>0.75398724082934598</v>
      </c>
      <c r="X50" s="82">
        <v>15637</v>
      </c>
      <c r="Y50" s="68">
        <v>0</v>
      </c>
      <c r="Z50" s="68">
        <v>0</v>
      </c>
      <c r="AA50" s="78">
        <v>20248</v>
      </c>
      <c r="AC50" s="122"/>
    </row>
    <row r="51" spans="3:29" s="123"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7">
        <f>IFERROR(O52/Q52-1,"n/a")</f>
        <v>16.687386758266648</v>
      </c>
      <c r="V52" s="117">
        <f>IFERROR(O52/R52-1,"n/a")</f>
        <v>517.9562528841717</v>
      </c>
      <c r="W52" s="118">
        <f>IFERROR(O52/S52-1,"n/a")</f>
        <v>0.32255954455839575</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124</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3" t="s">
        <v>55</v>
      </c>
      <c r="G9" s="163"/>
      <c r="H9" s="163"/>
      <c r="I9" s="163"/>
      <c r="J9" s="163"/>
      <c r="K9" s="163"/>
      <c r="L9" s="163"/>
      <c r="M9" s="163"/>
      <c r="N9" s="164"/>
      <c r="O9" s="162" t="s">
        <v>125</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25" customHeight="1">
      <c r="A11" s="125"/>
      <c r="B11" s="126"/>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125"/>
      <c r="AC11" s="125"/>
    </row>
    <row r="12" spans="1:29" s="123" customFormat="1" ht="12.75">
      <c r="A12" s="122"/>
      <c r="B12" s="127"/>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2"/>
      <c r="AC13" s="122"/>
    </row>
    <row r="14" spans="1:29" s="123" customFormat="1" ht="12.75">
      <c r="A14" s="122"/>
      <c r="B14" s="127"/>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2"/>
      <c r="AC14" s="122"/>
    </row>
    <row r="15" spans="1:29" s="123" customFormat="1" ht="12.75">
      <c r="A15" s="122"/>
      <c r="B15" s="127"/>
      <c r="C15" s="31" t="s">
        <v>108</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2"/>
      <c r="AC15" s="122"/>
    </row>
    <row r="16" spans="1:29" s="123" customFormat="1" ht="12.75">
      <c r="A16" s="122"/>
      <c r="B16" s="127"/>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2"/>
      <c r="AC16" s="122"/>
    </row>
    <row r="17" spans="1:29" s="123" customFormat="1" ht="12.75">
      <c r="A17" s="122"/>
      <c r="B17" s="127"/>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2"/>
      <c r="AC17" s="122"/>
    </row>
    <row r="18" spans="1:29" s="123" customFormat="1" ht="12.75">
      <c r="A18" s="122"/>
      <c r="B18" s="127"/>
      <c r="C18" s="31" t="s">
        <v>109</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2"/>
      <c r="AC18" s="122"/>
    </row>
    <row r="19" spans="1:29" s="123" customFormat="1" ht="12.75">
      <c r="A19" s="122"/>
      <c r="B19" s="127"/>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2"/>
      <c r="AC19" s="122"/>
    </row>
    <row r="20" spans="1:29" s="123" customFormat="1" ht="12.75">
      <c r="A20" s="122"/>
      <c r="B20" s="127"/>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2"/>
      <c r="AC20" s="122"/>
    </row>
    <row r="21" spans="1:29" s="123" customFormat="1" ht="12.75">
      <c r="A21" s="122"/>
      <c r="B21" s="127"/>
      <c r="C21" s="31" t="s">
        <v>110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2"/>
      <c r="AC21" s="122"/>
    </row>
    <row r="22" spans="1:29" s="123" customFormat="1" ht="12.75">
      <c r="A22" s="122"/>
      <c r="B22" s="127"/>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2"/>
      <c r="AC22" s="122"/>
    </row>
    <row r="23" spans="1:29" s="123" customFormat="1" ht="12.75">
      <c r="A23" s="122"/>
      <c r="B23" s="127"/>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2"/>
      <c r="AC23" s="122"/>
    </row>
    <row r="24" spans="1:29" s="123" customFormat="1" ht="12.75">
      <c r="A24" s="122"/>
      <c r="B24" s="127"/>
      <c r="C24" s="31" t="s">
        <v>111</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2"/>
      <c r="AC24" s="122"/>
    </row>
    <row r="25" spans="1:29" s="123" customFormat="1" ht="12.75">
      <c r="B25" s="127"/>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2"/>
      <c r="AC25" s="122"/>
    </row>
    <row r="26" spans="1:29" s="123" customFormat="1" ht="12.75">
      <c r="A26" s="122"/>
      <c r="B26" s="127"/>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2"/>
      <c r="AC26" s="122"/>
    </row>
    <row r="27" spans="1:29" s="123" customFormat="1" ht="13.5" thickBot="1">
      <c r="A27" s="122"/>
      <c r="B27" s="127"/>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July</v>
      </c>
      <c r="G33" s="163"/>
      <c r="H33" s="163"/>
      <c r="I33" s="163"/>
      <c r="J33" s="163"/>
      <c r="K33" s="163"/>
      <c r="L33" s="163"/>
      <c r="M33" s="163"/>
      <c r="N33" s="164"/>
      <c r="O33" s="166" t="s">
        <v>61</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122"/>
    </row>
    <row r="36" spans="1:29" s="123" customFormat="1" ht="11.25">
      <c r="A36" s="122"/>
      <c r="B36" s="122"/>
      <c r="C36" s="31" t="s">
        <v>107</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19">
        <f>IFERROR(O37/P37-1,"n/a")</f>
        <v>0.12631578947368416</v>
      </c>
      <c r="U37" s="119">
        <f>IFERROR(O37/Q37-1,"n/a")</f>
        <v>14.285714285714286</v>
      </c>
      <c r="V37" s="119">
        <f>IFERROR(O37/R37-1,"n/a")</f>
        <v>9.1904761904761898</v>
      </c>
      <c r="W37" s="120">
        <f>IFERROR(O37/S37-1,"n/a")</f>
        <v>4.3902439024390283E-2</v>
      </c>
      <c r="X37" s="89">
        <v>1486</v>
      </c>
      <c r="Y37" s="89">
        <v>1052</v>
      </c>
      <c r="Z37" s="70">
        <v>551</v>
      </c>
      <c r="AA37" s="78">
        <v>1584</v>
      </c>
      <c r="AC37" s="122"/>
    </row>
    <row r="38" spans="1:29" s="123" customFormat="1" ht="11.25">
      <c r="A38" s="122"/>
      <c r="B38" s="122"/>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19">
        <f>IFERROR(O38/P38-1,"n/a")</f>
        <v>0.44840244744104574</v>
      </c>
      <c r="U38" s="119">
        <f>IFERROR(O38/Q38-1,"n/a")</f>
        <v>49.439347868279746</v>
      </c>
      <c r="V38" s="119" t="str">
        <f>IFERROR(O38/R38-1,"n/a")</f>
        <v>n/a</v>
      </c>
      <c r="W38" s="120">
        <f>IFERROR(O38/S38-1,"n/a")</f>
        <v>0.17009188700412348</v>
      </c>
      <c r="X38" s="89">
        <v>4370939</v>
      </c>
      <c r="Y38" s="89">
        <v>1527970</v>
      </c>
      <c r="Z38" s="84">
        <v>1092884</v>
      </c>
      <c r="AA38" s="78">
        <v>4234259</v>
      </c>
      <c r="AC38" s="122"/>
    </row>
    <row r="39" spans="1:29" s="123" customFormat="1" ht="11.25">
      <c r="A39" s="122"/>
      <c r="B39" s="122"/>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19">
        <f>IFERROR(O40/P40-1,"n/a")</f>
        <v>-6.498194945848379E-2</v>
      </c>
      <c r="U40" s="119">
        <f>IFERROR(O40/Q40-1,"n/a")</f>
        <v>3.2459016393442619</v>
      </c>
      <c r="V40" s="119" t="str">
        <f>IFERROR(O40/R40-1,"n/a")</f>
        <v>n/a</v>
      </c>
      <c r="W40" s="120">
        <f>IFERROR(O40/S40-1,"n/a")</f>
        <v>2.7777777777777679E-2</v>
      </c>
      <c r="X40" s="89">
        <v>563</v>
      </c>
      <c r="Y40" s="89">
        <v>226</v>
      </c>
      <c r="Z40" s="70">
        <v>66</v>
      </c>
      <c r="AA40" s="78">
        <v>573</v>
      </c>
      <c r="AC40" s="122"/>
    </row>
    <row r="41" spans="1:29" s="123" customFormat="1" ht="11.25">
      <c r="A41" s="122"/>
      <c r="B41" s="122"/>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19">
        <f>IFERROR(O41/P41-1,"n/a")</f>
        <v>0.91818417235076577</v>
      </c>
      <c r="U41" s="119">
        <f>IFERROR(O41/Q41-1,"n/a")</f>
        <v>7.2458119879817566</v>
      </c>
      <c r="V41" s="119" t="str">
        <f>IFERROR(O41/R41-1,"n/a")</f>
        <v>n/a</v>
      </c>
      <c r="W41" s="120">
        <f>IFERROR(O41/S41-1,"n/a")</f>
        <v>0.16972326561901108</v>
      </c>
      <c r="X41" s="89">
        <v>1012510</v>
      </c>
      <c r="Y41" s="89">
        <v>327926</v>
      </c>
      <c r="Z41" s="84">
        <v>80778</v>
      </c>
      <c r="AA41" s="78">
        <v>1361671</v>
      </c>
      <c r="AC41" s="122"/>
    </row>
    <row r="42" spans="1:29" s="123" customFormat="1" ht="11.25">
      <c r="A42" s="122"/>
      <c r="B42" s="122"/>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19">
        <f>IFERROR(O43/P43-1,"n/a")</f>
        <v>6.8852459016393475E-2</v>
      </c>
      <c r="U43" s="119">
        <f>IFERROR(O43/Q43-1,"n/a")</f>
        <v>53.333333333333336</v>
      </c>
      <c r="V43" s="119">
        <f>IFERROR(O43/R43-1,"n/a")</f>
        <v>162</v>
      </c>
      <c r="W43" s="120">
        <f>IFERROR(O43/S43-1,"n/a")</f>
        <v>1.1733333333333333</v>
      </c>
      <c r="X43" s="89">
        <v>669</v>
      </c>
      <c r="Y43" s="89">
        <v>59</v>
      </c>
      <c r="Z43" s="70">
        <v>9</v>
      </c>
      <c r="AA43" s="78">
        <v>287</v>
      </c>
      <c r="AC43" s="122"/>
    </row>
    <row r="44" spans="1:29" s="123" customFormat="1" ht="11.25">
      <c r="A44" s="122"/>
      <c r="B44" s="122"/>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19">
        <f>IFERROR(O44/P44-1,"n/a")</f>
        <v>0.52621190192068035</v>
      </c>
      <c r="U44" s="119">
        <f>IFERROR(O44/Q44-1,"n/a")</f>
        <v>1231.5106837606838</v>
      </c>
      <c r="V44" s="119">
        <f>IFERROR(O44/R44-1,"n/a")</f>
        <v>68.546057390884982</v>
      </c>
      <c r="W44" s="120">
        <f>IFERROR(O44/S44-1,"n/a")</f>
        <v>1.0756057890911186</v>
      </c>
      <c r="X44" s="82">
        <f>709768+195488</f>
        <v>905256</v>
      </c>
      <c r="Y44" s="82">
        <v>20626</v>
      </c>
      <c r="Z44" s="84">
        <v>10047</v>
      </c>
      <c r="AA44" s="78">
        <v>581199</v>
      </c>
      <c r="AC44" s="122"/>
    </row>
    <row r="45" spans="1:29" s="123" customFormat="1" ht="11.25">
      <c r="A45" s="122"/>
      <c r="B45" s="122"/>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19">
        <f>IFERROR(O46/P46-1,"n/a")</f>
        <v>0.41210374639769443</v>
      </c>
      <c r="U46" s="119">
        <f>IFERROR(O46/Q46-1,"n/a")</f>
        <v>34</v>
      </c>
      <c r="V46" s="119" t="str">
        <f>IFERROR(O46/R46-1,"n/a")</f>
        <v>n/a</v>
      </c>
      <c r="W46" s="120">
        <f>IFERROR(O46/S46-1,"n/a")</f>
        <v>0.43695014662756604</v>
      </c>
      <c r="X46" s="89">
        <v>1129</v>
      </c>
      <c r="Y46" s="89">
        <v>336</v>
      </c>
      <c r="Z46" s="84">
        <v>43</v>
      </c>
      <c r="AA46" s="78">
        <v>781</v>
      </c>
      <c r="AC46" s="122"/>
    </row>
    <row r="47" spans="1:29" s="123" customFormat="1" ht="11.25">
      <c r="A47" s="122"/>
      <c r="B47" s="122"/>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19">
        <f>IFERROR(O47/P47-1,"n/a")</f>
        <v>0.92452303014894377</v>
      </c>
      <c r="U47" s="119">
        <f>IFERROR(O47/Q47-1,"n/a")</f>
        <v>50.038383199887626</v>
      </c>
      <c r="V47" s="119" t="str">
        <f>IFERROR(O47/R47-1,"n/a")</f>
        <v>n/a</v>
      </c>
      <c r="W47" s="120">
        <f>IFERROR(O47/S47-1,"n/a")</f>
        <v>0.38449191187607701</v>
      </c>
      <c r="X47" s="82">
        <v>2932981</v>
      </c>
      <c r="Y47" s="82">
        <v>533563</v>
      </c>
      <c r="Z47" s="84">
        <v>140552</v>
      </c>
      <c r="AA47" s="78">
        <v>2441594</v>
      </c>
      <c r="AC47" s="122"/>
    </row>
    <row r="48" spans="1:29" s="123" customFormat="1" ht="11.25">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19">
        <f>IFERROR(O49/P49-1,"n/a")</f>
        <v>1.2000000000000002</v>
      </c>
      <c r="U49" s="119" t="str">
        <f>IFERROR(O49/Q49-1,"n/a")</f>
        <v>n/a</v>
      </c>
      <c r="V49" s="119" t="str">
        <f>IFERROR(O49/R49-1,"n/a")</f>
        <v>n/a</v>
      </c>
      <c r="W49" s="120">
        <f>IFERROR(O49/S49-1,"n/a")</f>
        <v>0</v>
      </c>
      <c r="X49" s="89">
        <v>9</v>
      </c>
      <c r="Y49" s="68">
        <v>0</v>
      </c>
      <c r="Z49" s="68">
        <v>0</v>
      </c>
      <c r="AA49" s="78">
        <v>16</v>
      </c>
      <c r="AC49" s="122"/>
    </row>
    <row r="50" spans="3:29" s="123"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19">
        <f>IFERROR(O50/P50-1,"n/a")</f>
        <v>1.2790134839230149</v>
      </c>
      <c r="U50" s="119" t="str">
        <f>IFERROR(O50/Q50-1,"n/a")</f>
        <v>n/a</v>
      </c>
      <c r="V50" s="119" t="str">
        <f>IFERROR(O50/R50-1,"n/a")</f>
        <v>n/a</v>
      </c>
      <c r="W50" s="120">
        <f>IFERROR(O50/S50-1,"n/a")</f>
        <v>0.43818181818181823</v>
      </c>
      <c r="X50" s="82">
        <v>15637</v>
      </c>
      <c r="Y50" s="68">
        <v>0</v>
      </c>
      <c r="Z50" s="68">
        <v>0</v>
      </c>
      <c r="AA50" s="78">
        <v>20248</v>
      </c>
      <c r="AC50" s="122"/>
    </row>
    <row r="51" spans="3:29" s="123"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7">
        <f>IFERROR(O52/Q52-1,"n/a")</f>
        <v>27.691942723645528</v>
      </c>
      <c r="V52" s="117">
        <f>IFERROR(O52/R52-1,"n/a")</f>
        <v>526.1513142030384</v>
      </c>
      <c r="W52" s="118">
        <f>IFERROR(O52/S52-1,"n/a")</f>
        <v>0.3144447858349273</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3" t="s">
        <v>51</v>
      </c>
      <c r="G9" s="163"/>
      <c r="H9" s="163"/>
      <c r="I9" s="163"/>
      <c r="J9" s="163"/>
      <c r="K9" s="163"/>
      <c r="L9" s="163"/>
      <c r="M9" s="163"/>
      <c r="N9" s="164"/>
      <c r="O9" s="162" t="s">
        <v>52</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25" customHeight="1">
      <c r="A11" s="125"/>
      <c r="B11" s="126"/>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125"/>
      <c r="AC11" s="125"/>
    </row>
    <row r="12" spans="1:29" s="123" customFormat="1" ht="12.75">
      <c r="A12" s="122"/>
      <c r="B12" s="127"/>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2"/>
      <c r="AC13" s="122"/>
    </row>
    <row r="14" spans="1:29" s="123" customFormat="1" ht="12.75">
      <c r="A14" s="122"/>
      <c r="B14" s="127"/>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2"/>
      <c r="AC14" s="122"/>
    </row>
    <row r="15" spans="1:29" s="123" customFormat="1" ht="12.75">
      <c r="A15" s="122"/>
      <c r="B15" s="127"/>
      <c r="C15" s="31" t="s">
        <v>108</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2"/>
      <c r="AC15" s="122"/>
    </row>
    <row r="16" spans="1:29" s="123" customFormat="1" ht="12.75">
      <c r="A16" s="122"/>
      <c r="B16" s="127"/>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2"/>
      <c r="AC16" s="122"/>
    </row>
    <row r="17" spans="1:29" s="123" customFormat="1" ht="12.75">
      <c r="A17" s="122"/>
      <c r="B17" s="127"/>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2"/>
      <c r="AC17" s="122"/>
    </row>
    <row r="18" spans="1:29" s="123" customFormat="1" ht="12.75">
      <c r="A18" s="122"/>
      <c r="B18" s="127"/>
      <c r="C18" s="31" t="s">
        <v>109</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2"/>
      <c r="AC18" s="122"/>
    </row>
    <row r="19" spans="1:29" s="123" customFormat="1" ht="12.75">
      <c r="A19" s="122"/>
      <c r="B19" s="127"/>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2"/>
      <c r="AC19" s="122"/>
    </row>
    <row r="20" spans="1:29" s="123" customFormat="1" ht="12.75">
      <c r="A20" s="122"/>
      <c r="B20" s="127"/>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2"/>
      <c r="AC20" s="122"/>
    </row>
    <row r="21" spans="1:29" s="123" customFormat="1" ht="12.75">
      <c r="A21" s="122"/>
      <c r="B21" s="127"/>
      <c r="C21" s="31" t="s">
        <v>110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2"/>
      <c r="AC21" s="122"/>
    </row>
    <row r="22" spans="1:29" s="123" customFormat="1" ht="12.75">
      <c r="A22" s="122"/>
      <c r="B22" s="127"/>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2"/>
      <c r="AC22" s="122"/>
    </row>
    <row r="23" spans="1:29" s="123" customFormat="1" ht="12.75">
      <c r="A23" s="122"/>
      <c r="B23" s="127"/>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2"/>
      <c r="AC23" s="122"/>
    </row>
    <row r="24" spans="1:29" s="123" customFormat="1" ht="12.75">
      <c r="A24" s="122"/>
      <c r="B24" s="127"/>
      <c r="C24" s="31" t="s">
        <v>111</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2"/>
      <c r="AC24" s="122"/>
    </row>
    <row r="25" spans="1:29" s="123" customFormat="1" ht="12.75">
      <c r="B25" s="127"/>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2"/>
      <c r="AC25" s="122"/>
    </row>
    <row r="26" spans="1:29" s="123" customFormat="1" ht="12.75">
      <c r="A26" s="122"/>
      <c r="B26" s="127"/>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2"/>
      <c r="AC26" s="122"/>
    </row>
    <row r="27" spans="1:29" s="123" customFormat="1" ht="13.5" thickBot="1">
      <c r="A27" s="122"/>
      <c r="B27" s="127"/>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June</v>
      </c>
      <c r="G33" s="163"/>
      <c r="H33" s="163"/>
      <c r="I33" s="163"/>
      <c r="J33" s="163"/>
      <c r="K33" s="163"/>
      <c r="L33" s="163"/>
      <c r="M33" s="163"/>
      <c r="N33" s="164"/>
      <c r="O33" s="166" t="s">
        <v>123</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122"/>
    </row>
    <row r="36" spans="1:29" s="123" customFormat="1" ht="11.25">
      <c r="A36" s="122"/>
      <c r="B36" s="122"/>
      <c r="C36" s="31" t="s">
        <v>107</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19">
        <f>IFERROR(O37/P37-1,"n/a")</f>
        <v>9.1216216216216228E-2</v>
      </c>
      <c r="U37" s="119" t="str">
        <f>IFERROR(O37/Q37-1,"n/a")</f>
        <v>n/a</v>
      </c>
      <c r="V37" s="119">
        <f>IFERROR(O37/R37-1,"n/a")</f>
        <v>6.6904761904761907</v>
      </c>
      <c r="W37" s="120">
        <f>IFERROR(O37/S37-1,"n/a")</f>
        <v>4.5307443365695699E-2</v>
      </c>
      <c r="X37" s="89">
        <v>1486</v>
      </c>
      <c r="Y37" s="89">
        <v>1052</v>
      </c>
      <c r="Z37" s="70">
        <v>551</v>
      </c>
      <c r="AA37" s="78">
        <v>1584</v>
      </c>
      <c r="AC37" s="122"/>
    </row>
    <row r="38" spans="1:29" s="123" customFormat="1" ht="11.25">
      <c r="A38" s="122"/>
      <c r="B38" s="122"/>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19">
        <f>IFERROR(O38/P38-1,"n/a")</f>
        <v>0.48244778699464952</v>
      </c>
      <c r="U38" s="119" t="str">
        <f>IFERROR(O38/Q38-1,"n/a")</f>
        <v>n/a</v>
      </c>
      <c r="V38" s="119" t="str">
        <f>IFERROR(O38/R38-1,"n/a")</f>
        <v>n/a</v>
      </c>
      <c r="W38" s="120">
        <f>IFERROR(O38/S38-1,"n/a")</f>
        <v>0.16270243193277811</v>
      </c>
      <c r="X38" s="89">
        <v>4370939</v>
      </c>
      <c r="Y38" s="89">
        <v>1527970</v>
      </c>
      <c r="Z38" s="84">
        <v>1092884</v>
      </c>
      <c r="AA38" s="78">
        <v>4234259</v>
      </c>
      <c r="AC38" s="122"/>
    </row>
    <row r="39" spans="1:29" s="123" customFormat="1" ht="11.25">
      <c r="A39" s="122"/>
      <c r="B39" s="122"/>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19">
        <f>IFERROR(O40/P40-1,"n/a")</f>
        <v>-0.125</v>
      </c>
      <c r="U40" s="119">
        <f>IFERROR(O40/Q40-1,"n/a")</f>
        <v>3.8461538461538458</v>
      </c>
      <c r="V40" s="119" t="str">
        <f>IFERROR(O40/R40-1,"n/a")</f>
        <v>n/a</v>
      </c>
      <c r="W40" s="120">
        <f>IFERROR(O40/S40-1,"n/a")</f>
        <v>-2.0725388601036232E-2</v>
      </c>
      <c r="X40" s="89">
        <v>563</v>
      </c>
      <c r="Y40" s="89">
        <v>226</v>
      </c>
      <c r="Z40" s="70">
        <v>66</v>
      </c>
      <c r="AA40" s="78">
        <v>573</v>
      </c>
      <c r="AC40" s="122"/>
    </row>
    <row r="41" spans="1:29" s="123" customFormat="1" ht="11.25">
      <c r="A41" s="122"/>
      <c r="B41" s="122"/>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19">
        <f>IFERROR(O41/P41-1,"n/a")</f>
        <v>0.86826558204003734</v>
      </c>
      <c r="U41" s="119">
        <f>IFERROR(O41/Q41-1,"n/a")</f>
        <v>7.9753838876355427</v>
      </c>
      <c r="V41" s="119" t="str">
        <f>IFERROR(O41/R41-1,"n/a")</f>
        <v>n/a</v>
      </c>
      <c r="W41" s="120">
        <f>IFERROR(O41/S41-1,"n/a")</f>
        <v>3.1778034798140231E-2</v>
      </c>
      <c r="X41" s="89">
        <v>1012510</v>
      </c>
      <c r="Y41" s="89">
        <v>327926</v>
      </c>
      <c r="Z41" s="84">
        <v>80778</v>
      </c>
      <c r="AA41" s="78">
        <v>1361671</v>
      </c>
      <c r="AC41" s="122"/>
    </row>
    <row r="42" spans="1:29" s="123" customFormat="1" ht="11.25">
      <c r="A42" s="122"/>
      <c r="B42" s="122"/>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19">
        <f>IFERROR(O43/P43-1,"n/a")</f>
        <v>7.3732718894009119E-2</v>
      </c>
      <c r="U43" s="119">
        <f>IFERROR(O43/Q43-1,"n/a")</f>
        <v>76.666666666666671</v>
      </c>
      <c r="V43" s="119" t="str">
        <f>IFERROR(O43/R43-1,"n/a")</f>
        <v>n/a</v>
      </c>
      <c r="W43" s="120">
        <f>IFERROR(O43/S43-1,"n/a")</f>
        <v>1.33</v>
      </c>
      <c r="X43" s="89">
        <v>669</v>
      </c>
      <c r="Y43" s="89">
        <v>59</v>
      </c>
      <c r="Z43" s="70">
        <v>9</v>
      </c>
      <c r="AA43" s="78">
        <v>287</v>
      </c>
      <c r="AC43" s="122"/>
    </row>
    <row r="44" spans="1:29" s="123" customFormat="1" ht="11.25">
      <c r="A44" s="122"/>
      <c r="B44" s="122"/>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19">
        <f>IFERROR(O44/P44-1,"n/a")</f>
        <v>0.55709669068833345</v>
      </c>
      <c r="U44" s="119" t="str">
        <f>IFERROR(O44/Q44-1,"n/a")</f>
        <v>n/a</v>
      </c>
      <c r="V44" s="119">
        <f>IFERROR(O44/R44-1,"n/a")</f>
        <v>167.51965657478536</v>
      </c>
      <c r="W44" s="120">
        <f>IFERROR(O44/S44-1,"n/a")</f>
        <v>1.068431152869139</v>
      </c>
      <c r="X44" s="82">
        <f>709768+195488</f>
        <v>905256</v>
      </c>
      <c r="Y44" s="82">
        <v>20626</v>
      </c>
      <c r="Z44" s="84">
        <v>10047</v>
      </c>
      <c r="AA44" s="78">
        <v>581199</v>
      </c>
      <c r="AC44" s="122"/>
    </row>
    <row r="45" spans="1:29" s="123" customFormat="1" ht="11.25">
      <c r="A45" s="122"/>
      <c r="B45" s="122"/>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19">
        <f>IFERROR(O46/P46-1,"n/a")</f>
        <v>0.5</v>
      </c>
      <c r="U46" s="119">
        <f>IFERROR(O46/Q46-1,"n/a")</f>
        <v>101</v>
      </c>
      <c r="V46" s="119" t="str">
        <f>IFERROR(O46/R46-1,"n/a")</f>
        <v>n/a</v>
      </c>
      <c r="W46" s="120">
        <f>IFERROR(O46/S46-1,"n/a")</f>
        <v>0.49450549450549453</v>
      </c>
      <c r="X46" s="89">
        <v>1129</v>
      </c>
      <c r="Y46" s="89">
        <v>336</v>
      </c>
      <c r="Z46" s="84">
        <v>43</v>
      </c>
      <c r="AA46" s="78">
        <v>781</v>
      </c>
      <c r="AC46" s="122"/>
    </row>
    <row r="47" spans="1:29" s="123" customFormat="1" ht="11.25">
      <c r="A47" s="122"/>
      <c r="B47" s="122"/>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19">
        <f>IFERROR(O47/P47-1,"n/a")</f>
        <v>1.2613432765617181</v>
      </c>
      <c r="U47" s="119">
        <f>IFERROR(O47/Q47-1,"n/a")</f>
        <v>213.84460694698356</v>
      </c>
      <c r="V47" s="119" t="str">
        <f>IFERROR(O47/R47-1,"n/a")</f>
        <v>n/a</v>
      </c>
      <c r="W47" s="120">
        <f>IFERROR(O47/S47-1,"n/a")</f>
        <v>0.34129391593705938</v>
      </c>
      <c r="X47" s="82">
        <v>2932981</v>
      </c>
      <c r="Y47" s="82">
        <v>533563</v>
      </c>
      <c r="Z47" s="84">
        <v>140552</v>
      </c>
      <c r="AA47" s="78">
        <v>2441594</v>
      </c>
      <c r="AC47" s="122"/>
    </row>
    <row r="48" spans="1:29" s="123" customFormat="1" ht="11.25">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19">
        <f>IFERROR(O49/P49-1,"n/a")</f>
        <v>3</v>
      </c>
      <c r="U49" s="119" t="str">
        <f>IFERROR(O49/Q49-1,"n/a")</f>
        <v>n/a</v>
      </c>
      <c r="V49" s="119" t="str">
        <f>IFERROR(O49/R49-1,"n/a")</f>
        <v>n/a</v>
      </c>
      <c r="W49" s="120">
        <f>IFERROR(O49/S49-1,"n/a")</f>
        <v>0</v>
      </c>
      <c r="X49" s="89">
        <v>9</v>
      </c>
      <c r="Y49" s="68">
        <v>0</v>
      </c>
      <c r="Z49" s="68">
        <v>0</v>
      </c>
      <c r="AA49" s="78">
        <v>16</v>
      </c>
      <c r="AC49" s="122"/>
    </row>
    <row r="50" spans="3:29" s="123"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19">
        <f>IFERROR(O50/P50-1,"n/a")</f>
        <v>3.3119644557283401</v>
      </c>
      <c r="U50" s="119" t="str">
        <f>IFERROR(O50/Q50-1,"n/a")</f>
        <v>n/a</v>
      </c>
      <c r="V50" s="119" t="str">
        <f>IFERROR(O50/R50-1,"n/a")</f>
        <v>n/a</v>
      </c>
      <c r="W50" s="120">
        <f>IFERROR(O50/S50-1,"n/a")</f>
        <v>0.32854209445585214</v>
      </c>
      <c r="X50" s="82">
        <v>15637</v>
      </c>
      <c r="Y50" s="68">
        <v>0</v>
      </c>
      <c r="Z50" s="68">
        <v>0</v>
      </c>
      <c r="AA50" s="78">
        <v>20248</v>
      </c>
      <c r="AC50" s="122"/>
    </row>
    <row r="51" spans="3:29" s="123"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7">
        <f>IFERROR(O52/Q52-1,"n/a")</f>
        <v>50.770868468949857</v>
      </c>
      <c r="V52" s="117">
        <f>IFERROR(O52/R52-1,"n/a")</f>
        <v>1399.9950293718935</v>
      </c>
      <c r="W52" s="118">
        <f>IFERROR(O52/S52-1,"n/a")</f>
        <v>0.26168155461335085</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10.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121</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3" t="s">
        <v>47</v>
      </c>
      <c r="G9" s="163"/>
      <c r="H9" s="163"/>
      <c r="I9" s="163"/>
      <c r="J9" s="163"/>
      <c r="K9" s="163"/>
      <c r="L9" s="163"/>
      <c r="M9" s="163"/>
      <c r="N9" s="164"/>
      <c r="O9" s="162" t="s">
        <v>49</v>
      </c>
      <c r="P9" s="163"/>
      <c r="Q9" s="163"/>
      <c r="R9" s="163"/>
      <c r="S9" s="163"/>
      <c r="T9" s="163"/>
      <c r="U9" s="163"/>
      <c r="V9" s="163"/>
      <c r="W9" s="164"/>
      <c r="X9" s="162" t="s">
        <v>57</v>
      </c>
      <c r="Y9" s="163"/>
      <c r="Z9" s="163"/>
      <c r="AA9" s="165"/>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25" customHeight="1">
      <c r="A11" s="48"/>
      <c r="B11" s="49"/>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48"/>
      <c r="AC11" s="48"/>
    </row>
    <row r="12" spans="1:29">
      <c r="A12" s="9"/>
      <c r="B12" s="12"/>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108</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109</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111</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3" t="str">
        <f>F9</f>
        <v>May</v>
      </c>
      <c r="G33" s="163"/>
      <c r="H33" s="163"/>
      <c r="I33" s="163"/>
      <c r="J33" s="163"/>
      <c r="K33" s="163"/>
      <c r="L33" s="163"/>
      <c r="M33" s="163"/>
      <c r="N33" s="164"/>
      <c r="O33" s="166" t="s">
        <v>119</v>
      </c>
      <c r="P33" s="167"/>
      <c r="Q33" s="167"/>
      <c r="R33" s="167"/>
      <c r="S33" s="167"/>
      <c r="T33" s="167"/>
      <c r="U33" s="167"/>
      <c r="V33" s="167"/>
      <c r="W33" s="168"/>
      <c r="X33" s="162" t="s">
        <v>58</v>
      </c>
      <c r="Y33" s="163"/>
      <c r="Z33" s="163"/>
      <c r="AA33" s="165"/>
    </row>
    <row r="34" spans="1:29">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2.5">
      <c r="A35" s="9"/>
      <c r="B35" s="9"/>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9"/>
    </row>
    <row r="36" spans="1:29">
      <c r="A36" s="9"/>
      <c r="B36" s="9"/>
      <c r="C36" s="31" t="s">
        <v>107</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19">
        <f>IFERROR(O37/P37-1,"n/a")</f>
        <v>4.1095890410958846E-2</v>
      </c>
      <c r="U37" s="119" t="str">
        <f>IFERROR(O37/Q37-1,"n/a")</f>
        <v>n/a</v>
      </c>
      <c r="V37" s="119">
        <f>IFERROR(O37/R37-1,"n/a")</f>
        <v>4.4285714285714288</v>
      </c>
      <c r="W37" s="120">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19">
        <f>IFERROR(O38/P38-1,"n/a")</f>
        <v>0.50724346605200132</v>
      </c>
      <c r="U38" s="119" t="str">
        <f>IFERROR(O38/Q38-1,"n/a")</f>
        <v>n/a</v>
      </c>
      <c r="V38" s="119" t="str">
        <f>IFERROR(O38/R38-1,"n/a")</f>
        <v>n/a</v>
      </c>
      <c r="W38" s="120">
        <f>IFERROR(O38/S38-1,"n/a")</f>
        <v>0.15190834000384457</v>
      </c>
      <c r="X38" s="89">
        <v>4370939</v>
      </c>
      <c r="Y38" s="89">
        <v>1527970</v>
      </c>
      <c r="Z38" s="84">
        <v>1092884</v>
      </c>
      <c r="AA38" s="78">
        <v>4234259</v>
      </c>
      <c r="AC38" s="9"/>
    </row>
    <row r="39" spans="1:29">
      <c r="A39" s="9"/>
      <c r="B39" s="9"/>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19">
        <f>IFERROR(O40/P40-1,"n/a")</f>
        <v>-8.6614173228346414E-2</v>
      </c>
      <c r="U40" s="119">
        <f>IFERROR(O40/Q40-1,"n/a")</f>
        <v>4.2727272727272725</v>
      </c>
      <c r="V40" s="119" t="str">
        <f>IFERROR(O40/R40-1,"n/a")</f>
        <v>n/a</v>
      </c>
      <c r="W40" s="120">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19">
        <f>IFERROR(O41/P41-1,"n/a")</f>
        <v>0.88498297110354263</v>
      </c>
      <c r="U41" s="119">
        <f>IFERROR(O41/Q41-1,"n/a")</f>
        <v>7.8059246137191227</v>
      </c>
      <c r="V41" s="119" t="str">
        <f>IFERROR(O41/R41-1,"n/a")</f>
        <v>n/a</v>
      </c>
      <c r="W41" s="120">
        <f>IFERROR(O41/S41-1,"n/a")</f>
        <v>-0.14165254372781633</v>
      </c>
      <c r="X41" s="89">
        <v>1012510</v>
      </c>
      <c r="Y41" s="89">
        <v>327926</v>
      </c>
      <c r="Z41" s="84">
        <v>80778</v>
      </c>
      <c r="AA41" s="78">
        <v>1361671</v>
      </c>
      <c r="AC41" s="9"/>
    </row>
    <row r="42" spans="1:29">
      <c r="A42" s="9"/>
      <c r="B42" s="9"/>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19">
        <f>IFERROR(O43/P43-1,"n/a")</f>
        <v>0.15873015873015883</v>
      </c>
      <c r="U43" s="119">
        <f>IFERROR(O43/Q43-1,"n/a")</f>
        <v>47.666666666666664</v>
      </c>
      <c r="V43" s="119" t="str">
        <f>IFERROR(O43/R43-1,"n/a")</f>
        <v>n/a</v>
      </c>
      <c r="W43" s="120">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19">
        <f>IFERROR(O44/P44-1,"n/a")</f>
        <v>0.6807124992777609</v>
      </c>
      <c r="U44" s="119" t="str">
        <f>IFERROR(O44/Q44-1,"n/a")</f>
        <v>n/a</v>
      </c>
      <c r="V44" s="119" t="str">
        <f>IFERROR(O44/R44-1,"n/a")</f>
        <v>n/a</v>
      </c>
      <c r="W44" s="120">
        <f>IFERROR(O44/S44-1,"n/a")</f>
        <v>0.98771952088560022</v>
      </c>
      <c r="X44" s="82">
        <f>709768+195488</f>
        <v>905256</v>
      </c>
      <c r="Y44" s="82">
        <v>20626</v>
      </c>
      <c r="Z44" s="84">
        <v>10047</v>
      </c>
      <c r="AA44" s="78">
        <v>581199</v>
      </c>
      <c r="AC44" s="9"/>
    </row>
    <row r="45" spans="1:29">
      <c r="A45" s="9"/>
      <c r="B45" s="9"/>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19">
        <f>IFERROR(O46/P46-1,"n/a")</f>
        <v>0.57635467980295574</v>
      </c>
      <c r="U46" s="119" t="str">
        <f>IFERROR(O46/Q46-1,"n/a")</f>
        <v>n/a</v>
      </c>
      <c r="V46" s="119" t="str">
        <f>IFERROR(O46/R46-1,"n/a")</f>
        <v>n/a</v>
      </c>
      <c r="W46" s="120">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19">
        <f>IFERROR(O47/P47-1,"n/a")</f>
        <v>1.5481050076278859</v>
      </c>
      <c r="U47" s="119" t="str">
        <f>IFERROR(O47/Q47-1,"n/a")</f>
        <v>n/a</v>
      </c>
      <c r="V47" s="119" t="str">
        <f>IFERROR(O47/R47-1,"n/a")</f>
        <v>n/a</v>
      </c>
      <c r="W47" s="120">
        <f>IFERROR(O47/S47-1,"n/a")</f>
        <v>0.4092793047341603</v>
      </c>
      <c r="X47" s="82">
        <v>2932981</v>
      </c>
      <c r="Y47" s="82">
        <v>533563</v>
      </c>
      <c r="Z47" s="84">
        <v>140552</v>
      </c>
      <c r="AA47" s="78">
        <v>2441594</v>
      </c>
      <c r="AC47" s="9"/>
    </row>
    <row r="48" spans="1:29">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19">
        <f>IFERROR(O49/P49-1,"n/a")</f>
        <v>3</v>
      </c>
      <c r="U49" s="119" t="str">
        <f>IFERROR(O49/Q49-1,"n/a")</f>
        <v>n/a</v>
      </c>
      <c r="V49" s="119" t="str">
        <f>IFERROR(O49/R49-1,"n/a")</f>
        <v>n/a</v>
      </c>
      <c r="W49" s="120">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19">
        <f>IFERROR(O50/P50-1,"n/a")</f>
        <v>3.7372972972972969</v>
      </c>
      <c r="U50" s="119" t="str">
        <f>IFERROR(O50/Q50-1,"n/a")</f>
        <v>n/a</v>
      </c>
      <c r="V50" s="119" t="str">
        <f>IFERROR(O50/R50-1,"n/a")</f>
        <v>n/a</v>
      </c>
      <c r="W50" s="120">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7">
        <f>IFERROR(O52/Q52-1,"n/a")</f>
        <v>64.697175474854831</v>
      </c>
      <c r="V52" s="117" t="str">
        <f>IFERROR(O52/R52-1,"n/a")</f>
        <v>n/a</v>
      </c>
      <c r="W52" s="118">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topLeftCell="A2"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3" t="s">
        <v>45</v>
      </c>
      <c r="G9" s="163"/>
      <c r="H9" s="163"/>
      <c r="I9" s="163"/>
      <c r="J9" s="163"/>
      <c r="K9" s="163"/>
      <c r="L9" s="163"/>
      <c r="M9" s="163"/>
      <c r="N9" s="164"/>
      <c r="O9" s="162" t="s">
        <v>46</v>
      </c>
      <c r="P9" s="163"/>
      <c r="Q9" s="163"/>
      <c r="R9" s="163"/>
      <c r="S9" s="163"/>
      <c r="T9" s="163"/>
      <c r="U9" s="163"/>
      <c r="V9" s="163"/>
      <c r="W9" s="164"/>
      <c r="X9" s="162" t="s">
        <v>57</v>
      </c>
      <c r="Y9" s="163"/>
      <c r="Z9" s="163"/>
      <c r="AA9" s="165"/>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25" customHeight="1">
      <c r="A11" s="48"/>
      <c r="B11" s="49"/>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48"/>
      <c r="AC11" s="48"/>
    </row>
    <row r="12" spans="1:29">
      <c r="A12" s="9"/>
      <c r="B12" s="12"/>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108</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109</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111</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3" t="str">
        <f>F9</f>
        <v>April</v>
      </c>
      <c r="G33" s="163"/>
      <c r="H33" s="163"/>
      <c r="I33" s="163"/>
      <c r="J33" s="163"/>
      <c r="K33" s="163"/>
      <c r="L33" s="163"/>
      <c r="M33" s="163"/>
      <c r="N33" s="164"/>
      <c r="O33" s="166" t="s">
        <v>113</v>
      </c>
      <c r="P33" s="167"/>
      <c r="Q33" s="167"/>
      <c r="R33" s="167"/>
      <c r="S33" s="167"/>
      <c r="T33" s="167"/>
      <c r="U33" s="167"/>
      <c r="V33" s="167"/>
      <c r="W33" s="168"/>
      <c r="X33" s="162" t="s">
        <v>58</v>
      </c>
      <c r="Y33" s="163"/>
      <c r="Z33" s="163"/>
      <c r="AA33" s="165"/>
    </row>
    <row r="34" spans="1:29">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2.5">
      <c r="A35" s="9"/>
      <c r="B35" s="9"/>
      <c r="C35" s="59" t="s">
        <v>29</v>
      </c>
      <c r="D35" s="50"/>
      <c r="E35" s="51"/>
      <c r="F35" s="55">
        <v>2023</v>
      </c>
      <c r="G35" s="52">
        <v>2022</v>
      </c>
      <c r="H35" s="52">
        <v>2021</v>
      </c>
      <c r="I35" s="52">
        <v>2020</v>
      </c>
      <c r="J35" s="52">
        <v>2019</v>
      </c>
      <c r="K35" s="53" t="s">
        <v>66</v>
      </c>
      <c r="L35" s="53" t="s">
        <v>67</v>
      </c>
      <c r="M35" s="53" t="s">
        <v>68</v>
      </c>
      <c r="N35" s="57" t="s">
        <v>100</v>
      </c>
      <c r="O35" s="53" t="s">
        <v>114</v>
      </c>
      <c r="P35" s="53" t="s">
        <v>53</v>
      </c>
      <c r="Q35" s="52" t="s">
        <v>54</v>
      </c>
      <c r="R35" s="52" t="s">
        <v>59</v>
      </c>
      <c r="S35" s="52" t="s">
        <v>64</v>
      </c>
      <c r="T35" s="53" t="s">
        <v>115</v>
      </c>
      <c r="U35" s="53" t="s">
        <v>116</v>
      </c>
      <c r="V35" s="53" t="s">
        <v>117</v>
      </c>
      <c r="W35" s="57" t="s">
        <v>118</v>
      </c>
      <c r="X35" s="53" t="s">
        <v>53</v>
      </c>
      <c r="Y35" s="53" t="s">
        <v>54</v>
      </c>
      <c r="Z35" s="53" t="s">
        <v>65</v>
      </c>
      <c r="AA35" s="57" t="s">
        <v>73</v>
      </c>
      <c r="AC35" s="9"/>
    </row>
    <row r="36" spans="1:29">
      <c r="A36" s="9"/>
      <c r="B36" s="9"/>
      <c r="C36" s="31" t="s">
        <v>107</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19">
        <f>IFERROR(O37/P37-1,"n/a")</f>
        <v>-5.1470588235294157E-2</v>
      </c>
      <c r="U37" s="119" t="str">
        <f>IFERROR(O37/Q37-1,"n/a")</f>
        <v>n/a</v>
      </c>
      <c r="V37" s="119">
        <f>IFERROR(O37/R37-1,"n/a")</f>
        <v>2.0714285714285716</v>
      </c>
      <c r="W37" s="120">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19">
        <f>IFERROR(O38/P38-1,"n/a")</f>
        <v>0.51030598949588302</v>
      </c>
      <c r="U38" s="119" t="str">
        <f>IFERROR(O38/Q38-1,"n/a")</f>
        <v>n/a</v>
      </c>
      <c r="V38" s="119" t="str">
        <f>IFERROR(O38/R38-1,"n/a")</f>
        <v>n/a</v>
      </c>
      <c r="W38" s="120">
        <f>IFERROR(O38/S38-1,"n/a")</f>
        <v>0.14136964052329049</v>
      </c>
      <c r="X38" s="89">
        <v>4370939</v>
      </c>
      <c r="Y38" s="89">
        <v>1527970</v>
      </c>
      <c r="Z38" s="84">
        <v>1092884</v>
      </c>
      <c r="AA38" s="78">
        <v>4234259</v>
      </c>
      <c r="AC38" s="9"/>
    </row>
    <row r="39" spans="1:29">
      <c r="A39" s="9"/>
      <c r="B39" s="9"/>
      <c r="C39" s="31" t="s">
        <v>108</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19">
        <f>IFERROR(O40/P40-1,"n/a")</f>
        <v>-0.1785714285714286</v>
      </c>
      <c r="U40" s="119">
        <f>IFERROR(O40/Q40-1,"n/a")</f>
        <v>8.1999999999999993</v>
      </c>
      <c r="V40" s="119" t="str">
        <f>IFERROR(O40/R40-1,"n/a")</f>
        <v>n/a</v>
      </c>
      <c r="W40" s="120">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19">
        <f>IFERROR(O41/P41-1,"n/a")</f>
        <v>0.7782563321019762</v>
      </c>
      <c r="U41" s="119">
        <f>IFERROR(O41/Q41-1,"n/a")</f>
        <v>16.885371542819062</v>
      </c>
      <c r="V41" s="119" t="str">
        <f>IFERROR(O41/R41-1,"n/a")</f>
        <v>n/a</v>
      </c>
      <c r="W41" s="120">
        <f>IFERROR(O41/S41-1,"n/a")</f>
        <v>-0.27138212596127087</v>
      </c>
      <c r="X41" s="89">
        <v>1012510</v>
      </c>
      <c r="Y41" s="89">
        <v>327926</v>
      </c>
      <c r="Z41" s="84">
        <v>80778</v>
      </c>
      <c r="AA41" s="78">
        <v>1361671</v>
      </c>
      <c r="AC41" s="9"/>
    </row>
    <row r="42" spans="1:29">
      <c r="A42" s="9"/>
      <c r="B42" s="9"/>
      <c r="C42" s="31" t="s">
        <v>109</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19">
        <f>IFERROR(O43/P43-1,"n/a")</f>
        <v>0.34285714285714275</v>
      </c>
      <c r="U43" s="119">
        <f>IFERROR(O43/Q43-1,"n/a")</f>
        <v>22.5</v>
      </c>
      <c r="V43" s="119" t="str">
        <f>IFERROR(O43/R43-1,"n/a")</f>
        <v>n/a</v>
      </c>
      <c r="W43" s="120">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19">
        <f>IFERROR(O44/P44-1,"n/a")</f>
        <v>1.0353020628683693</v>
      </c>
      <c r="U44" s="119" t="str">
        <f>IFERROR(O44/Q44-1,"n/a")</f>
        <v>n/a</v>
      </c>
      <c r="V44" s="119" t="str">
        <f>IFERROR(O44/R44-1,"n/a")</f>
        <v>n/a</v>
      </c>
      <c r="W44" s="120">
        <f>IFERROR(O44/S44-1,"n/a")</f>
        <v>0.83850483875440207</v>
      </c>
      <c r="X44" s="82">
        <f>709768+195488</f>
        <v>905256</v>
      </c>
      <c r="Y44" s="82">
        <v>20626</v>
      </c>
      <c r="Z44" s="84">
        <v>10047</v>
      </c>
      <c r="AA44" s="78">
        <v>581199</v>
      </c>
      <c r="AC44" s="9"/>
    </row>
    <row r="45" spans="1:29">
      <c r="A45" s="9"/>
      <c r="B45" s="9"/>
      <c r="C45" s="31" t="s">
        <v>110</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19">
        <f>IFERROR(O46/P46-1,"n/a")</f>
        <v>0.6100000000000001</v>
      </c>
      <c r="U46" s="119" t="str">
        <f>IFERROR(O46/Q46-1,"n/a")</f>
        <v>n/a</v>
      </c>
      <c r="V46" s="119" t="str">
        <f>IFERROR(O46/R46-1,"n/a")</f>
        <v>n/a</v>
      </c>
      <c r="W46" s="120">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19">
        <f>IFERROR(O47/P47-1,"n/a")</f>
        <v>1.8746038736194941</v>
      </c>
      <c r="U47" s="119" t="str">
        <f>IFERROR(O47/Q47-1,"n/a")</f>
        <v>n/a</v>
      </c>
      <c r="V47" s="119" t="str">
        <f>IFERROR(O47/R47-1,"n/a")</f>
        <v>n/a</v>
      </c>
      <c r="W47" s="120">
        <f>IFERROR(O47/S47-1,"n/a")</f>
        <v>0.56484441101814431</v>
      </c>
      <c r="X47" s="82">
        <v>2932981</v>
      </c>
      <c r="Y47" s="82">
        <v>533563</v>
      </c>
      <c r="Z47" s="84">
        <v>140552</v>
      </c>
      <c r="AA47" s="78">
        <v>2441594</v>
      </c>
      <c r="AC47" s="9"/>
    </row>
    <row r="48" spans="1:29">
      <c r="C48" s="31" t="s">
        <v>111</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19">
        <f>IFERROR(O49/P49-1,"n/a")</f>
        <v>0</v>
      </c>
      <c r="U49" s="119" t="str">
        <f>IFERROR(O49/Q49-1,"n/a")</f>
        <v>n/a</v>
      </c>
      <c r="V49" s="119" t="str">
        <f>IFERROR(O49/R49-1,"n/a")</f>
        <v>n/a</v>
      </c>
      <c r="W49" s="120">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19">
        <f>IFERROR(O50/P50-1,"n/a")</f>
        <v>1.441081081081081</v>
      </c>
      <c r="U50" s="119" t="str">
        <f>IFERROR(O50/Q50-1,"n/a")</f>
        <v>n/a</v>
      </c>
      <c r="V50" s="119" t="str">
        <f>IFERROR(O50/R50-1,"n/a")</f>
        <v>n/a</v>
      </c>
      <c r="W50" s="120">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7">
        <f>IFERROR(O52/Q52-1,"n/a")</f>
        <v>158.70743085638119</v>
      </c>
      <c r="V52" s="117" t="str">
        <f>IFERROR(O52/R52-1,"n/a")</f>
        <v>n/a</v>
      </c>
      <c r="W52" s="118">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M37" zoomScaleNormal="100" workbookViewId="0">
      <selection activeCell="Z51" sqref="Z51"/>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1" width="8" customWidth="1"/>
    <col min="12" max="12" width="8.85546875" bestFit="1" customWidth="1"/>
    <col min="13" max="14" width="8" customWidth="1"/>
    <col min="15" max="19" width="10.42578125" bestFit="1" customWidth="1"/>
    <col min="20" max="20" width="8.140625" bestFit="1" customWidth="1"/>
    <col min="21" max="21" width="8.8554687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105</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25" customHeight="1">
      <c r="A11" s="48"/>
      <c r="B11" s="49"/>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48"/>
    </row>
    <row r="12" spans="1:28">
      <c r="A12" s="9"/>
      <c r="B12" s="12"/>
      <c r="C12" s="31" t="s">
        <v>107</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108</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109</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111</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63" t="str">
        <f>F9</f>
        <v>March</v>
      </c>
      <c r="G33" s="163"/>
      <c r="H33" s="163"/>
      <c r="I33" s="163"/>
      <c r="J33" s="163"/>
      <c r="K33" s="163"/>
      <c r="L33" s="163"/>
      <c r="M33" s="163"/>
      <c r="N33" s="164"/>
      <c r="O33" s="162" t="s">
        <v>106</v>
      </c>
      <c r="P33" s="163"/>
      <c r="Q33" s="163"/>
      <c r="R33" s="163"/>
      <c r="S33" s="163"/>
      <c r="T33" s="163"/>
      <c r="U33" s="163"/>
      <c r="V33" s="163"/>
      <c r="W33" s="164"/>
      <c r="X33" s="162" t="s">
        <v>58</v>
      </c>
      <c r="Y33" s="163"/>
      <c r="Z33" s="163"/>
      <c r="AA33" s="165"/>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100</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107</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108</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109</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110</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111</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105</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25" customHeight="1">
      <c r="A11" s="48"/>
      <c r="B11" s="49"/>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3" t="str">
        <f>F9</f>
        <v>March</v>
      </c>
      <c r="G36" s="163"/>
      <c r="H36" s="163"/>
      <c r="I36" s="163"/>
      <c r="J36" s="163"/>
      <c r="K36" s="163"/>
      <c r="L36" s="163"/>
      <c r="M36" s="163"/>
      <c r="N36" s="164"/>
      <c r="O36" s="162" t="s">
        <v>106</v>
      </c>
      <c r="P36" s="163"/>
      <c r="Q36" s="163"/>
      <c r="R36" s="163"/>
      <c r="S36" s="163"/>
      <c r="T36" s="163"/>
      <c r="U36" s="163"/>
      <c r="V36" s="163"/>
      <c r="W36" s="164"/>
      <c r="X36" s="162" t="s">
        <v>58</v>
      </c>
      <c r="Y36" s="163"/>
      <c r="Z36" s="163"/>
      <c r="AA36" s="165"/>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100</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43" workbookViewId="0">
      <selection activeCell="F57" sqref="F57:J58"/>
    </sheetView>
  </sheetViews>
  <sheetFormatPr defaultColWidth="0" defaultRowHeight="15"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101</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39</v>
      </c>
      <c r="G9" s="163"/>
      <c r="H9" s="163"/>
      <c r="I9" s="163"/>
      <c r="J9" s="163"/>
      <c r="K9" s="163"/>
      <c r="L9" s="163"/>
      <c r="M9" s="163"/>
      <c r="N9" s="164"/>
      <c r="O9" s="162" t="s">
        <v>38</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25" customHeight="1">
      <c r="A11" s="48"/>
      <c r="B11" s="49"/>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3" t="str">
        <f>F9</f>
        <v>February</v>
      </c>
      <c r="G36" s="163"/>
      <c r="H36" s="163"/>
      <c r="I36" s="163"/>
      <c r="J36" s="163"/>
      <c r="K36" s="163"/>
      <c r="L36" s="163"/>
      <c r="M36" s="163"/>
      <c r="N36" s="164"/>
      <c r="O36" s="162" t="s">
        <v>102</v>
      </c>
      <c r="P36" s="163"/>
      <c r="Q36" s="163"/>
      <c r="R36" s="163"/>
      <c r="S36" s="163"/>
      <c r="T36" s="163"/>
      <c r="U36" s="163"/>
      <c r="V36" s="163"/>
      <c r="W36" s="164"/>
      <c r="X36" s="162" t="s">
        <v>58</v>
      </c>
      <c r="Y36" s="163"/>
      <c r="Z36" s="163"/>
      <c r="AA36" s="165"/>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100</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140625" customWidth="1"/>
    <col min="12" max="12" width="9" bestFit="1" customWidth="1"/>
    <col min="13" max="14" width="9.140625" customWidth="1"/>
    <col min="15" max="15" width="11" bestFit="1" customWidth="1"/>
    <col min="16" max="16" width="11" customWidth="1"/>
    <col min="17" max="17" width="10.140625" bestFit="1" customWidth="1"/>
    <col min="18" max="18" width="12.140625" bestFit="1" customWidth="1"/>
    <col min="19" max="19" width="11.42578125" customWidth="1"/>
    <col min="20" max="20" width="9.85546875" customWidth="1"/>
    <col min="21" max="21" width="8.85546875" customWidth="1"/>
    <col min="22" max="22" width="9.140625" bestFit="1" customWidth="1"/>
    <col min="23" max="23" width="8.85546875" customWidth="1"/>
    <col min="24" max="24" width="10.42578125" bestFit="1" customWidth="1"/>
    <col min="25" max="25" width="10.42578125" customWidth="1"/>
    <col min="26" max="26" width="10.42578125" bestFit="1" customWidth="1"/>
    <col min="27" max="27" width="11.140625" bestFit="1" customWidth="1"/>
    <col min="28" max="28" width="3.140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98</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63" t="s">
        <v>33</v>
      </c>
      <c r="G9" s="163"/>
      <c r="H9" s="163"/>
      <c r="I9" s="163"/>
      <c r="J9" s="163"/>
      <c r="K9" s="163"/>
      <c r="L9" s="163"/>
      <c r="M9" s="163"/>
      <c r="N9" s="164"/>
      <c r="O9" s="162" t="s">
        <v>33</v>
      </c>
      <c r="P9" s="163"/>
      <c r="Q9" s="163"/>
      <c r="R9" s="163"/>
      <c r="S9" s="163"/>
      <c r="T9" s="163"/>
      <c r="U9" s="163"/>
      <c r="V9" s="163"/>
      <c r="W9" s="164"/>
      <c r="X9" s="162" t="s">
        <v>57</v>
      </c>
      <c r="Y9" s="163"/>
      <c r="Z9" s="163"/>
      <c r="AA9" s="165"/>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100</v>
      </c>
      <c r="O11" s="53">
        <v>2023</v>
      </c>
      <c r="P11" s="53">
        <v>2022</v>
      </c>
      <c r="Q11" s="52">
        <v>2021</v>
      </c>
      <c r="R11" s="52">
        <v>2020</v>
      </c>
      <c r="S11" s="52">
        <v>2019</v>
      </c>
      <c r="T11" s="53" t="s">
        <v>66</v>
      </c>
      <c r="U11" s="53" t="s">
        <v>67</v>
      </c>
      <c r="V11" s="53" t="s">
        <v>68</v>
      </c>
      <c r="W11" s="57" t="s">
        <v>100</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25"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63" t="str">
        <f>F9</f>
        <v>January</v>
      </c>
      <c r="G36" s="163"/>
      <c r="H36" s="163"/>
      <c r="I36" s="163"/>
      <c r="J36" s="163"/>
      <c r="K36" s="163"/>
      <c r="L36" s="163"/>
      <c r="M36" s="163"/>
      <c r="N36" s="164"/>
      <c r="O36" s="162" t="s">
        <v>99</v>
      </c>
      <c r="P36" s="163"/>
      <c r="Q36" s="163"/>
      <c r="R36" s="163"/>
      <c r="S36" s="163"/>
      <c r="T36" s="163"/>
      <c r="U36" s="163"/>
      <c r="V36" s="163"/>
      <c r="W36" s="164"/>
      <c r="X36" s="162" t="s">
        <v>58</v>
      </c>
      <c r="Y36" s="163"/>
      <c r="Z36" s="163"/>
      <c r="AA36" s="165"/>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75" customHeight="1">
      <c r="C38" s="59" t="s">
        <v>29</v>
      </c>
      <c r="D38" s="50"/>
      <c r="E38" s="51"/>
      <c r="F38" s="55">
        <v>2023</v>
      </c>
      <c r="G38" s="52">
        <v>2022</v>
      </c>
      <c r="H38" s="52">
        <v>2021</v>
      </c>
      <c r="I38" s="52">
        <v>2020</v>
      </c>
      <c r="J38" s="52">
        <v>2019</v>
      </c>
      <c r="K38" s="53" t="s">
        <v>66</v>
      </c>
      <c r="L38" s="53" t="s">
        <v>67</v>
      </c>
      <c r="M38" s="53" t="s">
        <v>68</v>
      </c>
      <c r="N38" s="57" t="s">
        <v>100</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7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7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7" customHeight="1">
      <c r="P60" s="111"/>
      <c r="Q60" s="111"/>
      <c r="R60" s="111"/>
      <c r="S60" s="111"/>
    </row>
    <row r="61" spans="1:51" ht="27" customHeight="1">
      <c r="P61" s="111"/>
      <c r="Q61" s="111"/>
      <c r="R61" s="111"/>
      <c r="S61" s="111"/>
    </row>
    <row r="62" spans="1:51" ht="27" customHeight="1">
      <c r="P62" s="111"/>
      <c r="Q62" s="111"/>
      <c r="R62" s="111"/>
      <c r="S62" s="111"/>
    </row>
    <row r="63" spans="1:51" ht="27" customHeight="1">
      <c r="P63" s="111"/>
      <c r="Q63" s="111"/>
      <c r="R63" s="111"/>
      <c r="S63" s="111"/>
    </row>
    <row r="64" spans="1:51" ht="27" customHeight="1"/>
    <row r="65" ht="27" customHeight="1"/>
    <row r="66" ht="27" customHeight="1"/>
    <row r="67" ht="27" customHeight="1"/>
    <row r="68" ht="2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7"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31</v>
      </c>
      <c r="G9" s="163"/>
      <c r="H9" s="163"/>
      <c r="I9" s="163"/>
      <c r="J9" s="163"/>
      <c r="K9" s="163"/>
      <c r="L9" s="164"/>
      <c r="M9" s="162" t="s">
        <v>95</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25"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December</v>
      </c>
      <c r="G36" s="163"/>
      <c r="H36" s="163"/>
      <c r="I36" s="163"/>
      <c r="J36" s="163"/>
      <c r="K36" s="163"/>
      <c r="L36" s="164"/>
      <c r="M36" s="162" t="s">
        <v>96</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7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7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7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7" customHeight="1"/>
    <row r="61" spans="1:46" ht="27" customHeight="1"/>
    <row r="62" spans="1:46" ht="27" customHeight="1"/>
    <row r="63" spans="1:46" ht="27" customHeight="1"/>
    <row r="64" spans="1:46" ht="27" customHeight="1"/>
    <row r="65" ht="27" customHeight="1"/>
    <row r="66" ht="27" customHeight="1"/>
    <row r="67" ht="27" customHeight="1"/>
    <row r="68" ht="2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7"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27</v>
      </c>
      <c r="G9" s="163"/>
      <c r="H9" s="163"/>
      <c r="I9" s="163"/>
      <c r="J9" s="163"/>
      <c r="K9" s="163"/>
      <c r="L9" s="164"/>
      <c r="M9" s="162" t="s">
        <v>92</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25"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November</v>
      </c>
      <c r="G36" s="163"/>
      <c r="H36" s="163"/>
      <c r="I36" s="163"/>
      <c r="J36" s="163"/>
      <c r="K36" s="163"/>
      <c r="L36" s="164"/>
      <c r="M36" s="162" t="s">
        <v>93</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7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7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7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7" customHeight="1"/>
    <row r="61" spans="1:46" ht="27" customHeight="1"/>
    <row r="62" spans="1:46" ht="27" customHeight="1"/>
    <row r="63" spans="1:46" ht="27" customHeight="1"/>
    <row r="64" spans="1:46" ht="27" customHeight="1"/>
    <row r="65" ht="27" customHeight="1"/>
    <row r="66" ht="27" customHeight="1"/>
    <row r="67" ht="27" customHeight="1"/>
    <row r="68" ht="2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7"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24</v>
      </c>
      <c r="G9" s="163"/>
      <c r="H9" s="163"/>
      <c r="I9" s="163"/>
      <c r="J9" s="163"/>
      <c r="K9" s="163"/>
      <c r="L9" s="164"/>
      <c r="M9" s="162" t="s">
        <v>89</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25"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October</v>
      </c>
      <c r="G36" s="163"/>
      <c r="H36" s="163"/>
      <c r="I36" s="163"/>
      <c r="J36" s="163"/>
      <c r="K36" s="163"/>
      <c r="L36" s="164"/>
      <c r="M36" s="162" t="s">
        <v>90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7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7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7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7" customHeight="1"/>
    <row r="61" spans="3:22" ht="27" customHeight="1"/>
    <row r="62" spans="3:22" ht="27" customHeight="1"/>
    <row r="63" spans="3:22" ht="27" customHeight="1"/>
    <row r="64" spans="3:22" ht="27" customHeight="1"/>
    <row r="65" ht="2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7"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22</v>
      </c>
      <c r="G9" s="163"/>
      <c r="H9" s="163"/>
      <c r="I9" s="163"/>
      <c r="J9" s="163"/>
      <c r="K9" s="163"/>
      <c r="L9" s="164"/>
      <c r="M9" s="162" t="s">
        <v>86</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25"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September</v>
      </c>
      <c r="G36" s="163"/>
      <c r="H36" s="163"/>
      <c r="I36" s="163"/>
      <c r="J36" s="163"/>
      <c r="K36" s="163"/>
      <c r="L36" s="164"/>
      <c r="M36" s="162" t="s">
        <v>87</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7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7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7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7"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140625" bestFit="1" customWidth="1"/>
    <col min="14" max="14" width="10.140625" bestFit="1" customWidth="1"/>
    <col min="15" max="16" width="12.140625" bestFit="1" customWidth="1"/>
    <col min="17" max="19" width="8.85546875" customWidth="1"/>
    <col min="20" max="20" width="11.85546875" bestFit="1" customWidth="1"/>
    <col min="21" max="21" width="11.5703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69</v>
      </c>
      <c r="G9" s="163"/>
      <c r="H9" s="163"/>
      <c r="I9" s="163"/>
      <c r="J9" s="163"/>
      <c r="K9" s="163"/>
      <c r="L9" s="164"/>
      <c r="M9" s="162" t="s">
        <v>71</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25"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August</v>
      </c>
      <c r="G36" s="163"/>
      <c r="H36" s="163"/>
      <c r="I36" s="163"/>
      <c r="J36" s="163"/>
      <c r="K36" s="163"/>
      <c r="L36" s="164"/>
      <c r="M36" s="162" t="s">
        <v>70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7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7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7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7"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55</v>
      </c>
      <c r="G9" s="163"/>
      <c r="H9" s="163"/>
      <c r="I9" s="163"/>
      <c r="J9" s="163"/>
      <c r="K9" s="163"/>
      <c r="L9" s="164"/>
      <c r="M9" s="162" t="s">
        <v>60</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25"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July</v>
      </c>
      <c r="G36" s="163"/>
      <c r="H36" s="163"/>
      <c r="I36" s="163"/>
      <c r="J36" s="163"/>
      <c r="K36" s="163"/>
      <c r="L36" s="164"/>
      <c r="M36" s="162" t="s">
        <v>61</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7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7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63" t="s">
        <v>51</v>
      </c>
      <c r="G6" s="163"/>
      <c r="H6" s="163"/>
      <c r="I6" s="163"/>
      <c r="J6" s="163"/>
      <c r="K6" s="163"/>
      <c r="L6" s="164"/>
      <c r="M6" s="162" t="s">
        <v>52</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47</v>
      </c>
      <c r="G6" s="163"/>
      <c r="H6" s="163"/>
      <c r="I6" s="163"/>
      <c r="J6" s="163"/>
      <c r="K6" s="163"/>
      <c r="L6" s="164"/>
      <c r="M6" s="162" t="s">
        <v>49</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topLeftCell="A7" zoomScaleNormal="100" workbookViewId="0">
      <selection activeCell="F11" activeCellId="1" sqref="F20 F11"/>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45</v>
      </c>
      <c r="G6" s="163"/>
      <c r="H6" s="163"/>
      <c r="I6" s="163"/>
      <c r="J6" s="163"/>
      <c r="K6" s="163"/>
      <c r="L6" s="164"/>
      <c r="M6" s="162" t="s">
        <v>46</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topLeftCell="A17"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41</v>
      </c>
      <c r="G6" s="163"/>
      <c r="H6" s="163"/>
      <c r="I6" s="163"/>
      <c r="J6" s="163"/>
      <c r="K6" s="163"/>
      <c r="L6" s="164"/>
      <c r="M6" s="162" t="s">
        <v>43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39</v>
      </c>
      <c r="G6" s="163"/>
      <c r="H6" s="163"/>
      <c r="I6" s="163"/>
      <c r="J6" s="163"/>
      <c r="K6" s="163"/>
      <c r="L6" s="164"/>
      <c r="M6" s="162" t="s">
        <v>38</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33</v>
      </c>
      <c r="G6" s="163"/>
      <c r="H6" s="163"/>
      <c r="I6" s="163"/>
      <c r="J6" s="163"/>
      <c r="K6" s="163"/>
      <c r="L6" s="164"/>
      <c r="M6" s="162" t="s">
        <v>33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31</v>
      </c>
      <c r="G6" s="171"/>
      <c r="H6" s="171"/>
      <c r="I6" s="172"/>
      <c r="J6" s="173"/>
      <c r="K6" s="162" t="s">
        <v>32</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topLeftCell="A17"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27</v>
      </c>
      <c r="G6" s="171"/>
      <c r="H6" s="171"/>
      <c r="I6" s="172"/>
      <c r="J6" s="173"/>
      <c r="K6" s="162" t="s">
        <v>28</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24</v>
      </c>
      <c r="G6" s="171"/>
      <c r="H6" s="171"/>
      <c r="I6" s="172"/>
      <c r="J6" s="173"/>
      <c r="K6" s="162" t="s">
        <v>8</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1.140625" bestFit="1" customWidth="1"/>
    <col min="9" max="10" width="9.140625" customWidth="1"/>
    <col min="11" max="11" width="11" bestFit="1" customWidth="1"/>
    <col min="12" max="13" width="12.140625" bestFit="1" customWidth="1"/>
    <col min="14" max="15" width="9.140625" customWidth="1"/>
    <col min="16" max="16" width="13"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22</v>
      </c>
      <c r="G6" s="171"/>
      <c r="H6" s="171"/>
      <c r="I6" s="172"/>
      <c r="J6" s="173"/>
      <c r="K6" s="162" t="s">
        <v>23</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807A4A-C300-40EA-BD6B-1462683F6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metadata/properties"/>
    <ds:schemaRef ds:uri="http://schemas.microsoft.com/office/infopath/2007/PartnerControls"/>
    <ds:schemaRef ds:uri="8cd7474e-1d48-42f1-a929-9fa835c241d5"/>
    <ds:schemaRef ds:uri="http://purl.org/dc/elements/1.1/"/>
    <ds:schemaRef ds:uri="http://www.w3.org/XML/1998/namespace"/>
    <ds:schemaRef ds:uri="http://schemas.microsoft.com/office/2006/documentManagement/types"/>
    <ds:schemaRef ds:uri="http://schemas.openxmlformats.org/package/2006/metadata/core-properties"/>
    <ds:schemaRef ds:uri="50acc271-0769-44fa-a07c-5c2dfce6e46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54</vt:i4>
      </vt:variant>
      <vt:variant>
        <vt:lpstr>Adlandırılmış Aralıklar</vt:lpstr>
      </vt:variant>
      <vt:variant>
        <vt:i4>3</vt:i4>
      </vt:variant>
    </vt:vector>
  </HeadingPairs>
  <TitlesOfParts>
    <vt:vector size="57" baseType="lpstr">
      <vt:lpstr> </vt:lpstr>
      <vt:lpstr>Disclaimer</vt:lpstr>
      <vt:lpstr>Notes</vt:lpstr>
      <vt:lpstr>Occupancy_2025</vt:lpstr>
      <vt:lpstr>Traffic&gt;</vt:lpstr>
      <vt:lpstr>Aug-25</vt:lpstr>
      <vt:lpstr>Jul-25</vt:lpstr>
      <vt:lpstr>Jun-25</vt:lpstr>
      <vt:lpstr>May-25</vt:lpstr>
      <vt:lpstr>Apr-25</vt:lpstr>
      <vt:lpstr>Mar-25</vt:lpstr>
      <vt:lpstr>Feb-25</vt:lpstr>
      <vt:lpstr>Jan-25</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Disclaimer!Yazdırma_Alanı</vt:lpstr>
      <vt:lpstr>Notes!Yazdırma_Alanı</vt:lpstr>
      <vt:lpstr>'Traffic&gt;'!Yazdırma_Alanı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2022-08-04T14:43:41Z</cp:lastPrinted>
  <dcterms:created xsi:type="dcterms:W3CDTF">2021-12-10T09:13:50Z</dcterms:created>
  <dcterms:modified xsi:type="dcterms:W3CDTF">2025-09-11T23:15:54Z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