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Holding\Investor Relations\GPH Yolcu Istatistikleri\2026\July_2026\"/>
    </mc:Choice>
  </mc:AlternateContent>
  <xr:revisionPtr revIDLastSave="0" documentId="13_ncr:1_{FFE3B489-4D08-4C7E-B13A-FC87CC28F19D}" xr6:coauthVersionLast="47" xr6:coauthVersionMax="47" xr10:uidLastSave="{00000000-0000-0000-0000-000000000000}"/>
  <bookViews>
    <workbookView xWindow="-120" yWindow="-120" windowWidth="29040" windowHeight="15840" activeTab="4" xr2:uid="{00000000-000D-0000-FFFF-FFFF00000000}"/>
  </bookViews>
  <sheets>
    <sheet name=" " sheetId="3" r:id="rId1"/>
    <sheet name="Notlar" sheetId="11" r:id="rId2"/>
    <sheet name="Yasal Uyarı" sheetId="13" r:id="rId3"/>
    <sheet name="Gemi Doluluk Oranları" sheetId="26" r:id="rId4"/>
    <sheet name="Temmuz-2026" sheetId="84" r:id="rId5"/>
    <sheet name="Haziran-2026" sheetId="83" r:id="rId6"/>
    <sheet name="Mayıs-2026" sheetId="82" r:id="rId7"/>
    <sheet name="Nisan-2026" sheetId="81" r:id="rId8"/>
    <sheet name="Mart-2026" sheetId="79" r:id="rId9"/>
    <sheet name="Şubat-2026" sheetId="78" r:id="rId10"/>
    <sheet name="Ocak-2026" sheetId="77" r:id="rId11"/>
    <sheet name="Aralık-2025" sheetId="76" r:id="rId12"/>
    <sheet name="Kasım-2025" sheetId="75" r:id="rId13"/>
    <sheet name="Ekim-2025" sheetId="74" r:id="rId14"/>
    <sheet name="Eylul-2025" sheetId="73" r:id="rId15"/>
    <sheet name="Ağustos-2025" sheetId="72" r:id="rId16"/>
    <sheet name="Temmuz-2025" sheetId="71" r:id="rId17"/>
    <sheet name="Haziran-2025" sheetId="70" r:id="rId18"/>
    <sheet name="Mayıs-2025" sheetId="69" r:id="rId19"/>
    <sheet name="Nisan-2025" sheetId="68" r:id="rId20"/>
    <sheet name="Mart-2025" sheetId="67" r:id="rId21"/>
    <sheet name="Şubat-2025" sheetId="66" r:id="rId22"/>
    <sheet name="Ocak-2025" sheetId="65" r:id="rId23"/>
    <sheet name="Aralık-24" sheetId="64" r:id="rId24"/>
    <sheet name="Kasım-24" sheetId="63" r:id="rId25"/>
    <sheet name="Ekim-24" sheetId="60" r:id="rId26"/>
    <sheet name="Eylül-2024" sheetId="59" r:id="rId27"/>
    <sheet name="Ağustos-24" sheetId="58" r:id="rId28"/>
    <sheet name="Temmuz-24" sheetId="57" r:id="rId29"/>
    <sheet name="Haziran-24" sheetId="56" r:id="rId30"/>
    <sheet name="Mayıs-24" sheetId="54" r:id="rId31"/>
    <sheet name="Nisan-24" sheetId="51" r:id="rId32"/>
    <sheet name="Mart-24" sheetId="52" r:id="rId33"/>
    <sheet name="Şubat-24" sheetId="53" r:id="rId34"/>
    <sheet name="Ocak-24" sheetId="48" r:id="rId35"/>
    <sheet name="Aralık-23" sheetId="47" r:id="rId36"/>
    <sheet name="Kasım-23" sheetId="46" r:id="rId37"/>
    <sheet name="Ekim-23" sheetId="45" r:id="rId38"/>
    <sheet name="Eylül-23" sheetId="44" r:id="rId39"/>
    <sheet name="Ağustos-23" sheetId="42" r:id="rId40"/>
    <sheet name="Temmuz-23" sheetId="41" r:id="rId41"/>
    <sheet name="Haziran-23" sheetId="40" r:id="rId42"/>
    <sheet name="Mayıs-23" sheetId="37" r:id="rId43"/>
    <sheet name="Nisan-23" sheetId="36" r:id="rId44"/>
    <sheet name="Mart-23" sheetId="34" r:id="rId45"/>
    <sheet name="Mart-23_Eski Raporlama" sheetId="33" r:id="rId46"/>
    <sheet name="Şubat-23" sheetId="32" r:id="rId47"/>
    <sheet name="Ocak-23" sheetId="31" r:id="rId48"/>
    <sheet name="Aralık-22" sheetId="28" r:id="rId49"/>
    <sheet name="Kasım-22" sheetId="29" r:id="rId50"/>
    <sheet name="Ekim-22" sheetId="30" r:id="rId51"/>
    <sheet name="Eylül-22" sheetId="24" r:id="rId52"/>
    <sheet name="Ağustos-22 " sheetId="22" r:id="rId53"/>
    <sheet name="Tem-22" sheetId="21" r:id="rId54"/>
    <sheet name="Haz-22" sheetId="20" r:id="rId55"/>
    <sheet name="May-22" sheetId="19" r:id="rId56"/>
    <sheet name="Nis-22" sheetId="18" r:id="rId57"/>
    <sheet name="Mart-22" sheetId="17" r:id="rId58"/>
    <sheet name="Subat-22" sheetId="16" r:id="rId59"/>
    <sheet name="Ocak-22" sheetId="15" r:id="rId60"/>
    <sheet name="Aralık-21" sheetId="14" r:id="rId61"/>
    <sheet name="Kasım-21" sheetId="10" r:id="rId62"/>
    <sheet name="Ekim-21" sheetId="9" r:id="rId63"/>
    <sheet name="Eylül-21" sheetId="1" r:id="rId64"/>
  </sheets>
  <definedNames>
    <definedName name="_Order1" hidden="1">255</definedName>
    <definedName name="_Order2" hidden="1">255</definedName>
    <definedName name="AcqOppSwitch" localSheetId="15">#REF!</definedName>
    <definedName name="AcqOppSwitch" localSheetId="52">#REF!</definedName>
    <definedName name="AcqOppSwitch" localSheetId="39">#REF!</definedName>
    <definedName name="AcqOppSwitch" localSheetId="27">#REF!</definedName>
    <definedName name="AcqOppSwitch" localSheetId="11">#REF!</definedName>
    <definedName name="AcqOppSwitch" localSheetId="35">#REF!</definedName>
    <definedName name="AcqOppSwitch" localSheetId="23">#REF!</definedName>
    <definedName name="AcqOppSwitch" localSheetId="13">#REF!</definedName>
    <definedName name="AcqOppSwitch" localSheetId="37">#REF!</definedName>
    <definedName name="AcqOppSwitch" localSheetId="25">#REF!</definedName>
    <definedName name="AcqOppSwitch" localSheetId="14">#REF!</definedName>
    <definedName name="AcqOppSwitch" localSheetId="26">#REF!</definedName>
    <definedName name="AcqOppSwitch" localSheetId="51">#REF!</definedName>
    <definedName name="AcqOppSwitch" localSheetId="38">#REF!</definedName>
    <definedName name="AcqOppSwitch" localSheetId="3">#REF!</definedName>
    <definedName name="AcqOppSwitch" localSheetId="17">#REF!</definedName>
    <definedName name="AcqOppSwitch" localSheetId="5">#REF!</definedName>
    <definedName name="AcqOppSwitch" localSheetId="41">#REF!</definedName>
    <definedName name="AcqOppSwitch" localSheetId="29">#REF!</definedName>
    <definedName name="AcqOppSwitch" localSheetId="12">#REF!</definedName>
    <definedName name="AcqOppSwitch" localSheetId="36">#REF!</definedName>
    <definedName name="AcqOppSwitch" localSheetId="24">#REF!</definedName>
    <definedName name="AcqOppSwitch" localSheetId="20">#REF!</definedName>
    <definedName name="AcqOppSwitch" localSheetId="8">#REF!</definedName>
    <definedName name="AcqOppSwitch" localSheetId="44">#REF!</definedName>
    <definedName name="AcqOppSwitch" localSheetId="45">#REF!</definedName>
    <definedName name="AcqOppSwitch" localSheetId="32">#REF!</definedName>
    <definedName name="AcqOppSwitch" localSheetId="18">#REF!</definedName>
    <definedName name="AcqOppSwitch" localSheetId="6">#REF!</definedName>
    <definedName name="AcqOppSwitch" localSheetId="42">#REF!</definedName>
    <definedName name="AcqOppSwitch" localSheetId="30">#REF!</definedName>
    <definedName name="AcqOppSwitch" localSheetId="19">#REF!</definedName>
    <definedName name="AcqOppSwitch" localSheetId="7">#REF!</definedName>
    <definedName name="AcqOppSwitch" localSheetId="43">#REF!</definedName>
    <definedName name="AcqOppSwitch" localSheetId="31">#REF!</definedName>
    <definedName name="AcqOppSwitch" localSheetId="22">#REF!</definedName>
    <definedName name="AcqOppSwitch" localSheetId="10">#REF!</definedName>
    <definedName name="AcqOppSwitch" localSheetId="47">#REF!</definedName>
    <definedName name="AcqOppSwitch" localSheetId="34">#REF!</definedName>
    <definedName name="AcqOppSwitch" localSheetId="21">#REF!</definedName>
    <definedName name="AcqOppSwitch" localSheetId="9">#REF!</definedName>
    <definedName name="AcqOppSwitch" localSheetId="46">#REF!</definedName>
    <definedName name="AcqOppSwitch" localSheetId="33">#REF!</definedName>
    <definedName name="AcqOppSwitch" localSheetId="16">#REF!</definedName>
    <definedName name="AcqOppSwitch" localSheetId="4">#REF!</definedName>
    <definedName name="AcqOppSwitch" localSheetId="40">#REF!</definedName>
    <definedName name="AcqOppSwitch" localSheetId="28">#REF!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42704.5898263889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alundborgSwitch" localSheetId="15">#REF!</definedName>
    <definedName name="KalundborgSwitch" localSheetId="52">#REF!</definedName>
    <definedName name="KalundborgSwitch" localSheetId="39">#REF!</definedName>
    <definedName name="KalundborgSwitch" localSheetId="27">#REF!</definedName>
    <definedName name="KalundborgSwitch" localSheetId="11">#REF!</definedName>
    <definedName name="KalundborgSwitch" localSheetId="35">#REF!</definedName>
    <definedName name="KalundborgSwitch" localSheetId="23">#REF!</definedName>
    <definedName name="KalundborgSwitch" localSheetId="13">#REF!</definedName>
    <definedName name="KalundborgSwitch" localSheetId="37">#REF!</definedName>
    <definedName name="KalundborgSwitch" localSheetId="25">#REF!</definedName>
    <definedName name="KalundborgSwitch" localSheetId="14">#REF!</definedName>
    <definedName name="KalundborgSwitch" localSheetId="26">#REF!</definedName>
    <definedName name="KalundborgSwitch" localSheetId="51">#REF!</definedName>
    <definedName name="KalundborgSwitch" localSheetId="38">#REF!</definedName>
    <definedName name="KalundborgSwitch" localSheetId="3">#REF!</definedName>
    <definedName name="KalundborgSwitch" localSheetId="17">#REF!</definedName>
    <definedName name="KalundborgSwitch" localSheetId="5">#REF!</definedName>
    <definedName name="KalundborgSwitch" localSheetId="41">#REF!</definedName>
    <definedName name="KalundborgSwitch" localSheetId="29">#REF!</definedName>
    <definedName name="KalundborgSwitch" localSheetId="12">#REF!</definedName>
    <definedName name="KalundborgSwitch" localSheetId="36">#REF!</definedName>
    <definedName name="KalundborgSwitch" localSheetId="24">#REF!</definedName>
    <definedName name="KalundborgSwitch" localSheetId="20">#REF!</definedName>
    <definedName name="KalundborgSwitch" localSheetId="8">#REF!</definedName>
    <definedName name="KalundborgSwitch" localSheetId="44">#REF!</definedName>
    <definedName name="KalundborgSwitch" localSheetId="45">#REF!</definedName>
    <definedName name="KalundborgSwitch" localSheetId="32">#REF!</definedName>
    <definedName name="KalundborgSwitch" localSheetId="18">#REF!</definedName>
    <definedName name="KalundborgSwitch" localSheetId="6">#REF!</definedName>
    <definedName name="KalundborgSwitch" localSheetId="42">#REF!</definedName>
    <definedName name="KalundborgSwitch" localSheetId="30">#REF!</definedName>
    <definedName name="KalundborgSwitch" localSheetId="19">#REF!</definedName>
    <definedName name="KalundborgSwitch" localSheetId="7">#REF!</definedName>
    <definedName name="KalundborgSwitch" localSheetId="43">#REF!</definedName>
    <definedName name="KalundborgSwitch" localSheetId="31">#REF!</definedName>
    <definedName name="KalundborgSwitch" localSheetId="22">#REF!</definedName>
    <definedName name="KalundborgSwitch" localSheetId="10">#REF!</definedName>
    <definedName name="KalundborgSwitch" localSheetId="47">#REF!</definedName>
    <definedName name="KalundborgSwitch" localSheetId="34">#REF!</definedName>
    <definedName name="KalundborgSwitch" localSheetId="21">#REF!</definedName>
    <definedName name="KalundborgSwitch" localSheetId="9">#REF!</definedName>
    <definedName name="KalundborgSwitch" localSheetId="46">#REF!</definedName>
    <definedName name="KalundborgSwitch" localSheetId="33">#REF!</definedName>
    <definedName name="KalundborgSwitch" localSheetId="16">#REF!</definedName>
    <definedName name="KalundborgSwitch" localSheetId="4">#REF!</definedName>
    <definedName name="KalundborgSwitch" localSheetId="40">#REF!</definedName>
    <definedName name="KalundborgSwitch" localSheetId="28">#REF!</definedName>
    <definedName name="LasPalmasSwitch" localSheetId="15">#REF!</definedName>
    <definedName name="LasPalmasSwitch" localSheetId="52">#REF!</definedName>
    <definedName name="LasPalmasSwitch" localSheetId="39">#REF!</definedName>
    <definedName name="LasPalmasSwitch" localSheetId="27">#REF!</definedName>
    <definedName name="LasPalmasSwitch" localSheetId="11">#REF!</definedName>
    <definedName name="LasPalmasSwitch" localSheetId="48">#REF!</definedName>
    <definedName name="LasPalmasSwitch" localSheetId="35">#REF!</definedName>
    <definedName name="LasPalmasSwitch" localSheetId="23">#REF!</definedName>
    <definedName name="LasPalmasSwitch" localSheetId="13">#REF!</definedName>
    <definedName name="LasPalmasSwitch" localSheetId="50">#REF!</definedName>
    <definedName name="LasPalmasSwitch" localSheetId="37">#REF!</definedName>
    <definedName name="LasPalmasSwitch" localSheetId="25">#REF!</definedName>
    <definedName name="LasPalmasSwitch" localSheetId="14">#REF!</definedName>
    <definedName name="LasPalmasSwitch" localSheetId="26">#REF!</definedName>
    <definedName name="LasPalmasSwitch" localSheetId="51">#REF!</definedName>
    <definedName name="LasPalmasSwitch" localSheetId="38">#REF!</definedName>
    <definedName name="LasPalmasSwitch" localSheetId="3">#REF!</definedName>
    <definedName name="LasPalmasSwitch" localSheetId="17">#REF!</definedName>
    <definedName name="LasPalmasSwitch" localSheetId="5">#REF!</definedName>
    <definedName name="LasPalmasSwitch" localSheetId="41">#REF!</definedName>
    <definedName name="LasPalmasSwitch" localSheetId="29">#REF!</definedName>
    <definedName name="LasPalmasSwitch" localSheetId="12">#REF!</definedName>
    <definedName name="LasPalmasSwitch" localSheetId="49">#REF!</definedName>
    <definedName name="LasPalmasSwitch" localSheetId="36">#REF!</definedName>
    <definedName name="LasPalmasSwitch" localSheetId="24">#REF!</definedName>
    <definedName name="LasPalmasSwitch" localSheetId="20">#REF!</definedName>
    <definedName name="LasPalmasSwitch" localSheetId="8">#REF!</definedName>
    <definedName name="LasPalmasSwitch" localSheetId="44">#REF!</definedName>
    <definedName name="LasPalmasSwitch" localSheetId="45">#REF!</definedName>
    <definedName name="LasPalmasSwitch" localSheetId="32">#REF!</definedName>
    <definedName name="LasPalmasSwitch" localSheetId="18">#REF!</definedName>
    <definedName name="LasPalmasSwitch" localSheetId="6">#REF!</definedName>
    <definedName name="LasPalmasSwitch" localSheetId="42">#REF!</definedName>
    <definedName name="LasPalmasSwitch" localSheetId="30">#REF!</definedName>
    <definedName name="LasPalmasSwitch" localSheetId="19">#REF!</definedName>
    <definedName name="LasPalmasSwitch" localSheetId="7">#REF!</definedName>
    <definedName name="LasPalmasSwitch" localSheetId="43">#REF!</definedName>
    <definedName name="LasPalmasSwitch" localSheetId="31">#REF!</definedName>
    <definedName name="LasPalmasSwitch" localSheetId="1">#REF!</definedName>
    <definedName name="LasPalmasSwitch" localSheetId="22">#REF!</definedName>
    <definedName name="LasPalmasSwitch" localSheetId="10">#REF!</definedName>
    <definedName name="LasPalmasSwitch" localSheetId="47">#REF!</definedName>
    <definedName name="LasPalmasSwitch" localSheetId="34">#REF!</definedName>
    <definedName name="LasPalmasSwitch" localSheetId="21">#REF!</definedName>
    <definedName name="LasPalmasSwitch" localSheetId="9">#REF!</definedName>
    <definedName name="LasPalmasSwitch" localSheetId="46">#REF!</definedName>
    <definedName name="LasPalmasSwitch" localSheetId="33">#REF!</definedName>
    <definedName name="LasPalmasSwitch" localSheetId="16">#REF!</definedName>
    <definedName name="LasPalmasSwitch" localSheetId="4">#REF!</definedName>
    <definedName name="LasPalmasSwitch" localSheetId="40">#REF!</definedName>
    <definedName name="LasPalmasSwitch" localSheetId="28">#REF!</definedName>
    <definedName name="LasPalmasSwitch" localSheetId="2">#REF!</definedName>
    <definedName name="ll" localSheetId="52">#REF!</definedName>
    <definedName name="ll">#REF!</definedName>
    <definedName name="ProjectionsSwitch" localSheetId="15">#REF!</definedName>
    <definedName name="ProjectionsSwitch" localSheetId="52">#REF!</definedName>
    <definedName name="ProjectionsSwitch" localSheetId="39">#REF!</definedName>
    <definedName name="ProjectionsSwitch" localSheetId="27">#REF!</definedName>
    <definedName name="ProjectionsSwitch" localSheetId="11">#REF!</definedName>
    <definedName name="ProjectionsSwitch" localSheetId="35">#REF!</definedName>
    <definedName name="ProjectionsSwitch" localSheetId="23">#REF!</definedName>
    <definedName name="ProjectionsSwitch" localSheetId="13">#REF!</definedName>
    <definedName name="ProjectionsSwitch" localSheetId="37">#REF!</definedName>
    <definedName name="ProjectionsSwitch" localSheetId="25">#REF!</definedName>
    <definedName name="ProjectionsSwitch" localSheetId="14">#REF!</definedName>
    <definedName name="ProjectionsSwitch" localSheetId="26">#REF!</definedName>
    <definedName name="ProjectionsSwitch" localSheetId="51">#REF!</definedName>
    <definedName name="ProjectionsSwitch" localSheetId="38">#REF!</definedName>
    <definedName name="ProjectionsSwitch" localSheetId="3">#REF!</definedName>
    <definedName name="ProjectionsSwitch" localSheetId="17">#REF!</definedName>
    <definedName name="ProjectionsSwitch" localSheetId="5">#REF!</definedName>
    <definedName name="ProjectionsSwitch" localSheetId="41">#REF!</definedName>
    <definedName name="ProjectionsSwitch" localSheetId="29">#REF!</definedName>
    <definedName name="ProjectionsSwitch" localSheetId="12">#REF!</definedName>
    <definedName name="ProjectionsSwitch" localSheetId="36">#REF!</definedName>
    <definedName name="ProjectionsSwitch" localSheetId="24">#REF!</definedName>
    <definedName name="ProjectionsSwitch" localSheetId="20">#REF!</definedName>
    <definedName name="ProjectionsSwitch" localSheetId="8">#REF!</definedName>
    <definedName name="ProjectionsSwitch" localSheetId="44">#REF!</definedName>
    <definedName name="ProjectionsSwitch" localSheetId="45">#REF!</definedName>
    <definedName name="ProjectionsSwitch" localSheetId="32">#REF!</definedName>
    <definedName name="ProjectionsSwitch" localSheetId="18">#REF!</definedName>
    <definedName name="ProjectionsSwitch" localSheetId="6">#REF!</definedName>
    <definedName name="ProjectionsSwitch" localSheetId="42">#REF!</definedName>
    <definedName name="ProjectionsSwitch" localSheetId="30">#REF!</definedName>
    <definedName name="ProjectionsSwitch" localSheetId="19">#REF!</definedName>
    <definedName name="ProjectionsSwitch" localSheetId="7">#REF!</definedName>
    <definedName name="ProjectionsSwitch" localSheetId="43">#REF!</definedName>
    <definedName name="ProjectionsSwitch" localSheetId="31">#REF!</definedName>
    <definedName name="ProjectionsSwitch" localSheetId="22">#REF!</definedName>
    <definedName name="ProjectionsSwitch" localSheetId="10">#REF!</definedName>
    <definedName name="ProjectionsSwitch" localSheetId="47">#REF!</definedName>
    <definedName name="ProjectionsSwitch" localSheetId="34">#REF!</definedName>
    <definedName name="ProjectionsSwitch" localSheetId="21">#REF!</definedName>
    <definedName name="ProjectionsSwitch" localSheetId="9">#REF!</definedName>
    <definedName name="ProjectionsSwitch" localSheetId="46">#REF!</definedName>
    <definedName name="ProjectionsSwitch" localSheetId="33">#REF!</definedName>
    <definedName name="ProjectionsSwitch" localSheetId="16">#REF!</definedName>
    <definedName name="ProjectionsSwitch" localSheetId="4">#REF!</definedName>
    <definedName name="ProjectionsSwitch" localSheetId="40">#REF!</definedName>
    <definedName name="ProjectionsSwitch" localSheetId="28">#REF!</definedName>
    <definedName name="SanJuanSwitch" localSheetId="15">#REF!</definedName>
    <definedName name="SanJuanSwitch" localSheetId="52">#REF!</definedName>
    <definedName name="SanJuanSwitch" localSheetId="39">#REF!</definedName>
    <definedName name="SanJuanSwitch" localSheetId="27">#REF!</definedName>
    <definedName name="SanJuanSwitch" localSheetId="11">#REF!</definedName>
    <definedName name="SanJuanSwitch" localSheetId="35">#REF!</definedName>
    <definedName name="SanJuanSwitch" localSheetId="23">#REF!</definedName>
    <definedName name="SanJuanSwitch" localSheetId="13">#REF!</definedName>
    <definedName name="SanJuanSwitch" localSheetId="37">#REF!</definedName>
    <definedName name="SanJuanSwitch" localSheetId="25">#REF!</definedName>
    <definedName name="SanJuanSwitch" localSheetId="14">#REF!</definedName>
    <definedName name="SanJuanSwitch" localSheetId="26">#REF!</definedName>
    <definedName name="SanJuanSwitch" localSheetId="51">#REF!</definedName>
    <definedName name="SanJuanSwitch" localSheetId="38">#REF!</definedName>
    <definedName name="SanJuanSwitch" localSheetId="3">#REF!</definedName>
    <definedName name="SanJuanSwitch" localSheetId="17">#REF!</definedName>
    <definedName name="SanJuanSwitch" localSheetId="5">#REF!</definedName>
    <definedName name="SanJuanSwitch" localSheetId="41">#REF!</definedName>
    <definedName name="SanJuanSwitch" localSheetId="29">#REF!</definedName>
    <definedName name="SanJuanSwitch" localSheetId="12">#REF!</definedName>
    <definedName name="SanJuanSwitch" localSheetId="36">#REF!</definedName>
    <definedName name="SanJuanSwitch" localSheetId="24">#REF!</definedName>
    <definedName name="SanJuanSwitch" localSheetId="20">#REF!</definedName>
    <definedName name="SanJuanSwitch" localSheetId="8">#REF!</definedName>
    <definedName name="SanJuanSwitch" localSheetId="44">#REF!</definedName>
    <definedName name="SanJuanSwitch" localSheetId="45">#REF!</definedName>
    <definedName name="SanJuanSwitch" localSheetId="32">#REF!</definedName>
    <definedName name="SanJuanSwitch" localSheetId="18">#REF!</definedName>
    <definedName name="SanJuanSwitch" localSheetId="6">#REF!</definedName>
    <definedName name="SanJuanSwitch" localSheetId="42">#REF!</definedName>
    <definedName name="SanJuanSwitch" localSheetId="30">#REF!</definedName>
    <definedName name="SanJuanSwitch" localSheetId="19">#REF!</definedName>
    <definedName name="SanJuanSwitch" localSheetId="7">#REF!</definedName>
    <definedName name="SanJuanSwitch" localSheetId="43">#REF!</definedName>
    <definedName name="SanJuanSwitch" localSheetId="31">#REF!</definedName>
    <definedName name="SanJuanSwitch" localSheetId="22">#REF!</definedName>
    <definedName name="SanJuanSwitch" localSheetId="10">#REF!</definedName>
    <definedName name="SanJuanSwitch" localSheetId="47">#REF!</definedName>
    <definedName name="SanJuanSwitch" localSheetId="34">#REF!</definedName>
    <definedName name="SanJuanSwitch" localSheetId="21">#REF!</definedName>
    <definedName name="SanJuanSwitch" localSheetId="9">#REF!</definedName>
    <definedName name="SanJuanSwitch" localSheetId="46">#REF!</definedName>
    <definedName name="SanJuanSwitch" localSheetId="33">#REF!</definedName>
    <definedName name="SanJuanSwitch" localSheetId="16">#REF!</definedName>
    <definedName name="SanJuanSwitch" localSheetId="4">#REF!</definedName>
    <definedName name="SanJuanSwitch" localSheetId="40">#REF!</definedName>
    <definedName name="SanJuanSwitch" localSheetId="28">#REF!</definedName>
    <definedName name="ScenarioSwitch" localSheetId="15">#REF!</definedName>
    <definedName name="ScenarioSwitch" localSheetId="52">#REF!</definedName>
    <definedName name="ScenarioSwitch" localSheetId="39">#REF!</definedName>
    <definedName name="ScenarioSwitch" localSheetId="27">#REF!</definedName>
    <definedName name="ScenarioSwitch" localSheetId="11">#REF!</definedName>
    <definedName name="ScenarioSwitch" localSheetId="35">#REF!</definedName>
    <definedName name="ScenarioSwitch" localSheetId="23">#REF!</definedName>
    <definedName name="ScenarioSwitch" localSheetId="13">#REF!</definedName>
    <definedName name="ScenarioSwitch" localSheetId="37">#REF!</definedName>
    <definedName name="ScenarioSwitch" localSheetId="25">#REF!</definedName>
    <definedName name="ScenarioSwitch" localSheetId="14">#REF!</definedName>
    <definedName name="ScenarioSwitch" localSheetId="26">#REF!</definedName>
    <definedName name="ScenarioSwitch" localSheetId="51">#REF!</definedName>
    <definedName name="ScenarioSwitch" localSheetId="38">#REF!</definedName>
    <definedName name="ScenarioSwitch" localSheetId="3">#REF!</definedName>
    <definedName name="ScenarioSwitch" localSheetId="17">#REF!</definedName>
    <definedName name="ScenarioSwitch" localSheetId="5">#REF!</definedName>
    <definedName name="ScenarioSwitch" localSheetId="41">#REF!</definedName>
    <definedName name="ScenarioSwitch" localSheetId="29">#REF!</definedName>
    <definedName name="ScenarioSwitch" localSheetId="12">#REF!</definedName>
    <definedName name="ScenarioSwitch" localSheetId="36">#REF!</definedName>
    <definedName name="ScenarioSwitch" localSheetId="24">#REF!</definedName>
    <definedName name="ScenarioSwitch" localSheetId="20">#REF!</definedName>
    <definedName name="ScenarioSwitch" localSheetId="8">#REF!</definedName>
    <definedName name="ScenarioSwitch" localSheetId="44">#REF!</definedName>
    <definedName name="ScenarioSwitch" localSheetId="45">#REF!</definedName>
    <definedName name="ScenarioSwitch" localSheetId="32">#REF!</definedName>
    <definedName name="ScenarioSwitch" localSheetId="18">#REF!</definedName>
    <definedName name="ScenarioSwitch" localSheetId="6">#REF!</definedName>
    <definedName name="ScenarioSwitch" localSheetId="42">#REF!</definedName>
    <definedName name="ScenarioSwitch" localSheetId="30">#REF!</definedName>
    <definedName name="ScenarioSwitch" localSheetId="19">#REF!</definedName>
    <definedName name="ScenarioSwitch" localSheetId="7">#REF!</definedName>
    <definedName name="ScenarioSwitch" localSheetId="43">#REF!</definedName>
    <definedName name="ScenarioSwitch" localSheetId="31">#REF!</definedName>
    <definedName name="ScenarioSwitch" localSheetId="22">#REF!</definedName>
    <definedName name="ScenarioSwitch" localSheetId="10">#REF!</definedName>
    <definedName name="ScenarioSwitch" localSheetId="47">#REF!</definedName>
    <definedName name="ScenarioSwitch" localSheetId="34">#REF!</definedName>
    <definedName name="ScenarioSwitch" localSheetId="21">#REF!</definedName>
    <definedName name="ScenarioSwitch" localSheetId="9">#REF!</definedName>
    <definedName name="ScenarioSwitch" localSheetId="46">#REF!</definedName>
    <definedName name="ScenarioSwitch" localSheetId="33">#REF!</definedName>
    <definedName name="ScenarioSwitch" localSheetId="16">#REF!</definedName>
    <definedName name="ScenarioSwitch" localSheetId="4">#REF!</definedName>
    <definedName name="ScenarioSwitch" localSheetId="40">#REF!</definedName>
    <definedName name="ScenarioSwitch" localSheetId="28">#REF!</definedName>
    <definedName name="TortolaSwitch" localSheetId="15">#REF!</definedName>
    <definedName name="TortolaSwitch" localSheetId="52">#REF!</definedName>
    <definedName name="TortolaSwitch" localSheetId="39">#REF!</definedName>
    <definedName name="TortolaSwitch" localSheetId="27">#REF!</definedName>
    <definedName name="TortolaSwitch" localSheetId="11">#REF!</definedName>
    <definedName name="TortolaSwitch" localSheetId="35">#REF!</definedName>
    <definedName name="TortolaSwitch" localSheetId="23">#REF!</definedName>
    <definedName name="TortolaSwitch" localSheetId="13">#REF!</definedName>
    <definedName name="TortolaSwitch" localSheetId="37">#REF!</definedName>
    <definedName name="TortolaSwitch" localSheetId="25">#REF!</definedName>
    <definedName name="TortolaSwitch" localSheetId="14">#REF!</definedName>
    <definedName name="TortolaSwitch" localSheetId="26">#REF!</definedName>
    <definedName name="TortolaSwitch" localSheetId="51">#REF!</definedName>
    <definedName name="TortolaSwitch" localSheetId="38">#REF!</definedName>
    <definedName name="TortolaSwitch" localSheetId="3">#REF!</definedName>
    <definedName name="TortolaSwitch" localSheetId="17">#REF!</definedName>
    <definedName name="TortolaSwitch" localSheetId="5">#REF!</definedName>
    <definedName name="TortolaSwitch" localSheetId="41">#REF!</definedName>
    <definedName name="TortolaSwitch" localSheetId="29">#REF!</definedName>
    <definedName name="TortolaSwitch" localSheetId="12">#REF!</definedName>
    <definedName name="TortolaSwitch" localSheetId="36">#REF!</definedName>
    <definedName name="TortolaSwitch" localSheetId="24">#REF!</definedName>
    <definedName name="TortolaSwitch" localSheetId="20">#REF!</definedName>
    <definedName name="TortolaSwitch" localSheetId="8">#REF!</definedName>
    <definedName name="TortolaSwitch" localSheetId="44">#REF!</definedName>
    <definedName name="TortolaSwitch" localSheetId="45">#REF!</definedName>
    <definedName name="TortolaSwitch" localSheetId="32">#REF!</definedName>
    <definedName name="TortolaSwitch" localSheetId="18">#REF!</definedName>
    <definedName name="TortolaSwitch" localSheetId="6">#REF!</definedName>
    <definedName name="TortolaSwitch" localSheetId="42">#REF!</definedName>
    <definedName name="TortolaSwitch" localSheetId="30">#REF!</definedName>
    <definedName name="TortolaSwitch" localSheetId="19">#REF!</definedName>
    <definedName name="TortolaSwitch" localSheetId="7">#REF!</definedName>
    <definedName name="TortolaSwitch" localSheetId="43">#REF!</definedName>
    <definedName name="TortolaSwitch" localSheetId="31">#REF!</definedName>
    <definedName name="TortolaSwitch" localSheetId="22">#REF!</definedName>
    <definedName name="TortolaSwitch" localSheetId="10">#REF!</definedName>
    <definedName name="TortolaSwitch" localSheetId="47">#REF!</definedName>
    <definedName name="TortolaSwitch" localSheetId="34">#REF!</definedName>
    <definedName name="TortolaSwitch" localSheetId="21">#REF!</definedName>
    <definedName name="TortolaSwitch" localSheetId="9">#REF!</definedName>
    <definedName name="TortolaSwitch" localSheetId="46">#REF!</definedName>
    <definedName name="TortolaSwitch" localSheetId="33">#REF!</definedName>
    <definedName name="TortolaSwitch" localSheetId="16">#REF!</definedName>
    <definedName name="TortolaSwitch" localSheetId="4">#REF!</definedName>
    <definedName name="TortolaSwitch" localSheetId="40">#REF!</definedName>
    <definedName name="TortolaSwitch" localSheetId="28">#REF!</definedName>
    <definedName name="ValenciaSwitch" localSheetId="15">#REF!</definedName>
    <definedName name="ValenciaSwitch" localSheetId="52">#REF!</definedName>
    <definedName name="ValenciaSwitch" localSheetId="39">#REF!</definedName>
    <definedName name="ValenciaSwitch" localSheetId="27">#REF!</definedName>
    <definedName name="ValenciaSwitch" localSheetId="11">#REF!</definedName>
    <definedName name="ValenciaSwitch" localSheetId="35">#REF!</definedName>
    <definedName name="ValenciaSwitch" localSheetId="23">#REF!</definedName>
    <definedName name="ValenciaSwitch" localSheetId="13">#REF!</definedName>
    <definedName name="ValenciaSwitch" localSheetId="37">#REF!</definedName>
    <definedName name="ValenciaSwitch" localSheetId="25">#REF!</definedName>
    <definedName name="ValenciaSwitch" localSheetId="14">#REF!</definedName>
    <definedName name="ValenciaSwitch" localSheetId="26">#REF!</definedName>
    <definedName name="ValenciaSwitch" localSheetId="51">#REF!</definedName>
    <definedName name="ValenciaSwitch" localSheetId="38">#REF!</definedName>
    <definedName name="ValenciaSwitch" localSheetId="3">#REF!</definedName>
    <definedName name="ValenciaSwitch" localSheetId="17">#REF!</definedName>
    <definedName name="ValenciaSwitch" localSheetId="5">#REF!</definedName>
    <definedName name="ValenciaSwitch" localSheetId="41">#REF!</definedName>
    <definedName name="ValenciaSwitch" localSheetId="29">#REF!</definedName>
    <definedName name="ValenciaSwitch" localSheetId="12">#REF!</definedName>
    <definedName name="ValenciaSwitch" localSheetId="36">#REF!</definedName>
    <definedName name="ValenciaSwitch" localSheetId="24">#REF!</definedName>
    <definedName name="ValenciaSwitch" localSheetId="20">#REF!</definedName>
    <definedName name="ValenciaSwitch" localSheetId="8">#REF!</definedName>
    <definedName name="ValenciaSwitch" localSheetId="44">#REF!</definedName>
    <definedName name="ValenciaSwitch" localSheetId="45">#REF!</definedName>
    <definedName name="ValenciaSwitch" localSheetId="32">#REF!</definedName>
    <definedName name="ValenciaSwitch" localSheetId="18">#REF!</definedName>
    <definedName name="ValenciaSwitch" localSheetId="6">#REF!</definedName>
    <definedName name="ValenciaSwitch" localSheetId="42">#REF!</definedName>
    <definedName name="ValenciaSwitch" localSheetId="30">#REF!</definedName>
    <definedName name="ValenciaSwitch" localSheetId="19">#REF!</definedName>
    <definedName name="ValenciaSwitch" localSheetId="7">#REF!</definedName>
    <definedName name="ValenciaSwitch" localSheetId="43">#REF!</definedName>
    <definedName name="ValenciaSwitch" localSheetId="31">#REF!</definedName>
    <definedName name="ValenciaSwitch" localSheetId="22">#REF!</definedName>
    <definedName name="ValenciaSwitch" localSheetId="10">#REF!</definedName>
    <definedName name="ValenciaSwitch" localSheetId="47">#REF!</definedName>
    <definedName name="ValenciaSwitch" localSheetId="34">#REF!</definedName>
    <definedName name="ValenciaSwitch" localSheetId="21">#REF!</definedName>
    <definedName name="ValenciaSwitch" localSheetId="9">#REF!</definedName>
    <definedName name="ValenciaSwitch" localSheetId="46">#REF!</definedName>
    <definedName name="ValenciaSwitch" localSheetId="33">#REF!</definedName>
    <definedName name="ValenciaSwitch" localSheetId="16">#REF!</definedName>
    <definedName name="ValenciaSwitch" localSheetId="4">#REF!</definedName>
    <definedName name="ValenciaSwitch" localSheetId="40">#REF!</definedName>
    <definedName name="ValenciaSwitch" localSheetId="28">#REF!</definedName>
    <definedName name="_xlnm.Print_Area" localSheetId="1">Notlar!$A$1:$CA$35</definedName>
    <definedName name="_xlnm.Print_Area" localSheetId="2">'Yasal Uyarı'!$A$1:$CA$35</definedName>
    <definedName name="z" localSheetId="15">#REF!</definedName>
    <definedName name="z" localSheetId="52">#REF!</definedName>
    <definedName name="z" localSheetId="39">#REF!</definedName>
    <definedName name="z" localSheetId="27">#REF!</definedName>
    <definedName name="z" localSheetId="11">#REF!</definedName>
    <definedName name="z" localSheetId="48">#REF!</definedName>
    <definedName name="z" localSheetId="35">#REF!</definedName>
    <definedName name="z" localSheetId="23">#REF!</definedName>
    <definedName name="z" localSheetId="13">#REF!</definedName>
    <definedName name="z" localSheetId="50">#REF!</definedName>
    <definedName name="z" localSheetId="37">#REF!</definedName>
    <definedName name="z" localSheetId="25">#REF!</definedName>
    <definedName name="z" localSheetId="14">#REF!</definedName>
    <definedName name="z" localSheetId="26">#REF!</definedName>
    <definedName name="z" localSheetId="51">#REF!</definedName>
    <definedName name="z" localSheetId="38">#REF!</definedName>
    <definedName name="z" localSheetId="3">#REF!</definedName>
    <definedName name="z" localSheetId="17">#REF!</definedName>
    <definedName name="z" localSheetId="5">#REF!</definedName>
    <definedName name="z" localSheetId="41">#REF!</definedName>
    <definedName name="z" localSheetId="29">#REF!</definedName>
    <definedName name="z" localSheetId="12">#REF!</definedName>
    <definedName name="z" localSheetId="49">#REF!</definedName>
    <definedName name="z" localSheetId="36">#REF!</definedName>
    <definedName name="z" localSheetId="24">#REF!</definedName>
    <definedName name="z" localSheetId="20">#REF!</definedName>
    <definedName name="z" localSheetId="8">#REF!</definedName>
    <definedName name="z" localSheetId="44">#REF!</definedName>
    <definedName name="z" localSheetId="45">#REF!</definedName>
    <definedName name="z" localSheetId="32">#REF!</definedName>
    <definedName name="z" localSheetId="18">#REF!</definedName>
    <definedName name="z" localSheetId="6">#REF!</definedName>
    <definedName name="z" localSheetId="42">#REF!</definedName>
    <definedName name="z" localSheetId="30">#REF!</definedName>
    <definedName name="z" localSheetId="19">#REF!</definedName>
    <definedName name="z" localSheetId="7">#REF!</definedName>
    <definedName name="z" localSheetId="43">#REF!</definedName>
    <definedName name="z" localSheetId="31">#REF!</definedName>
    <definedName name="z" localSheetId="1">#REF!</definedName>
    <definedName name="z" localSheetId="22">#REF!</definedName>
    <definedName name="z" localSheetId="10">#REF!</definedName>
    <definedName name="z" localSheetId="47">#REF!</definedName>
    <definedName name="z" localSheetId="34">#REF!</definedName>
    <definedName name="z" localSheetId="21">#REF!</definedName>
    <definedName name="z" localSheetId="9">#REF!</definedName>
    <definedName name="z" localSheetId="46">#REF!</definedName>
    <definedName name="z" localSheetId="33">#REF!</definedName>
    <definedName name="z" localSheetId="16">#REF!</definedName>
    <definedName name="z" localSheetId="4">#REF!</definedName>
    <definedName name="z" localSheetId="40">#REF!</definedName>
    <definedName name="z" localSheetId="28">#REF!</definedName>
    <definedName name="z" localSheetId="2">#REF!</definedName>
    <definedName name="Z_5F6D01E3_9E6F_4D7F_980F_63899AF95899_.wvu.Cols" localSheetId="52" hidden="1">'Ağustos-22 '!$X:$XFD</definedName>
    <definedName name="Z_5F6D01E3_9E6F_4D7F_980F_63899AF95899_.wvu.Cols" localSheetId="48" hidden="1">'Aralık-22'!$X:$XFD</definedName>
    <definedName name="Z_5F6D01E3_9E6F_4D7F_980F_63899AF95899_.wvu.Cols" localSheetId="50" hidden="1">'Ekim-22'!$X:$XFD</definedName>
    <definedName name="Z_5F6D01E3_9E6F_4D7F_980F_63899AF95899_.wvu.Cols" localSheetId="51" hidden="1">'Eylül-22'!$X:$XFD</definedName>
    <definedName name="Z_5F6D01E3_9E6F_4D7F_980F_63899AF95899_.wvu.Cols" localSheetId="3" hidden="1">'Gemi Doluluk Oranları'!$BH:$XFD</definedName>
    <definedName name="Z_5F6D01E3_9E6F_4D7F_980F_63899AF95899_.wvu.Cols" localSheetId="49" hidden="1">'Kasım-22'!$X:$XFD</definedName>
    <definedName name="Z_5F6D01E3_9E6F_4D7F_980F_63899AF95899_.wvu.Cols" localSheetId="47" hidden="1">'Ocak-23'!$AC:$XFD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0" i="77" l="1"/>
  <c r="AN30" i="77"/>
  <c r="AM30" i="77"/>
  <c r="AL30" i="77"/>
  <c r="AK30" i="77"/>
  <c r="AO29" i="77"/>
  <c r="AL29" i="77"/>
  <c r="AK29" i="77"/>
  <c r="AO25" i="77"/>
  <c r="AN25" i="77"/>
  <c r="AM25" i="77"/>
  <c r="AL25" i="77"/>
  <c r="AK25" i="77"/>
  <c r="AO24" i="77"/>
  <c r="AN24" i="77"/>
  <c r="AN29" i="77" s="1"/>
  <c r="AM24" i="77"/>
  <c r="AM29" i="77" s="1"/>
  <c r="AL24" i="77"/>
  <c r="AK24" i="77"/>
  <c r="AJ25" i="77"/>
  <c r="AJ30" i="77" s="1"/>
  <c r="AJ24" i="77"/>
  <c r="AJ29" i="77" s="1"/>
  <c r="AI24" i="77"/>
  <c r="AI25" i="77"/>
  <c r="AI29" i="77"/>
  <c r="AI30" i="77"/>
  <c r="AP24" i="77"/>
  <c r="AQ24" i="77"/>
  <c r="AR24" i="77"/>
  <c r="AR29" i="77" s="1"/>
  <c r="AS24" i="77"/>
  <c r="AS29" i="77" s="1"/>
  <c r="AT24" i="77"/>
  <c r="AP25" i="77"/>
  <c r="AQ25" i="77"/>
  <c r="AR25" i="77"/>
  <c r="AS25" i="77"/>
  <c r="AT25" i="77"/>
  <c r="AP29" i="77"/>
  <c r="AQ29" i="77"/>
  <c r="AT29" i="77"/>
  <c r="AP30" i="77"/>
  <c r="AQ30" i="77"/>
  <c r="AR30" i="77"/>
  <c r="AS30" i="77"/>
  <c r="AT30" i="77"/>
  <c r="AA28" i="77"/>
  <c r="Z28" i="77"/>
  <c r="Y28" i="77"/>
  <c r="X28" i="77"/>
  <c r="W28" i="77"/>
  <c r="V28" i="77"/>
  <c r="U28" i="77"/>
  <c r="T28" i="77"/>
  <c r="S28" i="77"/>
  <c r="R28" i="77"/>
  <c r="Q28" i="77"/>
  <c r="P28" i="77"/>
  <c r="O28" i="77"/>
  <c r="N28" i="77"/>
  <c r="M28" i="77"/>
  <c r="AA27" i="77"/>
  <c r="Z27" i="77"/>
  <c r="Y27" i="77"/>
  <c r="X27" i="77"/>
  <c r="W27" i="77"/>
  <c r="V27" i="77"/>
  <c r="U27" i="77"/>
  <c r="T27" i="77"/>
  <c r="S27" i="77"/>
  <c r="R27" i="77"/>
  <c r="Q27" i="77"/>
  <c r="P27" i="77"/>
  <c r="O27" i="77"/>
  <c r="N27" i="77"/>
  <c r="M27" i="77"/>
  <c r="L25" i="77"/>
  <c r="L30" i="77" s="1"/>
  <c r="K25" i="77"/>
  <c r="K30" i="77" s="1"/>
  <c r="J25" i="77"/>
  <c r="J30" i="77" s="1"/>
  <c r="I25" i="77"/>
  <c r="I30" i="77" s="1"/>
  <c r="H25" i="77"/>
  <c r="H30" i="77" s="1"/>
  <c r="G25" i="77"/>
  <c r="G30" i="77" s="1"/>
  <c r="F25" i="77"/>
  <c r="F30" i="77" s="1"/>
  <c r="E25" i="77"/>
  <c r="E30" i="77" s="1"/>
  <c r="L24" i="77"/>
  <c r="L29" i="77" s="1"/>
  <c r="K24" i="77"/>
  <c r="K29" i="77" s="1"/>
  <c r="J24" i="77"/>
  <c r="J29" i="77" s="1"/>
  <c r="I24" i="77"/>
  <c r="I29" i="77" s="1"/>
  <c r="H24" i="77"/>
  <c r="H29" i="77" s="1"/>
  <c r="G24" i="77"/>
  <c r="G29" i="77" s="1"/>
  <c r="F24" i="77"/>
  <c r="F29" i="77" s="1"/>
  <c r="E24" i="77"/>
  <c r="AA23" i="77"/>
  <c r="Z23" i="77"/>
  <c r="Y23" i="77"/>
  <c r="X23" i="77"/>
  <c r="W23" i="77"/>
  <c r="V23" i="77"/>
  <c r="U23" i="77"/>
  <c r="T23" i="77"/>
  <c r="S23" i="77"/>
  <c r="R23" i="77"/>
  <c r="Q23" i="77"/>
  <c r="P23" i="77"/>
  <c r="O23" i="77"/>
  <c r="N23" i="77"/>
  <c r="M23" i="77"/>
  <c r="AA22" i="77"/>
  <c r="Z22" i="77"/>
  <c r="Y22" i="77"/>
  <c r="X22" i="77"/>
  <c r="W22" i="77"/>
  <c r="V22" i="77"/>
  <c r="U22" i="77"/>
  <c r="T22" i="77"/>
  <c r="AF22" i="77" s="1"/>
  <c r="S22" i="77"/>
  <c r="R22" i="77"/>
  <c r="Q22" i="77"/>
  <c r="P22" i="77"/>
  <c r="O22" i="77"/>
  <c r="N22" i="77"/>
  <c r="M22" i="77"/>
  <c r="AA20" i="77"/>
  <c r="Z20" i="77"/>
  <c r="Y20" i="77"/>
  <c r="X20" i="77"/>
  <c r="W20" i="77"/>
  <c r="V20" i="77"/>
  <c r="U20" i="77"/>
  <c r="T20" i="77"/>
  <c r="S20" i="77"/>
  <c r="R20" i="77"/>
  <c r="Q20" i="77"/>
  <c r="P20" i="77"/>
  <c r="O20" i="77"/>
  <c r="N20" i="77"/>
  <c r="M20" i="77"/>
  <c r="AA19" i="77"/>
  <c r="Z19" i="77"/>
  <c r="Y19" i="77"/>
  <c r="X19" i="77"/>
  <c r="W19" i="77"/>
  <c r="V19" i="77"/>
  <c r="U19" i="77"/>
  <c r="T19" i="77"/>
  <c r="AD19" i="77" s="1"/>
  <c r="S19" i="77"/>
  <c r="R19" i="77"/>
  <c r="Q19" i="77"/>
  <c r="P19" i="77"/>
  <c r="O19" i="77"/>
  <c r="N19" i="77"/>
  <c r="M19" i="77"/>
  <c r="AA17" i="77"/>
  <c r="Z17" i="77"/>
  <c r="Y17" i="77"/>
  <c r="X17" i="77"/>
  <c r="W17" i="77"/>
  <c r="V17" i="77"/>
  <c r="U17" i="77"/>
  <c r="T17" i="77"/>
  <c r="S17" i="77"/>
  <c r="R17" i="77"/>
  <c r="Q17" i="77"/>
  <c r="P17" i="77"/>
  <c r="O17" i="77"/>
  <c r="N17" i="77"/>
  <c r="M17" i="77"/>
  <c r="AA16" i="77"/>
  <c r="Z16" i="77"/>
  <c r="Y16" i="77"/>
  <c r="X16" i="77"/>
  <c r="W16" i="77"/>
  <c r="V16" i="77"/>
  <c r="U16" i="77"/>
  <c r="T16" i="77"/>
  <c r="S16" i="77"/>
  <c r="R16" i="77"/>
  <c r="Q16" i="77"/>
  <c r="P16" i="77"/>
  <c r="O16" i="77"/>
  <c r="N16" i="77"/>
  <c r="M16" i="77"/>
  <c r="AA14" i="77"/>
  <c r="Z14" i="77"/>
  <c r="Y14" i="77"/>
  <c r="X14" i="77"/>
  <c r="W14" i="77"/>
  <c r="V14" i="77"/>
  <c r="U14" i="77"/>
  <c r="T14" i="77"/>
  <c r="S14" i="77"/>
  <c r="R14" i="77"/>
  <c r="Q14" i="77"/>
  <c r="P14" i="77"/>
  <c r="O14" i="77"/>
  <c r="N14" i="77"/>
  <c r="M14" i="77"/>
  <c r="AA13" i="77"/>
  <c r="Z13" i="77"/>
  <c r="Y13" i="77"/>
  <c r="X13" i="77"/>
  <c r="W13" i="77"/>
  <c r="V13" i="77"/>
  <c r="U13" i="77"/>
  <c r="T13" i="77"/>
  <c r="S13" i="77"/>
  <c r="R13" i="77"/>
  <c r="Q13" i="77"/>
  <c r="P13" i="77"/>
  <c r="O13" i="77"/>
  <c r="N13" i="77"/>
  <c r="M13" i="77"/>
  <c r="AA11" i="77"/>
  <c r="Z11" i="77"/>
  <c r="Y11" i="77"/>
  <c r="X11" i="77"/>
  <c r="W11" i="77"/>
  <c r="V11" i="77"/>
  <c r="U11" i="77"/>
  <c r="T11" i="77"/>
  <c r="S11" i="77"/>
  <c r="R11" i="77"/>
  <c r="Q11" i="77"/>
  <c r="P11" i="77"/>
  <c r="O11" i="77"/>
  <c r="N11" i="77"/>
  <c r="M11" i="77"/>
  <c r="AA10" i="77"/>
  <c r="Z10" i="77"/>
  <c r="Y10" i="77"/>
  <c r="X10" i="77"/>
  <c r="W10" i="77"/>
  <c r="V10" i="77"/>
  <c r="U10" i="77"/>
  <c r="T10" i="77"/>
  <c r="S10" i="77"/>
  <c r="R10" i="77"/>
  <c r="Q10" i="77"/>
  <c r="P10" i="77"/>
  <c r="O10" i="77"/>
  <c r="N10" i="77"/>
  <c r="M10" i="77"/>
  <c r="AC19" i="77" l="1"/>
  <c r="AG22" i="77"/>
  <c r="AB10" i="77"/>
  <c r="AH28" i="77"/>
  <c r="AG13" i="77"/>
  <c r="AD20" i="77"/>
  <c r="AB19" i="77"/>
  <c r="AE11" i="77"/>
  <c r="AC17" i="77"/>
  <c r="AE20" i="77"/>
  <c r="AH23" i="77"/>
  <c r="AD11" i="77"/>
  <c r="AG14" i="77"/>
  <c r="AG17" i="77"/>
  <c r="AE19" i="77"/>
  <c r="AH27" i="77"/>
  <c r="AD17" i="77"/>
  <c r="AH19" i="77"/>
  <c r="Z25" i="77"/>
  <c r="Z30" i="77" s="1"/>
  <c r="AE17" i="77"/>
  <c r="U24" i="77"/>
  <c r="U29" i="77" s="1"/>
  <c r="V24" i="77"/>
  <c r="V29" i="77" s="1"/>
  <c r="X24" i="77"/>
  <c r="X29" i="77" s="1"/>
  <c r="V25" i="77"/>
  <c r="V30" i="77" s="1"/>
  <c r="AA25" i="77"/>
  <c r="AA30" i="77" s="1"/>
  <c r="P24" i="77"/>
  <c r="P25" i="77"/>
  <c r="O25" i="77"/>
  <c r="Y24" i="77"/>
  <c r="Y29" i="77" s="1"/>
  <c r="AC11" i="77"/>
  <c r="W25" i="77"/>
  <c r="W30" i="77" s="1"/>
  <c r="AB17" i="77"/>
  <c r="W24" i="77"/>
  <c r="W29" i="77" s="1"/>
  <c r="AE28" i="77"/>
  <c r="Z24" i="77"/>
  <c r="Z29" i="77" s="1"/>
  <c r="U25" i="77"/>
  <c r="U30" i="77" s="1"/>
  <c r="X25" i="77"/>
  <c r="X30" i="77" s="1"/>
  <c r="AH16" i="77"/>
  <c r="AA24" i="77"/>
  <c r="AA29" i="77" s="1"/>
  <c r="AG23" i="77"/>
  <c r="AG27" i="77"/>
  <c r="AC10" i="77"/>
  <c r="AF17" i="77"/>
  <c r="AC23" i="77"/>
  <c r="AC27" i="77"/>
  <c r="Y25" i="77"/>
  <c r="Y30" i="77" s="1"/>
  <c r="AF13" i="77"/>
  <c r="AH14" i="77"/>
  <c r="AE16" i="77"/>
  <c r="AC20" i="77"/>
  <c r="AD23" i="77"/>
  <c r="AD27" i="77"/>
  <c r="AE10" i="77"/>
  <c r="AD10" i="77"/>
  <c r="AH10" i="77"/>
  <c r="Q30" i="77"/>
  <c r="P30" i="77"/>
  <c r="O30" i="77"/>
  <c r="R30" i="77"/>
  <c r="N30" i="77"/>
  <c r="M30" i="77"/>
  <c r="S30" i="77"/>
  <c r="AH13" i="77"/>
  <c r="R24" i="77"/>
  <c r="AG20" i="77"/>
  <c r="S24" i="77"/>
  <c r="R25" i="77"/>
  <c r="AF10" i="77"/>
  <c r="AH11" i="77"/>
  <c r="AB16" i="77"/>
  <c r="AF19" i="77"/>
  <c r="AH20" i="77"/>
  <c r="T24" i="77"/>
  <c r="S25" i="77"/>
  <c r="AB28" i="77"/>
  <c r="AG10" i="77"/>
  <c r="AC16" i="77"/>
  <c r="AG19" i="77"/>
  <c r="T25" i="77"/>
  <c r="AC28" i="77"/>
  <c r="AB14" i="77"/>
  <c r="AD16" i="77"/>
  <c r="AB23" i="77"/>
  <c r="AB27" i="77"/>
  <c r="AD28" i="77"/>
  <c r="Q24" i="77"/>
  <c r="AH22" i="77"/>
  <c r="Q25" i="77"/>
  <c r="AG11" i="77"/>
  <c r="AD14" i="77"/>
  <c r="AF16" i="77"/>
  <c r="AH17" i="77"/>
  <c r="AB22" i="77"/>
  <c r="AF28" i="77"/>
  <c r="AC13" i="77"/>
  <c r="AE14" i="77"/>
  <c r="AG16" i="77"/>
  <c r="AC22" i="77"/>
  <c r="AE23" i="77"/>
  <c r="M24" i="77"/>
  <c r="AE27" i="77"/>
  <c r="AG28" i="77"/>
  <c r="AF20" i="77"/>
  <c r="AF11" i="77"/>
  <c r="AC14" i="77"/>
  <c r="AB13" i="77"/>
  <c r="AB11" i="77"/>
  <c r="AD13" i="77"/>
  <c r="AF14" i="77"/>
  <c r="AB20" i="77"/>
  <c r="AD22" i="77"/>
  <c r="AF23" i="77"/>
  <c r="N24" i="77"/>
  <c r="M25" i="77"/>
  <c r="AF27" i="77"/>
  <c r="AE13" i="77"/>
  <c r="AE22" i="77"/>
  <c r="O24" i="77"/>
  <c r="N25" i="77"/>
  <c r="E29" i="77"/>
  <c r="AB24" i="77" l="1"/>
  <c r="T29" i="77"/>
  <c r="AD24" i="77"/>
  <c r="AC24" i="77"/>
  <c r="AH24" i="77"/>
  <c r="AG24" i="77"/>
  <c r="AF24" i="77"/>
  <c r="AE24" i="77"/>
  <c r="R29" i="77"/>
  <c r="Q29" i="77"/>
  <c r="P29" i="77"/>
  <c r="O29" i="77"/>
  <c r="N29" i="77"/>
  <c r="M29" i="77"/>
  <c r="S29" i="77"/>
  <c r="AH25" i="77"/>
  <c r="AC25" i="77"/>
  <c r="AB25" i="77"/>
  <c r="AG25" i="77"/>
  <c r="AF25" i="77"/>
  <c r="AE25" i="77"/>
  <c r="T30" i="77"/>
  <c r="AD25" i="77"/>
  <c r="AD29" i="77" l="1"/>
  <c r="AC29" i="77"/>
  <c r="AB29" i="77"/>
  <c r="AF29" i="77"/>
  <c r="AE29" i="77"/>
  <c r="AH29" i="77"/>
  <c r="AG29" i="77"/>
  <c r="AC30" i="77"/>
  <c r="AB30" i="77"/>
  <c r="AE30" i="77"/>
  <c r="AD30" i="77"/>
  <c r="AH30" i="77"/>
  <c r="AG30" i="77"/>
  <c r="AF30" i="77"/>
  <c r="AO25" i="78" l="1"/>
  <c r="AO30" i="78" s="1"/>
  <c r="AN25" i="78"/>
  <c r="AN30" i="78" s="1"/>
  <c r="AM25" i="78"/>
  <c r="AM30" i="78" s="1"/>
  <c r="AL25" i="78"/>
  <c r="AL30" i="78" s="1"/>
  <c r="AK25" i="78"/>
  <c r="AK30" i="78" s="1"/>
  <c r="AJ25" i="78"/>
  <c r="AJ30" i="78" s="1"/>
  <c r="AI25" i="78"/>
  <c r="AI30" i="78" s="1"/>
  <c r="AO24" i="78"/>
  <c r="AO29" i="78" s="1"/>
  <c r="AN24" i="78"/>
  <c r="AN29" i="78" s="1"/>
  <c r="AM24" i="78"/>
  <c r="AM29" i="78" s="1"/>
  <c r="AL24" i="78"/>
  <c r="AL29" i="78" s="1"/>
  <c r="AK24" i="78"/>
  <c r="AK29" i="78" s="1"/>
  <c r="AJ24" i="78"/>
  <c r="AJ29" i="78" s="1"/>
  <c r="AI24" i="78"/>
  <c r="AI29" i="78" s="1"/>
  <c r="S28" i="78"/>
  <c r="R28" i="78"/>
  <c r="Q28" i="78"/>
  <c r="P28" i="78"/>
  <c r="O28" i="78"/>
  <c r="N28" i="78"/>
  <c r="M28" i="78"/>
  <c r="S27" i="78"/>
  <c r="R27" i="78"/>
  <c r="Q27" i="78"/>
  <c r="P27" i="78"/>
  <c r="O27" i="78"/>
  <c r="N27" i="78"/>
  <c r="M27" i="78"/>
  <c r="L25" i="78"/>
  <c r="L30" i="78" s="1"/>
  <c r="K25" i="78"/>
  <c r="K30" i="78" s="1"/>
  <c r="J25" i="78"/>
  <c r="J30" i="78" s="1"/>
  <c r="I25" i="78"/>
  <c r="I30" i="78" s="1"/>
  <c r="H25" i="78"/>
  <c r="H30" i="78" s="1"/>
  <c r="G25" i="78"/>
  <c r="G30" i="78" s="1"/>
  <c r="F25" i="78"/>
  <c r="F30" i="78" s="1"/>
  <c r="E25" i="78"/>
  <c r="E30" i="78" s="1"/>
  <c r="L24" i="78"/>
  <c r="L29" i="78" s="1"/>
  <c r="K24" i="78"/>
  <c r="K29" i="78" s="1"/>
  <c r="J24" i="78"/>
  <c r="J29" i="78" s="1"/>
  <c r="I24" i="78"/>
  <c r="I29" i="78" s="1"/>
  <c r="H24" i="78"/>
  <c r="H29" i="78" s="1"/>
  <c r="G24" i="78"/>
  <c r="G29" i="78" s="1"/>
  <c r="F24" i="78"/>
  <c r="F29" i="78" s="1"/>
  <c r="E24" i="78"/>
  <c r="S23" i="78"/>
  <c r="R23" i="78"/>
  <c r="Q23" i="78"/>
  <c r="P23" i="78"/>
  <c r="O23" i="78"/>
  <c r="N23" i="78"/>
  <c r="M23" i="78"/>
  <c r="S22" i="78"/>
  <c r="R22" i="78"/>
  <c r="Q22" i="78"/>
  <c r="P22" i="78"/>
  <c r="O22" i="78"/>
  <c r="N22" i="78"/>
  <c r="M22" i="78"/>
  <c r="S20" i="78"/>
  <c r="R20" i="78"/>
  <c r="Q20" i="78"/>
  <c r="P20" i="78"/>
  <c r="O20" i="78"/>
  <c r="N20" i="78"/>
  <c r="M20" i="78"/>
  <c r="S19" i="78"/>
  <c r="R19" i="78"/>
  <c r="Q19" i="78"/>
  <c r="P19" i="78"/>
  <c r="O19" i="78"/>
  <c r="N19" i="78"/>
  <c r="M19" i="78"/>
  <c r="S17" i="78"/>
  <c r="R17" i="78"/>
  <c r="Q17" i="78"/>
  <c r="P17" i="78"/>
  <c r="O17" i="78"/>
  <c r="N17" i="78"/>
  <c r="M17" i="78"/>
  <c r="S16" i="78"/>
  <c r="R16" i="78"/>
  <c r="Q16" i="78"/>
  <c r="P16" i="78"/>
  <c r="O16" i="78"/>
  <c r="N16" i="78"/>
  <c r="M16" i="78"/>
  <c r="S14" i="78"/>
  <c r="R14" i="78"/>
  <c r="Q14" i="78"/>
  <c r="P14" i="78"/>
  <c r="O14" i="78"/>
  <c r="N14" i="78"/>
  <c r="M14" i="78"/>
  <c r="S13" i="78"/>
  <c r="R13" i="78"/>
  <c r="Q13" i="78"/>
  <c r="P13" i="78"/>
  <c r="O13" i="78"/>
  <c r="N13" i="78"/>
  <c r="M13" i="78"/>
  <c r="S11" i="78"/>
  <c r="R11" i="78"/>
  <c r="Q11" i="78"/>
  <c r="P11" i="78"/>
  <c r="O11" i="78"/>
  <c r="N11" i="78"/>
  <c r="M11" i="78"/>
  <c r="S10" i="78"/>
  <c r="R10" i="78"/>
  <c r="Q10" i="78"/>
  <c r="P10" i="78"/>
  <c r="O10" i="78"/>
  <c r="N10" i="78"/>
  <c r="M10" i="78"/>
  <c r="P25" i="78" l="1"/>
  <c r="P24" i="78"/>
  <c r="Q30" i="78"/>
  <c r="R30" i="78"/>
  <c r="P30" i="78"/>
  <c r="N30" i="78"/>
  <c r="M30" i="78"/>
  <c r="O30" i="78"/>
  <c r="S30" i="78"/>
  <c r="Q25" i="78"/>
  <c r="S24" i="78"/>
  <c r="R25" i="78"/>
  <c r="S25" i="78"/>
  <c r="R24" i="78"/>
  <c r="N24" i="78"/>
  <c r="M25" i="78"/>
  <c r="M24" i="78"/>
  <c r="O24" i="78"/>
  <c r="N25" i="78"/>
  <c r="E29" i="78"/>
  <c r="Q24" i="78"/>
  <c r="O25" i="78"/>
  <c r="R29" i="78" l="1"/>
  <c r="Q29" i="78"/>
  <c r="O29" i="78"/>
  <c r="N29" i="78"/>
  <c r="M29" i="78"/>
  <c r="P29" i="78"/>
  <c r="S29" i="78"/>
  <c r="R9" i="70" l="1"/>
  <c r="R9" i="69"/>
  <c r="Q28" i="1"/>
  <c r="P28" i="1"/>
  <c r="M28" i="1"/>
  <c r="O28" i="1" s="1"/>
  <c r="L28" i="1"/>
  <c r="N28" i="1" s="1"/>
  <c r="K28" i="1"/>
  <c r="H28" i="1"/>
  <c r="G28" i="1"/>
  <c r="Q27" i="1"/>
  <c r="P27" i="1"/>
  <c r="M27" i="1"/>
  <c r="O27" i="1" s="1"/>
  <c r="L27" i="1"/>
  <c r="N27" i="1" s="1"/>
  <c r="K27" i="1"/>
  <c r="H27" i="1"/>
  <c r="J27" i="1" s="1"/>
  <c r="G27" i="1"/>
  <c r="F27" i="1"/>
  <c r="I27" i="1" s="1"/>
  <c r="O26" i="1"/>
  <c r="N26" i="1"/>
  <c r="J26" i="1"/>
  <c r="I26" i="1"/>
  <c r="O25" i="1"/>
  <c r="N25" i="1"/>
  <c r="J25" i="1"/>
  <c r="I25" i="1"/>
  <c r="O23" i="1"/>
  <c r="N23" i="1"/>
  <c r="J23" i="1"/>
  <c r="I23" i="1"/>
  <c r="O22" i="1"/>
  <c r="N22" i="1"/>
  <c r="J22" i="1"/>
  <c r="I22" i="1"/>
  <c r="O20" i="1"/>
  <c r="N20" i="1"/>
  <c r="J20" i="1"/>
  <c r="I20" i="1"/>
  <c r="O19" i="1"/>
  <c r="N19" i="1"/>
  <c r="J19" i="1"/>
  <c r="I19" i="1"/>
  <c r="O17" i="1"/>
  <c r="N17" i="1"/>
  <c r="F17" i="1"/>
  <c r="F28" i="1" s="1"/>
  <c r="O16" i="1"/>
  <c r="N16" i="1"/>
  <c r="J16" i="1"/>
  <c r="I16" i="1"/>
  <c r="O14" i="1"/>
  <c r="N14" i="1"/>
  <c r="J14" i="1"/>
  <c r="I14" i="1"/>
  <c r="O13" i="1"/>
  <c r="N13" i="1"/>
  <c r="J13" i="1"/>
  <c r="I13" i="1"/>
  <c r="O11" i="1"/>
  <c r="N11" i="1"/>
  <c r="J11" i="1"/>
  <c r="I11" i="1"/>
  <c r="O10" i="1"/>
  <c r="N10" i="1"/>
  <c r="J10" i="1"/>
  <c r="I10" i="1"/>
  <c r="Q28" i="9"/>
  <c r="P28" i="9"/>
  <c r="N28" i="9"/>
  <c r="M28" i="9"/>
  <c r="O28" i="9" s="1"/>
  <c r="L28" i="9"/>
  <c r="K28" i="9"/>
  <c r="I28" i="9"/>
  <c r="H28" i="9"/>
  <c r="J28" i="9" s="1"/>
  <c r="G28" i="9"/>
  <c r="F28" i="9"/>
  <c r="Q27" i="9"/>
  <c r="P27" i="9"/>
  <c r="N27" i="9"/>
  <c r="M27" i="9"/>
  <c r="O27" i="9" s="1"/>
  <c r="L27" i="9"/>
  <c r="K27" i="9"/>
  <c r="I27" i="9"/>
  <c r="H27" i="9"/>
  <c r="J27" i="9" s="1"/>
  <c r="G27" i="9"/>
  <c r="F27" i="9"/>
  <c r="O26" i="9"/>
  <c r="N26" i="9"/>
  <c r="J26" i="9"/>
  <c r="I26" i="9"/>
  <c r="O25" i="9"/>
  <c r="N25" i="9"/>
  <c r="J25" i="9"/>
  <c r="I25" i="9"/>
  <c r="O23" i="9"/>
  <c r="N23" i="9"/>
  <c r="J23" i="9"/>
  <c r="I23" i="9"/>
  <c r="O22" i="9"/>
  <c r="N22" i="9"/>
  <c r="J22" i="9"/>
  <c r="I22" i="9"/>
  <c r="O20" i="9"/>
  <c r="N20" i="9"/>
  <c r="J20" i="9"/>
  <c r="I20" i="9"/>
  <c r="O19" i="9"/>
  <c r="N19" i="9"/>
  <c r="J19" i="9"/>
  <c r="I19" i="9"/>
  <c r="O17" i="9"/>
  <c r="N17" i="9"/>
  <c r="J17" i="9"/>
  <c r="I17" i="9"/>
  <c r="O16" i="9"/>
  <c r="N16" i="9"/>
  <c r="J16" i="9"/>
  <c r="I16" i="9"/>
  <c r="O14" i="9"/>
  <c r="N14" i="9"/>
  <c r="J14" i="9"/>
  <c r="I14" i="9"/>
  <c r="O13" i="9"/>
  <c r="N13" i="9"/>
  <c r="J13" i="9"/>
  <c r="I13" i="9"/>
  <c r="O11" i="9"/>
  <c r="N11" i="9"/>
  <c r="J11" i="9"/>
  <c r="I11" i="9"/>
  <c r="O10" i="9"/>
  <c r="N10" i="9"/>
  <c r="J10" i="9"/>
  <c r="I10" i="9"/>
  <c r="Q28" i="10"/>
  <c r="P28" i="10"/>
  <c r="N28" i="10"/>
  <c r="M28" i="10"/>
  <c r="O28" i="10" s="1"/>
  <c r="L28" i="10"/>
  <c r="K28" i="10"/>
  <c r="I28" i="10"/>
  <c r="H28" i="10"/>
  <c r="G28" i="10"/>
  <c r="F28" i="10"/>
  <c r="J28" i="10" s="1"/>
  <c r="Q27" i="10"/>
  <c r="P27" i="10"/>
  <c r="N27" i="10"/>
  <c r="M27" i="10"/>
  <c r="O27" i="10" s="1"/>
  <c r="L27" i="10"/>
  <c r="K27" i="10"/>
  <c r="I27" i="10"/>
  <c r="H27" i="10"/>
  <c r="G27" i="10"/>
  <c r="F27" i="10"/>
  <c r="J27" i="10" s="1"/>
  <c r="O26" i="10"/>
  <c r="N26" i="10"/>
  <c r="J26" i="10"/>
  <c r="I26" i="10"/>
  <c r="O25" i="10"/>
  <c r="N25" i="10"/>
  <c r="J25" i="10"/>
  <c r="I25" i="10"/>
  <c r="O23" i="10"/>
  <c r="N23" i="10"/>
  <c r="J23" i="10"/>
  <c r="I23" i="10"/>
  <c r="O22" i="10"/>
  <c r="N22" i="10"/>
  <c r="J22" i="10"/>
  <c r="I22" i="10"/>
  <c r="O20" i="10"/>
  <c r="N20" i="10"/>
  <c r="J20" i="10"/>
  <c r="I20" i="10"/>
  <c r="O19" i="10"/>
  <c r="N19" i="10"/>
  <c r="J19" i="10"/>
  <c r="I19" i="10"/>
  <c r="O17" i="10"/>
  <c r="N17" i="10"/>
  <c r="J17" i="10"/>
  <c r="I17" i="10"/>
  <c r="O16" i="10"/>
  <c r="N16" i="10"/>
  <c r="J16" i="10"/>
  <c r="I16" i="10"/>
  <c r="O14" i="10"/>
  <c r="N14" i="10"/>
  <c r="J14" i="10"/>
  <c r="I14" i="10"/>
  <c r="O13" i="10"/>
  <c r="N13" i="10"/>
  <c r="J13" i="10"/>
  <c r="I13" i="10"/>
  <c r="O11" i="10"/>
  <c r="N11" i="10"/>
  <c r="J11" i="10"/>
  <c r="I11" i="10"/>
  <c r="O10" i="10"/>
  <c r="N10" i="10"/>
  <c r="J10" i="10"/>
  <c r="I10" i="10"/>
  <c r="K28" i="14"/>
  <c r="F28" i="14"/>
  <c r="P27" i="14"/>
  <c r="O27" i="14"/>
  <c r="K27" i="14"/>
  <c r="N27" i="14" s="1"/>
  <c r="F27" i="14"/>
  <c r="Q26" i="14"/>
  <c r="Q28" i="14" s="1"/>
  <c r="P26" i="14"/>
  <c r="P28" i="14" s="1"/>
  <c r="N26" i="14"/>
  <c r="M26" i="14"/>
  <c r="O26" i="14" s="1"/>
  <c r="L26" i="14"/>
  <c r="G26" i="14" s="1"/>
  <c r="H26" i="14"/>
  <c r="J26" i="14" s="1"/>
  <c r="Q25" i="14"/>
  <c r="Q27" i="14" s="1"/>
  <c r="N25" i="14"/>
  <c r="M25" i="14"/>
  <c r="H25" i="14" s="1"/>
  <c r="J25" i="14" s="1"/>
  <c r="G25" i="14"/>
  <c r="I25" i="14" s="1"/>
  <c r="O23" i="14"/>
  <c r="N23" i="14"/>
  <c r="J23" i="14"/>
  <c r="H23" i="14"/>
  <c r="G23" i="14"/>
  <c r="I23" i="14" s="1"/>
  <c r="O22" i="14"/>
  <c r="N22" i="14"/>
  <c r="H22" i="14"/>
  <c r="J22" i="14" s="1"/>
  <c r="G22" i="14"/>
  <c r="I22" i="14" s="1"/>
  <c r="O20" i="14"/>
  <c r="N20" i="14"/>
  <c r="J20" i="14"/>
  <c r="H20" i="14"/>
  <c r="G20" i="14"/>
  <c r="I20" i="14" s="1"/>
  <c r="O19" i="14"/>
  <c r="N19" i="14"/>
  <c r="H19" i="14"/>
  <c r="J19" i="14" s="1"/>
  <c r="G19" i="14"/>
  <c r="I19" i="14" s="1"/>
  <c r="O17" i="14"/>
  <c r="N17" i="14"/>
  <c r="J17" i="14"/>
  <c r="H17" i="14"/>
  <c r="G17" i="14"/>
  <c r="I17" i="14" s="1"/>
  <c r="O16" i="14"/>
  <c r="N16" i="14"/>
  <c r="H16" i="14"/>
  <c r="J16" i="14" s="1"/>
  <c r="G16" i="14"/>
  <c r="I16" i="14" s="1"/>
  <c r="O14" i="14"/>
  <c r="N14" i="14"/>
  <c r="J14" i="14"/>
  <c r="H14" i="14"/>
  <c r="G14" i="14"/>
  <c r="I14" i="14" s="1"/>
  <c r="O13" i="14"/>
  <c r="N13" i="14"/>
  <c r="H13" i="14"/>
  <c r="J13" i="14" s="1"/>
  <c r="G13" i="14"/>
  <c r="I13" i="14" s="1"/>
  <c r="O11" i="14"/>
  <c r="N11" i="14"/>
  <c r="J11" i="14"/>
  <c r="H11" i="14"/>
  <c r="H28" i="14" s="1"/>
  <c r="G11" i="14"/>
  <c r="I11" i="14" s="1"/>
  <c r="O10" i="14"/>
  <c r="N10" i="14"/>
  <c r="H10" i="14"/>
  <c r="J10" i="14" s="1"/>
  <c r="G10" i="14"/>
  <c r="I10" i="14" s="1"/>
  <c r="U28" i="15"/>
  <c r="T28" i="15"/>
  <c r="Q28" i="15"/>
  <c r="P28" i="15"/>
  <c r="O28" i="15"/>
  <c r="R28" i="15" s="1"/>
  <c r="N28" i="15"/>
  <c r="M28" i="15"/>
  <c r="S28" i="15" s="1"/>
  <c r="J28" i="15"/>
  <c r="I28" i="15"/>
  <c r="L28" i="15" s="1"/>
  <c r="H28" i="15"/>
  <c r="K28" i="15" s="1"/>
  <c r="G28" i="15"/>
  <c r="F28" i="15"/>
  <c r="U27" i="15"/>
  <c r="T27" i="15"/>
  <c r="P27" i="15"/>
  <c r="O27" i="15"/>
  <c r="N27" i="15"/>
  <c r="M27" i="15"/>
  <c r="J27" i="15"/>
  <c r="I27" i="15"/>
  <c r="H27" i="15"/>
  <c r="K27" i="15" s="1"/>
  <c r="G27" i="15"/>
  <c r="F27" i="15"/>
  <c r="L27" i="15" s="1"/>
  <c r="V26" i="15"/>
  <c r="V28" i="15" s="1"/>
  <c r="U26" i="15"/>
  <c r="S26" i="15"/>
  <c r="R26" i="15"/>
  <c r="Q26" i="15"/>
  <c r="L26" i="15"/>
  <c r="K26" i="15"/>
  <c r="J26" i="15"/>
  <c r="V25" i="15"/>
  <c r="V27" i="15" s="1"/>
  <c r="S25" i="15"/>
  <c r="R25" i="15"/>
  <c r="Q25" i="15"/>
  <c r="L25" i="15"/>
  <c r="K25" i="15"/>
  <c r="J25" i="15"/>
  <c r="S23" i="15"/>
  <c r="R23" i="15"/>
  <c r="Q23" i="15"/>
  <c r="L23" i="15"/>
  <c r="K23" i="15"/>
  <c r="J23" i="15"/>
  <c r="S22" i="15"/>
  <c r="R22" i="15"/>
  <c r="Q22" i="15"/>
  <c r="L22" i="15"/>
  <c r="K22" i="15"/>
  <c r="J22" i="15"/>
  <c r="S20" i="15"/>
  <c r="R20" i="15"/>
  <c r="Q20" i="15"/>
  <c r="L20" i="15"/>
  <c r="K20" i="15"/>
  <c r="J20" i="15"/>
  <c r="S19" i="15"/>
  <c r="R19" i="15"/>
  <c r="Q19" i="15"/>
  <c r="L19" i="15"/>
  <c r="K19" i="15"/>
  <c r="J19" i="15"/>
  <c r="S17" i="15"/>
  <c r="R17" i="15"/>
  <c r="Q17" i="15"/>
  <c r="L17" i="15"/>
  <c r="K17" i="15"/>
  <c r="J17" i="15"/>
  <c r="S16" i="15"/>
  <c r="R16" i="15"/>
  <c r="Q16" i="15"/>
  <c r="L16" i="15"/>
  <c r="K16" i="15"/>
  <c r="J16" i="15"/>
  <c r="S14" i="15"/>
  <c r="R14" i="15"/>
  <c r="Q14" i="15"/>
  <c r="L14" i="15"/>
  <c r="K14" i="15"/>
  <c r="J14" i="15"/>
  <c r="S13" i="15"/>
  <c r="R13" i="15"/>
  <c r="Q13" i="15"/>
  <c r="L13" i="15"/>
  <c r="K13" i="15"/>
  <c r="J13" i="15"/>
  <c r="S11" i="15"/>
  <c r="R11" i="15"/>
  <c r="Q11" i="15"/>
  <c r="L11" i="15"/>
  <c r="K11" i="15"/>
  <c r="J11" i="15"/>
  <c r="S10" i="15"/>
  <c r="R10" i="15"/>
  <c r="Q10" i="15"/>
  <c r="L10" i="15"/>
  <c r="K10" i="15"/>
  <c r="J10" i="15"/>
  <c r="V28" i="16"/>
  <c r="U28" i="16"/>
  <c r="T28" i="16"/>
  <c r="P28" i="16"/>
  <c r="O28" i="16"/>
  <c r="N28" i="16"/>
  <c r="M28" i="16"/>
  <c r="S28" i="16" s="1"/>
  <c r="K28" i="16"/>
  <c r="J28" i="16"/>
  <c r="I28" i="16"/>
  <c r="L28" i="16" s="1"/>
  <c r="H28" i="16"/>
  <c r="G28" i="16"/>
  <c r="F28" i="16"/>
  <c r="U27" i="16"/>
  <c r="T27" i="16"/>
  <c r="P27" i="16"/>
  <c r="S27" i="16" s="1"/>
  <c r="O27" i="16"/>
  <c r="R27" i="16" s="1"/>
  <c r="N27" i="16"/>
  <c r="Q27" i="16" s="1"/>
  <c r="M27" i="16"/>
  <c r="I27" i="16"/>
  <c r="H27" i="16"/>
  <c r="G27" i="16"/>
  <c r="F27" i="16"/>
  <c r="L27" i="16" s="1"/>
  <c r="V26" i="16"/>
  <c r="U26" i="16"/>
  <c r="S26" i="16"/>
  <c r="R26" i="16"/>
  <c r="Q26" i="16"/>
  <c r="L26" i="16"/>
  <c r="K26" i="16"/>
  <c r="J26" i="16"/>
  <c r="V25" i="16"/>
  <c r="V27" i="16" s="1"/>
  <c r="S25" i="16"/>
  <c r="R25" i="16"/>
  <c r="Q25" i="16"/>
  <c r="L25" i="16"/>
  <c r="K25" i="16"/>
  <c r="J25" i="16"/>
  <c r="S23" i="16"/>
  <c r="R23" i="16"/>
  <c r="Q23" i="16"/>
  <c r="L23" i="16"/>
  <c r="K23" i="16"/>
  <c r="J23" i="16"/>
  <c r="S22" i="16"/>
  <c r="R22" i="16"/>
  <c r="Q22" i="16"/>
  <c r="L22" i="16"/>
  <c r="K22" i="16"/>
  <c r="J22" i="16"/>
  <c r="S20" i="16"/>
  <c r="R20" i="16"/>
  <c r="Q20" i="16"/>
  <c r="L20" i="16"/>
  <c r="K20" i="16"/>
  <c r="J20" i="16"/>
  <c r="S19" i="16"/>
  <c r="R19" i="16"/>
  <c r="Q19" i="16"/>
  <c r="L19" i="16"/>
  <c r="K19" i="16"/>
  <c r="J19" i="16"/>
  <c r="S17" i="16"/>
  <c r="R17" i="16"/>
  <c r="Q17" i="16"/>
  <c r="L17" i="16"/>
  <c r="K17" i="16"/>
  <c r="J17" i="16"/>
  <c r="S16" i="16"/>
  <c r="R16" i="16"/>
  <c r="Q16" i="16"/>
  <c r="L16" i="16"/>
  <c r="K16" i="16"/>
  <c r="J16" i="16"/>
  <c r="S14" i="16"/>
  <c r="R14" i="16"/>
  <c r="Q14" i="16"/>
  <c r="L14" i="16"/>
  <c r="K14" i="16"/>
  <c r="J14" i="16"/>
  <c r="S13" i="16"/>
  <c r="R13" i="16"/>
  <c r="Q13" i="16"/>
  <c r="L13" i="16"/>
  <c r="K13" i="16"/>
  <c r="J13" i="16"/>
  <c r="S11" i="16"/>
  <c r="R11" i="16"/>
  <c r="Q11" i="16"/>
  <c r="L11" i="16"/>
  <c r="K11" i="16"/>
  <c r="J11" i="16"/>
  <c r="S10" i="16"/>
  <c r="R10" i="16"/>
  <c r="Q10" i="16"/>
  <c r="L10" i="16"/>
  <c r="K10" i="16"/>
  <c r="J10" i="16"/>
  <c r="V28" i="17"/>
  <c r="T28" i="17"/>
  <c r="R28" i="17"/>
  <c r="Q28" i="17"/>
  <c r="P28" i="17"/>
  <c r="O28" i="17"/>
  <c r="N28" i="17"/>
  <c r="M28" i="17"/>
  <c r="S28" i="17" s="1"/>
  <c r="K28" i="17"/>
  <c r="J28" i="17"/>
  <c r="I28" i="17"/>
  <c r="H28" i="17"/>
  <c r="G28" i="17"/>
  <c r="F28" i="17"/>
  <c r="L28" i="17" s="1"/>
  <c r="V27" i="17"/>
  <c r="U27" i="17"/>
  <c r="T27" i="17"/>
  <c r="Q27" i="17"/>
  <c r="P27" i="17"/>
  <c r="S27" i="17" s="1"/>
  <c r="O27" i="17"/>
  <c r="R27" i="17" s="1"/>
  <c r="N27" i="17"/>
  <c r="M27" i="17"/>
  <c r="K27" i="17"/>
  <c r="J27" i="17"/>
  <c r="I27" i="17"/>
  <c r="H27" i="17"/>
  <c r="G27" i="17"/>
  <c r="F27" i="17"/>
  <c r="L27" i="17" s="1"/>
  <c r="V26" i="17"/>
  <c r="U26" i="17"/>
  <c r="U28" i="17" s="1"/>
  <c r="S26" i="17"/>
  <c r="R26" i="17"/>
  <c r="Q26" i="17"/>
  <c r="L26" i="17"/>
  <c r="K26" i="17"/>
  <c r="J26" i="17"/>
  <c r="V25" i="17"/>
  <c r="S25" i="17"/>
  <c r="R25" i="17"/>
  <c r="Q25" i="17"/>
  <c r="L25" i="17"/>
  <c r="K25" i="17"/>
  <c r="J25" i="17"/>
  <c r="S23" i="17"/>
  <c r="R23" i="17"/>
  <c r="Q23" i="17"/>
  <c r="L23" i="17"/>
  <c r="K23" i="17"/>
  <c r="J23" i="17"/>
  <c r="S22" i="17"/>
  <c r="R22" i="17"/>
  <c r="Q22" i="17"/>
  <c r="L22" i="17"/>
  <c r="K22" i="17"/>
  <c r="J22" i="17"/>
  <c r="S20" i="17"/>
  <c r="R20" i="17"/>
  <c r="Q20" i="17"/>
  <c r="L20" i="17"/>
  <c r="K20" i="17"/>
  <c r="J20" i="17"/>
  <c r="S19" i="17"/>
  <c r="R19" i="17"/>
  <c r="Q19" i="17"/>
  <c r="L19" i="17"/>
  <c r="K19" i="17"/>
  <c r="J19" i="17"/>
  <c r="S17" i="17"/>
  <c r="R17" i="17"/>
  <c r="Q17" i="17"/>
  <c r="L17" i="17"/>
  <c r="K17" i="17"/>
  <c r="J17" i="17"/>
  <c r="S16" i="17"/>
  <c r="R16" i="17"/>
  <c r="Q16" i="17"/>
  <c r="L16" i="17"/>
  <c r="K16" i="17"/>
  <c r="J16" i="17"/>
  <c r="S14" i="17"/>
  <c r="R14" i="17"/>
  <c r="Q14" i="17"/>
  <c r="L14" i="17"/>
  <c r="K14" i="17"/>
  <c r="J14" i="17"/>
  <c r="S13" i="17"/>
  <c r="R13" i="17"/>
  <c r="Q13" i="17"/>
  <c r="L13" i="17"/>
  <c r="K13" i="17"/>
  <c r="J13" i="17"/>
  <c r="S11" i="17"/>
  <c r="R11" i="17"/>
  <c r="Q11" i="17"/>
  <c r="L11" i="17"/>
  <c r="K11" i="17"/>
  <c r="J11" i="17"/>
  <c r="S10" i="17"/>
  <c r="R10" i="17"/>
  <c r="Q10" i="17"/>
  <c r="L10" i="17"/>
  <c r="K10" i="17"/>
  <c r="J10" i="17"/>
  <c r="M28" i="18"/>
  <c r="F28" i="18"/>
  <c r="M26" i="18"/>
  <c r="F26" i="18"/>
  <c r="V31" i="22"/>
  <c r="T31" i="22"/>
  <c r="Q31" i="22"/>
  <c r="P31" i="22"/>
  <c r="S31" i="22" s="1"/>
  <c r="O31" i="22"/>
  <c r="R31" i="22" s="1"/>
  <c r="N31" i="22"/>
  <c r="M31" i="22"/>
  <c r="H31" i="22"/>
  <c r="G31" i="22"/>
  <c r="V30" i="22"/>
  <c r="U30" i="22"/>
  <c r="T30" i="22"/>
  <c r="P30" i="22"/>
  <c r="O30" i="22"/>
  <c r="N30" i="22"/>
  <c r="M30" i="22"/>
  <c r="S30" i="22" s="1"/>
  <c r="J30" i="22"/>
  <c r="I30" i="22"/>
  <c r="L30" i="22" s="1"/>
  <c r="H30" i="22"/>
  <c r="K30" i="22" s="1"/>
  <c r="G30" i="22"/>
  <c r="F30" i="22"/>
  <c r="V29" i="22"/>
  <c r="U29" i="22"/>
  <c r="U31" i="22" s="1"/>
  <c r="S29" i="22"/>
  <c r="R29" i="22"/>
  <c r="Q29" i="22"/>
  <c r="I29" i="22"/>
  <c r="F29" i="22"/>
  <c r="V28" i="22"/>
  <c r="S28" i="22"/>
  <c r="R28" i="22"/>
  <c r="Q28" i="22"/>
  <c r="L28" i="22"/>
  <c r="K28" i="22"/>
  <c r="J28" i="22"/>
  <c r="S26" i="22"/>
  <c r="R26" i="22"/>
  <c r="Q26" i="22"/>
  <c r="L26" i="22"/>
  <c r="K26" i="22"/>
  <c r="J26" i="22"/>
  <c r="S25" i="22"/>
  <c r="R25" i="22"/>
  <c r="Q25" i="22"/>
  <c r="L25" i="22"/>
  <c r="K25" i="22"/>
  <c r="J25" i="22"/>
  <c r="S23" i="22"/>
  <c r="R23" i="22"/>
  <c r="Q23" i="22"/>
  <c r="L23" i="22"/>
  <c r="K23" i="22"/>
  <c r="J23" i="22"/>
  <c r="S22" i="22"/>
  <c r="R22" i="22"/>
  <c r="Q22" i="22"/>
  <c r="L22" i="22"/>
  <c r="K22" i="22"/>
  <c r="J22" i="22"/>
  <c r="S20" i="22"/>
  <c r="R20" i="22"/>
  <c r="Q20" i="22"/>
  <c r="L20" i="22"/>
  <c r="K20" i="22"/>
  <c r="I20" i="22"/>
  <c r="I31" i="22" s="1"/>
  <c r="F20" i="22"/>
  <c r="J20" i="22" s="1"/>
  <c r="S19" i="22"/>
  <c r="R19" i="22"/>
  <c r="Q19" i="22"/>
  <c r="L19" i="22"/>
  <c r="K19" i="22"/>
  <c r="J19" i="22"/>
  <c r="S17" i="22"/>
  <c r="R17" i="22"/>
  <c r="Q17" i="22"/>
  <c r="L17" i="22"/>
  <c r="K17" i="22"/>
  <c r="J17" i="22"/>
  <c r="S16" i="22"/>
  <c r="R16" i="22"/>
  <c r="Q16" i="22"/>
  <c r="L16" i="22"/>
  <c r="K16" i="22"/>
  <c r="J16" i="22"/>
  <c r="S14" i="22"/>
  <c r="R14" i="22"/>
  <c r="Q14" i="22"/>
  <c r="L14" i="22"/>
  <c r="K14" i="22"/>
  <c r="J14" i="22"/>
  <c r="S13" i="22"/>
  <c r="R13" i="22"/>
  <c r="Q13" i="22"/>
  <c r="L13" i="22"/>
  <c r="K13" i="22"/>
  <c r="J13" i="22"/>
  <c r="U31" i="24"/>
  <c r="T31" i="24"/>
  <c r="P31" i="24"/>
  <c r="O31" i="24"/>
  <c r="N31" i="24"/>
  <c r="M31" i="24"/>
  <c r="S31" i="24" s="1"/>
  <c r="I31" i="24"/>
  <c r="H31" i="24"/>
  <c r="G31" i="24"/>
  <c r="U30" i="24"/>
  <c r="T30" i="24"/>
  <c r="P30" i="24"/>
  <c r="O30" i="24"/>
  <c r="N30" i="24"/>
  <c r="M30" i="24"/>
  <c r="I30" i="24"/>
  <c r="H30" i="24"/>
  <c r="G30" i="24"/>
  <c r="F30" i="24"/>
  <c r="L30" i="24" s="1"/>
  <c r="V29" i="24"/>
  <c r="V31" i="24" s="1"/>
  <c r="U29" i="24"/>
  <c r="S29" i="24"/>
  <c r="R29" i="24"/>
  <c r="Q29" i="24"/>
  <c r="F29" i="24"/>
  <c r="L29" i="24" s="1"/>
  <c r="V28" i="24"/>
  <c r="V30" i="24" s="1"/>
  <c r="S28" i="24"/>
  <c r="R28" i="24"/>
  <c r="Q28" i="24"/>
  <c r="L28" i="24"/>
  <c r="K28" i="24"/>
  <c r="J28" i="24"/>
  <c r="S26" i="24"/>
  <c r="R26" i="24"/>
  <c r="Q26" i="24"/>
  <c r="L26" i="24"/>
  <c r="K26" i="24"/>
  <c r="J26" i="24"/>
  <c r="S25" i="24"/>
  <c r="R25" i="24"/>
  <c r="Q25" i="24"/>
  <c r="L25" i="24"/>
  <c r="K25" i="24"/>
  <c r="J25" i="24"/>
  <c r="S23" i="24"/>
  <c r="R23" i="24"/>
  <c r="Q23" i="24"/>
  <c r="L23" i="24"/>
  <c r="K23" i="24"/>
  <c r="J23" i="24"/>
  <c r="S22" i="24"/>
  <c r="R22" i="24"/>
  <c r="Q22" i="24"/>
  <c r="L22" i="24"/>
  <c r="K22" i="24"/>
  <c r="J22" i="24"/>
  <c r="S20" i="24"/>
  <c r="R20" i="24"/>
  <c r="Q20" i="24"/>
  <c r="K20" i="24"/>
  <c r="J20" i="24"/>
  <c r="F20" i="24"/>
  <c r="F31" i="24" s="1"/>
  <c r="S19" i="24"/>
  <c r="R19" i="24"/>
  <c r="Q19" i="24"/>
  <c r="L19" i="24"/>
  <c r="K19" i="24"/>
  <c r="J19" i="24"/>
  <c r="S17" i="24"/>
  <c r="R17" i="24"/>
  <c r="Q17" i="24"/>
  <c r="L17" i="24"/>
  <c r="K17" i="24"/>
  <c r="J17" i="24"/>
  <c r="S16" i="24"/>
  <c r="R16" i="24"/>
  <c r="Q16" i="24"/>
  <c r="L16" i="24"/>
  <c r="K16" i="24"/>
  <c r="J16" i="24"/>
  <c r="S14" i="24"/>
  <c r="R14" i="24"/>
  <c r="Q14" i="24"/>
  <c r="L14" i="24"/>
  <c r="K14" i="24"/>
  <c r="J14" i="24"/>
  <c r="S13" i="24"/>
  <c r="R13" i="24"/>
  <c r="Q13" i="24"/>
  <c r="L13" i="24"/>
  <c r="K13" i="24"/>
  <c r="J13" i="24"/>
  <c r="T31" i="30"/>
  <c r="S31" i="30"/>
  <c r="R31" i="30"/>
  <c r="P31" i="30"/>
  <c r="O31" i="30"/>
  <c r="N31" i="30"/>
  <c r="M31" i="30"/>
  <c r="Q31" i="30" s="1"/>
  <c r="L31" i="30"/>
  <c r="K31" i="30"/>
  <c r="I31" i="30"/>
  <c r="H31" i="30"/>
  <c r="G31" i="30"/>
  <c r="F31" i="30"/>
  <c r="J31" i="30" s="1"/>
  <c r="U30" i="30"/>
  <c r="T30" i="30"/>
  <c r="R30" i="30"/>
  <c r="Q30" i="30"/>
  <c r="P30" i="30"/>
  <c r="S30" i="30" s="1"/>
  <c r="O30" i="30"/>
  <c r="N30" i="30"/>
  <c r="M30" i="30"/>
  <c r="L30" i="30"/>
  <c r="K30" i="30"/>
  <c r="I30" i="30"/>
  <c r="H30" i="30"/>
  <c r="G30" i="30"/>
  <c r="F30" i="30"/>
  <c r="J30" i="30" s="1"/>
  <c r="V29" i="30"/>
  <c r="V31" i="30" s="1"/>
  <c r="U29" i="30"/>
  <c r="U31" i="30" s="1"/>
  <c r="S29" i="30"/>
  <c r="R29" i="30"/>
  <c r="Q29" i="30"/>
  <c r="L29" i="30"/>
  <c r="K29" i="30"/>
  <c r="F29" i="30"/>
  <c r="J29" i="30" s="1"/>
  <c r="V28" i="30"/>
  <c r="V30" i="30" s="1"/>
  <c r="S28" i="30"/>
  <c r="R28" i="30"/>
  <c r="Q28" i="30"/>
  <c r="L28" i="30"/>
  <c r="K28" i="30"/>
  <c r="J28" i="30"/>
  <c r="F28" i="30"/>
  <c r="S26" i="30"/>
  <c r="R26" i="30"/>
  <c r="Q26" i="30"/>
  <c r="L26" i="30"/>
  <c r="K26" i="30"/>
  <c r="J26" i="30"/>
  <c r="S25" i="30"/>
  <c r="R25" i="30"/>
  <c r="Q25" i="30"/>
  <c r="L25" i="30"/>
  <c r="K25" i="30"/>
  <c r="J25" i="30"/>
  <c r="S23" i="30"/>
  <c r="R23" i="30"/>
  <c r="Q23" i="30"/>
  <c r="L23" i="30"/>
  <c r="K23" i="30"/>
  <c r="J23" i="30"/>
  <c r="S22" i="30"/>
  <c r="R22" i="30"/>
  <c r="Q22" i="30"/>
  <c r="L22" i="30"/>
  <c r="K22" i="30"/>
  <c r="J22" i="30"/>
  <c r="S20" i="30"/>
  <c r="R20" i="30"/>
  <c r="Q20" i="30"/>
  <c r="K20" i="30"/>
  <c r="F20" i="30"/>
  <c r="L20" i="30" s="1"/>
  <c r="S19" i="30"/>
  <c r="R19" i="30"/>
  <c r="Q19" i="30"/>
  <c r="L19" i="30"/>
  <c r="K19" i="30"/>
  <c r="J19" i="30"/>
  <c r="S17" i="30"/>
  <c r="R17" i="30"/>
  <c r="Q17" i="30"/>
  <c r="L17" i="30"/>
  <c r="K17" i="30"/>
  <c r="J17" i="30"/>
  <c r="S16" i="30"/>
  <c r="R16" i="30"/>
  <c r="Q16" i="30"/>
  <c r="L16" i="30"/>
  <c r="K16" i="30"/>
  <c r="J16" i="30"/>
  <c r="S14" i="30"/>
  <c r="R14" i="30"/>
  <c r="Q14" i="30"/>
  <c r="L14" i="30"/>
  <c r="K14" i="30"/>
  <c r="J14" i="30"/>
  <c r="S13" i="30"/>
  <c r="R13" i="30"/>
  <c r="Q13" i="30"/>
  <c r="L13" i="30"/>
  <c r="K13" i="30"/>
  <c r="J13" i="30"/>
  <c r="V31" i="29"/>
  <c r="T31" i="29"/>
  <c r="K31" i="29"/>
  <c r="J31" i="29"/>
  <c r="I31" i="29"/>
  <c r="H31" i="29"/>
  <c r="G31" i="29"/>
  <c r="F31" i="29"/>
  <c r="L31" i="29" s="1"/>
  <c r="U30" i="29"/>
  <c r="T30" i="29"/>
  <c r="I30" i="29"/>
  <c r="H30" i="29"/>
  <c r="G30" i="29"/>
  <c r="V29" i="29"/>
  <c r="U29" i="29"/>
  <c r="U31" i="29" s="1"/>
  <c r="P29" i="29"/>
  <c r="O29" i="29"/>
  <c r="N29" i="29"/>
  <c r="M29" i="29"/>
  <c r="S29" i="29" s="1"/>
  <c r="L29" i="29"/>
  <c r="F29" i="29"/>
  <c r="K29" i="29" s="1"/>
  <c r="V28" i="29"/>
  <c r="V30" i="29" s="1"/>
  <c r="P28" i="29"/>
  <c r="O28" i="29"/>
  <c r="N28" i="29"/>
  <c r="M28" i="29"/>
  <c r="S28" i="29" s="1"/>
  <c r="L28" i="29"/>
  <c r="F28" i="29"/>
  <c r="K28" i="29" s="1"/>
  <c r="S26" i="29"/>
  <c r="R26" i="29"/>
  <c r="P26" i="29"/>
  <c r="O26" i="29"/>
  <c r="N26" i="29"/>
  <c r="M26" i="29"/>
  <c r="Q26" i="29" s="1"/>
  <c r="L26" i="29"/>
  <c r="K26" i="29"/>
  <c r="J26" i="29"/>
  <c r="P25" i="29"/>
  <c r="P30" i="29" s="1"/>
  <c r="O25" i="29"/>
  <c r="N25" i="29"/>
  <c r="M25" i="29"/>
  <c r="S25" i="29" s="1"/>
  <c r="L25" i="29"/>
  <c r="K25" i="29"/>
  <c r="J25" i="29"/>
  <c r="S23" i="29"/>
  <c r="P23" i="29"/>
  <c r="O23" i="29"/>
  <c r="N23" i="29"/>
  <c r="M23" i="29"/>
  <c r="R23" i="29" s="1"/>
  <c r="L23" i="29"/>
  <c r="K23" i="29"/>
  <c r="J23" i="29"/>
  <c r="R22" i="29"/>
  <c r="Q22" i="29"/>
  <c r="P22" i="29"/>
  <c r="O22" i="29"/>
  <c r="N22" i="29"/>
  <c r="M22" i="29"/>
  <c r="S22" i="29" s="1"/>
  <c r="L22" i="29"/>
  <c r="K22" i="29"/>
  <c r="J22" i="29"/>
  <c r="P20" i="29"/>
  <c r="P31" i="29" s="1"/>
  <c r="O20" i="29"/>
  <c r="O31" i="29" s="1"/>
  <c r="N20" i="29"/>
  <c r="K20" i="29"/>
  <c r="J20" i="29"/>
  <c r="F20" i="29"/>
  <c r="M20" i="29" s="1"/>
  <c r="P19" i="29"/>
  <c r="O19" i="29"/>
  <c r="O30" i="29" s="1"/>
  <c r="N19" i="29"/>
  <c r="Q19" i="29" s="1"/>
  <c r="M19" i="29"/>
  <c r="S19" i="29" s="1"/>
  <c r="L19" i="29"/>
  <c r="K19" i="29"/>
  <c r="J19" i="29"/>
  <c r="S17" i="29"/>
  <c r="P17" i="29"/>
  <c r="O17" i="29"/>
  <c r="N17" i="29"/>
  <c r="M17" i="29"/>
  <c r="R17" i="29" s="1"/>
  <c r="L17" i="29"/>
  <c r="K17" i="29"/>
  <c r="J17" i="29"/>
  <c r="R16" i="29"/>
  <c r="Q16" i="29"/>
  <c r="P16" i="29"/>
  <c r="O16" i="29"/>
  <c r="N16" i="29"/>
  <c r="M16" i="29"/>
  <c r="S16" i="29" s="1"/>
  <c r="L16" i="29"/>
  <c r="K16" i="29"/>
  <c r="J16" i="29"/>
  <c r="Q14" i="29"/>
  <c r="P14" i="29"/>
  <c r="S14" i="29" s="1"/>
  <c r="O14" i="29"/>
  <c r="R14" i="29" s="1"/>
  <c r="N14" i="29"/>
  <c r="N31" i="29" s="1"/>
  <c r="M14" i="29"/>
  <c r="L14" i="29"/>
  <c r="K14" i="29"/>
  <c r="J14" i="29"/>
  <c r="S13" i="29"/>
  <c r="R13" i="29"/>
  <c r="P13" i="29"/>
  <c r="O13" i="29"/>
  <c r="N13" i="29"/>
  <c r="N30" i="29" s="1"/>
  <c r="M13" i="29"/>
  <c r="M30" i="29" s="1"/>
  <c r="L13" i="29"/>
  <c r="K13" i="29"/>
  <c r="J13" i="29"/>
  <c r="T31" i="28"/>
  <c r="S31" i="28"/>
  <c r="P31" i="28"/>
  <c r="O31" i="28"/>
  <c r="N31" i="28"/>
  <c r="M31" i="28"/>
  <c r="R31" i="28" s="1"/>
  <c r="I31" i="28"/>
  <c r="H31" i="28"/>
  <c r="G31" i="28"/>
  <c r="U30" i="28"/>
  <c r="T30" i="28"/>
  <c r="P30" i="28"/>
  <c r="O30" i="28"/>
  <c r="N30" i="28"/>
  <c r="M30" i="28"/>
  <c r="S30" i="28" s="1"/>
  <c r="I30" i="28"/>
  <c r="H30" i="28"/>
  <c r="G30" i="28"/>
  <c r="V29" i="28"/>
  <c r="V31" i="28" s="1"/>
  <c r="U29" i="28"/>
  <c r="U31" i="28" s="1"/>
  <c r="S29" i="28"/>
  <c r="R29" i="28"/>
  <c r="Q29" i="28"/>
  <c r="L29" i="28"/>
  <c r="F29" i="28"/>
  <c r="K29" i="28" s="1"/>
  <c r="V28" i="28"/>
  <c r="V30" i="28" s="1"/>
  <c r="S28" i="28"/>
  <c r="R28" i="28"/>
  <c r="Q28" i="28"/>
  <c r="F28" i="28"/>
  <c r="F30" i="28" s="1"/>
  <c r="S26" i="28"/>
  <c r="R26" i="28"/>
  <c r="Q26" i="28"/>
  <c r="L26" i="28"/>
  <c r="K26" i="28"/>
  <c r="J26" i="28"/>
  <c r="S25" i="28"/>
  <c r="R25" i="28"/>
  <c r="Q25" i="28"/>
  <c r="L25" i="28"/>
  <c r="K25" i="28"/>
  <c r="J25" i="28"/>
  <c r="S23" i="28"/>
  <c r="R23" i="28"/>
  <c r="Q23" i="28"/>
  <c r="L23" i="28"/>
  <c r="K23" i="28"/>
  <c r="J23" i="28"/>
  <c r="S22" i="28"/>
  <c r="R22" i="28"/>
  <c r="Q22" i="28"/>
  <c r="L22" i="28"/>
  <c r="K22" i="28"/>
  <c r="J22" i="28"/>
  <c r="S20" i="28"/>
  <c r="R20" i="28"/>
  <c r="Q20" i="28"/>
  <c r="L20" i="28"/>
  <c r="K20" i="28"/>
  <c r="J20" i="28"/>
  <c r="S19" i="28"/>
  <c r="R19" i="28"/>
  <c r="Q19" i="28"/>
  <c r="L19" i="28"/>
  <c r="K19" i="28"/>
  <c r="J19" i="28"/>
  <c r="S17" i="28"/>
  <c r="R17" i="28"/>
  <c r="Q17" i="28"/>
  <c r="L17" i="28"/>
  <c r="K17" i="28"/>
  <c r="J17" i="28"/>
  <c r="S16" i="28"/>
  <c r="R16" i="28"/>
  <c r="Q16" i="28"/>
  <c r="L16" i="28"/>
  <c r="K16" i="28"/>
  <c r="J16" i="28"/>
  <c r="S14" i="28"/>
  <c r="R14" i="28"/>
  <c r="Q14" i="28"/>
  <c r="L14" i="28"/>
  <c r="K14" i="28"/>
  <c r="J14" i="28"/>
  <c r="F14" i="28"/>
  <c r="F31" i="28" s="1"/>
  <c r="S13" i="28"/>
  <c r="R13" i="28"/>
  <c r="Q13" i="28"/>
  <c r="L13" i="28"/>
  <c r="K13" i="28"/>
  <c r="J13" i="28"/>
  <c r="Y31" i="33"/>
  <c r="X31" i="33"/>
  <c r="W31" i="33"/>
  <c r="S31" i="33"/>
  <c r="R31" i="33"/>
  <c r="Q31" i="33"/>
  <c r="P31" i="33"/>
  <c r="T31" i="33" s="1"/>
  <c r="O31" i="33"/>
  <c r="V31" i="33" s="1"/>
  <c r="K31" i="33"/>
  <c r="J31" i="33"/>
  <c r="I31" i="33"/>
  <c r="H31" i="33"/>
  <c r="L31" i="33" s="1"/>
  <c r="G31" i="33"/>
  <c r="F31" i="33"/>
  <c r="N31" i="33" s="1"/>
  <c r="AA30" i="33"/>
  <c r="Z30" i="33"/>
  <c r="Y30" i="33"/>
  <c r="X30" i="33"/>
  <c r="S30" i="33"/>
  <c r="R30" i="33"/>
  <c r="Q30" i="33"/>
  <c r="P30" i="33"/>
  <c r="O30" i="33"/>
  <c r="U30" i="33" s="1"/>
  <c r="N30" i="33"/>
  <c r="J30" i="33"/>
  <c r="I30" i="33"/>
  <c r="H30" i="33"/>
  <c r="G30" i="33"/>
  <c r="F30" i="33"/>
  <c r="M30" i="33" s="1"/>
  <c r="AA29" i="33"/>
  <c r="AA31" i="33" s="1"/>
  <c r="Z29" i="33"/>
  <c r="Z31" i="33" s="1"/>
  <c r="W29" i="33"/>
  <c r="V29" i="33"/>
  <c r="U29" i="33"/>
  <c r="T29" i="33"/>
  <c r="N29" i="33"/>
  <c r="M29" i="33"/>
  <c r="L29" i="33"/>
  <c r="K29" i="33"/>
  <c r="AA28" i="33"/>
  <c r="W28" i="33"/>
  <c r="V28" i="33"/>
  <c r="U28" i="33"/>
  <c r="T28" i="33"/>
  <c r="N28" i="33"/>
  <c r="M28" i="33"/>
  <c r="L28" i="33"/>
  <c r="K28" i="33"/>
  <c r="W26" i="33"/>
  <c r="V26" i="33"/>
  <c r="U26" i="33"/>
  <c r="T26" i="33"/>
  <c r="N26" i="33"/>
  <c r="M26" i="33"/>
  <c r="L26" i="33"/>
  <c r="K26" i="33"/>
  <c r="W25" i="33"/>
  <c r="V25" i="33"/>
  <c r="U25" i="33"/>
  <c r="T25" i="33"/>
  <c r="N25" i="33"/>
  <c r="M25" i="33"/>
  <c r="L25" i="33"/>
  <c r="K25" i="33"/>
  <c r="W23" i="33"/>
  <c r="V23" i="33"/>
  <c r="U23" i="33"/>
  <c r="T23" i="33"/>
  <c r="N23" i="33"/>
  <c r="M23" i="33"/>
  <c r="L23" i="33"/>
  <c r="K23" i="33"/>
  <c r="W22" i="33"/>
  <c r="V22" i="33"/>
  <c r="U22" i="33"/>
  <c r="T22" i="33"/>
  <c r="N22" i="33"/>
  <c r="M22" i="33"/>
  <c r="L22" i="33"/>
  <c r="K22" i="33"/>
  <c r="W20" i="33"/>
  <c r="V20" i="33"/>
  <c r="U20" i="33"/>
  <c r="T20" i="33"/>
  <c r="N20" i="33"/>
  <c r="M20" i="33"/>
  <c r="L20" i="33"/>
  <c r="K20" i="33"/>
  <c r="W19" i="33"/>
  <c r="V19" i="33"/>
  <c r="U19" i="33"/>
  <c r="T19" i="33"/>
  <c r="N19" i="33"/>
  <c r="M19" i="33"/>
  <c r="L19" i="33"/>
  <c r="K19" i="33"/>
  <c r="W17" i="33"/>
  <c r="V17" i="33"/>
  <c r="U17" i="33"/>
  <c r="T17" i="33"/>
  <c r="N17" i="33"/>
  <c r="M17" i="33"/>
  <c r="L17" i="33"/>
  <c r="K17" i="33"/>
  <c r="W16" i="33"/>
  <c r="V16" i="33"/>
  <c r="U16" i="33"/>
  <c r="T16" i="33"/>
  <c r="N16" i="33"/>
  <c r="M16" i="33"/>
  <c r="L16" i="33"/>
  <c r="K16" i="33"/>
  <c r="W14" i="33"/>
  <c r="V14" i="33"/>
  <c r="U14" i="33"/>
  <c r="T14" i="33"/>
  <c r="N14" i="33"/>
  <c r="M14" i="33"/>
  <c r="L14" i="33"/>
  <c r="K14" i="33"/>
  <c r="W13" i="33"/>
  <c r="V13" i="33"/>
  <c r="U13" i="33"/>
  <c r="T13" i="33"/>
  <c r="N13" i="33"/>
  <c r="M13" i="33"/>
  <c r="L13" i="33"/>
  <c r="K13" i="33"/>
  <c r="AA28" i="42"/>
  <c r="Z28" i="42"/>
  <c r="Y28" i="42"/>
  <c r="X28" i="42"/>
  <c r="S28" i="42"/>
  <c r="R28" i="42"/>
  <c r="Q28" i="42"/>
  <c r="P28" i="42"/>
  <c r="O28" i="42"/>
  <c r="M28" i="42"/>
  <c r="J28" i="42"/>
  <c r="N28" i="42" s="1"/>
  <c r="I28" i="42"/>
  <c r="H28" i="42"/>
  <c r="L28" i="42" s="1"/>
  <c r="G28" i="42"/>
  <c r="K28" i="42" s="1"/>
  <c r="F28" i="42"/>
  <c r="AA27" i="42"/>
  <c r="Z27" i="42"/>
  <c r="Y27" i="42"/>
  <c r="X27" i="42"/>
  <c r="T27" i="42"/>
  <c r="S27" i="42"/>
  <c r="R27" i="42"/>
  <c r="Q27" i="42"/>
  <c r="U27" i="42" s="1"/>
  <c r="P27" i="42"/>
  <c r="O27" i="42"/>
  <c r="W27" i="42" s="1"/>
  <c r="N27" i="42"/>
  <c r="M27" i="42"/>
  <c r="J27" i="42"/>
  <c r="I27" i="42"/>
  <c r="H27" i="42"/>
  <c r="G27" i="42"/>
  <c r="F27" i="42"/>
  <c r="L27" i="42" s="1"/>
  <c r="W26" i="42"/>
  <c r="V26" i="42"/>
  <c r="U26" i="42"/>
  <c r="T26" i="42"/>
  <c r="N26" i="42"/>
  <c r="M26" i="42"/>
  <c r="L26" i="42"/>
  <c r="K26" i="42"/>
  <c r="W25" i="42"/>
  <c r="V25" i="42"/>
  <c r="U25" i="42"/>
  <c r="T25" i="42"/>
  <c r="N25" i="42"/>
  <c r="M25" i="42"/>
  <c r="L25" i="42"/>
  <c r="K25" i="42"/>
  <c r="W23" i="42"/>
  <c r="V23" i="42"/>
  <c r="U23" i="42"/>
  <c r="T23" i="42"/>
  <c r="N23" i="42"/>
  <c r="M23" i="42"/>
  <c r="L23" i="42"/>
  <c r="K23" i="42"/>
  <c r="W22" i="42"/>
  <c r="V22" i="42"/>
  <c r="U22" i="42"/>
  <c r="T22" i="42"/>
  <c r="N22" i="42"/>
  <c r="M22" i="42"/>
  <c r="L22" i="42"/>
  <c r="K22" i="42"/>
  <c r="W20" i="42"/>
  <c r="V20" i="42"/>
  <c r="U20" i="42"/>
  <c r="T20" i="42"/>
  <c r="N20" i="42"/>
  <c r="M20" i="42"/>
  <c r="L20" i="42"/>
  <c r="K20" i="42"/>
  <c r="W19" i="42"/>
  <c r="V19" i="42"/>
  <c r="U19" i="42"/>
  <c r="T19" i="42"/>
  <c r="N19" i="42"/>
  <c r="M19" i="42"/>
  <c r="L19" i="42"/>
  <c r="K19" i="42"/>
  <c r="W17" i="42"/>
  <c r="V17" i="42"/>
  <c r="U17" i="42"/>
  <c r="T17" i="42"/>
  <c r="N17" i="42"/>
  <c r="M17" i="42"/>
  <c r="L17" i="42"/>
  <c r="K17" i="42"/>
  <c r="W16" i="42"/>
  <c r="V16" i="42"/>
  <c r="U16" i="42"/>
  <c r="T16" i="42"/>
  <c r="N16" i="42"/>
  <c r="M16" i="42"/>
  <c r="L16" i="42"/>
  <c r="K16" i="42"/>
  <c r="W14" i="42"/>
  <c r="V14" i="42"/>
  <c r="U14" i="42"/>
  <c r="T14" i="42"/>
  <c r="N14" i="42"/>
  <c r="M14" i="42"/>
  <c r="L14" i="42"/>
  <c r="K14" i="42"/>
  <c r="W13" i="42"/>
  <c r="V13" i="42"/>
  <c r="U13" i="42"/>
  <c r="T13" i="42"/>
  <c r="N13" i="42"/>
  <c r="M13" i="42"/>
  <c r="L13" i="42"/>
  <c r="K13" i="42"/>
  <c r="AA28" i="44"/>
  <c r="Z28" i="44"/>
  <c r="Y28" i="44"/>
  <c r="X28" i="44"/>
  <c r="T28" i="44"/>
  <c r="S28" i="44"/>
  <c r="W28" i="44" s="1"/>
  <c r="R28" i="44"/>
  <c r="Q28" i="44"/>
  <c r="P28" i="44"/>
  <c r="O28" i="44"/>
  <c r="V28" i="44" s="1"/>
  <c r="N28" i="44"/>
  <c r="J28" i="44"/>
  <c r="I28" i="44"/>
  <c r="H28" i="44"/>
  <c r="L28" i="44" s="1"/>
  <c r="G28" i="44"/>
  <c r="K28" i="44" s="1"/>
  <c r="F28" i="44"/>
  <c r="M28" i="44" s="1"/>
  <c r="AA27" i="44"/>
  <c r="Z27" i="44"/>
  <c r="Y27" i="44"/>
  <c r="X27" i="44"/>
  <c r="T27" i="44"/>
  <c r="S27" i="44"/>
  <c r="R27" i="44"/>
  <c r="Q27" i="44"/>
  <c r="U27" i="44" s="1"/>
  <c r="P27" i="44"/>
  <c r="O27" i="44"/>
  <c r="W27" i="44" s="1"/>
  <c r="J27" i="44"/>
  <c r="I27" i="44"/>
  <c r="H27" i="44"/>
  <c r="G27" i="44"/>
  <c r="F27" i="44"/>
  <c r="K27" i="44" s="1"/>
  <c r="W26" i="44"/>
  <c r="V26" i="44"/>
  <c r="U26" i="44"/>
  <c r="T26" i="44"/>
  <c r="N26" i="44"/>
  <c r="M26" i="44"/>
  <c r="L26" i="44"/>
  <c r="K26" i="44"/>
  <c r="W25" i="44"/>
  <c r="V25" i="44"/>
  <c r="U25" i="44"/>
  <c r="T25" i="44"/>
  <c r="N25" i="44"/>
  <c r="M25" i="44"/>
  <c r="L25" i="44"/>
  <c r="K25" i="44"/>
  <c r="W23" i="44"/>
  <c r="V23" i="44"/>
  <c r="U23" i="44"/>
  <c r="T23" i="44"/>
  <c r="N23" i="44"/>
  <c r="M23" i="44"/>
  <c r="L23" i="44"/>
  <c r="K23" i="44"/>
  <c r="W22" i="44"/>
  <c r="V22" i="44"/>
  <c r="U22" i="44"/>
  <c r="T22" i="44"/>
  <c r="N22" i="44"/>
  <c r="M22" i="44"/>
  <c r="L22" i="44"/>
  <c r="K22" i="44"/>
  <c r="W20" i="44"/>
  <c r="V20" i="44"/>
  <c r="U20" i="44"/>
  <c r="T20" i="44"/>
  <c r="N20" i="44"/>
  <c r="M20" i="44"/>
  <c r="L20" i="44"/>
  <c r="K20" i="44"/>
  <c r="W19" i="44"/>
  <c r="V19" i="44"/>
  <c r="U19" i="44"/>
  <c r="T19" i="44"/>
  <c r="N19" i="44"/>
  <c r="M19" i="44"/>
  <c r="L19" i="44"/>
  <c r="K19" i="44"/>
  <c r="W17" i="44"/>
  <c r="V17" i="44"/>
  <c r="U17" i="44"/>
  <c r="T17" i="44"/>
  <c r="N17" i="44"/>
  <c r="M17" i="44"/>
  <c r="L17" i="44"/>
  <c r="K17" i="44"/>
  <c r="W16" i="44"/>
  <c r="V16" i="44"/>
  <c r="U16" i="44"/>
  <c r="T16" i="44"/>
  <c r="N16" i="44"/>
  <c r="M16" i="44"/>
  <c r="L16" i="44"/>
  <c r="K16" i="44"/>
  <c r="W14" i="44"/>
  <c r="V14" i="44"/>
  <c r="U14" i="44"/>
  <c r="T14" i="44"/>
  <c r="N14" i="44"/>
  <c r="M14" i="44"/>
  <c r="L14" i="44"/>
  <c r="K14" i="44"/>
  <c r="W13" i="44"/>
  <c r="V13" i="44"/>
  <c r="U13" i="44"/>
  <c r="T13" i="44"/>
  <c r="N13" i="44"/>
  <c r="M13" i="44"/>
  <c r="L13" i="44"/>
  <c r="K13" i="44"/>
  <c r="AA28" i="45"/>
  <c r="Z28" i="45"/>
  <c r="Y28" i="45"/>
  <c r="X28" i="45"/>
  <c r="W28" i="45"/>
  <c r="S28" i="45"/>
  <c r="R28" i="45"/>
  <c r="Q28" i="45"/>
  <c r="P28" i="45"/>
  <c r="O28" i="45"/>
  <c r="V28" i="45" s="1"/>
  <c r="L28" i="45"/>
  <c r="K28" i="45"/>
  <c r="J28" i="45"/>
  <c r="I28" i="45"/>
  <c r="H28" i="45"/>
  <c r="G28" i="45"/>
  <c r="F28" i="45"/>
  <c r="N28" i="45" s="1"/>
  <c r="AA27" i="45"/>
  <c r="Z27" i="45"/>
  <c r="Y27" i="45"/>
  <c r="X27" i="45"/>
  <c r="W27" i="45"/>
  <c r="V27" i="45"/>
  <c r="U27" i="45"/>
  <c r="S27" i="45"/>
  <c r="R27" i="45"/>
  <c r="Q27" i="45"/>
  <c r="P27" i="45"/>
  <c r="O27" i="45"/>
  <c r="T27" i="45" s="1"/>
  <c r="L27" i="45"/>
  <c r="K27" i="45"/>
  <c r="J27" i="45"/>
  <c r="I27" i="45"/>
  <c r="M27" i="45" s="1"/>
  <c r="H27" i="45"/>
  <c r="G27" i="45"/>
  <c r="F27" i="45"/>
  <c r="N27" i="45" s="1"/>
  <c r="W26" i="45"/>
  <c r="V26" i="45"/>
  <c r="U26" i="45"/>
  <c r="T26" i="45"/>
  <c r="N26" i="45"/>
  <c r="M26" i="45"/>
  <c r="L26" i="45"/>
  <c r="K26" i="45"/>
  <c r="W25" i="45"/>
  <c r="V25" i="45"/>
  <c r="U25" i="45"/>
  <c r="T25" i="45"/>
  <c r="N25" i="45"/>
  <c r="M25" i="45"/>
  <c r="L25" i="45"/>
  <c r="K25" i="45"/>
  <c r="W23" i="45"/>
  <c r="V23" i="45"/>
  <c r="U23" i="45"/>
  <c r="T23" i="45"/>
  <c r="N23" i="45"/>
  <c r="M23" i="45"/>
  <c r="L23" i="45"/>
  <c r="K23" i="45"/>
  <c r="W22" i="45"/>
  <c r="V22" i="45"/>
  <c r="U22" i="45"/>
  <c r="T22" i="45"/>
  <c r="N22" i="45"/>
  <c r="M22" i="45"/>
  <c r="L22" i="45"/>
  <c r="K22" i="45"/>
  <c r="W20" i="45"/>
  <c r="V20" i="45"/>
  <c r="U20" i="45"/>
  <c r="T20" i="45"/>
  <c r="N20" i="45"/>
  <c r="M20" i="45"/>
  <c r="L20" i="45"/>
  <c r="K20" i="45"/>
  <c r="W19" i="45"/>
  <c r="V19" i="45"/>
  <c r="U19" i="45"/>
  <c r="T19" i="45"/>
  <c r="N19" i="45"/>
  <c r="M19" i="45"/>
  <c r="L19" i="45"/>
  <c r="K19" i="45"/>
  <c r="W17" i="45"/>
  <c r="V17" i="45"/>
  <c r="U17" i="45"/>
  <c r="T17" i="45"/>
  <c r="N17" i="45"/>
  <c r="M17" i="45"/>
  <c r="L17" i="45"/>
  <c r="K17" i="45"/>
  <c r="W16" i="45"/>
  <c r="V16" i="45"/>
  <c r="U16" i="45"/>
  <c r="T16" i="45"/>
  <c r="N16" i="45"/>
  <c r="M16" i="45"/>
  <c r="L16" i="45"/>
  <c r="K16" i="45"/>
  <c r="W14" i="45"/>
  <c r="V14" i="45"/>
  <c r="U14" i="45"/>
  <c r="T14" i="45"/>
  <c r="N14" i="45"/>
  <c r="M14" i="45"/>
  <c r="L14" i="45"/>
  <c r="K14" i="45"/>
  <c r="W13" i="45"/>
  <c r="V13" i="45"/>
  <c r="U13" i="45"/>
  <c r="T13" i="45"/>
  <c r="N13" i="45"/>
  <c r="M13" i="45"/>
  <c r="L13" i="45"/>
  <c r="K13" i="45"/>
  <c r="AA28" i="46"/>
  <c r="Z28" i="46"/>
  <c r="Y28" i="46"/>
  <c r="X28" i="46"/>
  <c r="S28" i="46"/>
  <c r="R28" i="46"/>
  <c r="Q28" i="46"/>
  <c r="P28" i="46"/>
  <c r="O28" i="46"/>
  <c r="J28" i="46"/>
  <c r="I28" i="46"/>
  <c r="H28" i="46"/>
  <c r="G28" i="46"/>
  <c r="K28" i="46" s="1"/>
  <c r="F28" i="46"/>
  <c r="N28" i="46" s="1"/>
  <c r="AA27" i="46"/>
  <c r="Z27" i="46"/>
  <c r="Y27" i="46"/>
  <c r="X27" i="46"/>
  <c r="T27" i="46"/>
  <c r="S27" i="46"/>
  <c r="R27" i="46"/>
  <c r="Q27" i="46"/>
  <c r="U27" i="46" s="1"/>
  <c r="P27" i="46"/>
  <c r="O27" i="46"/>
  <c r="W27" i="46" s="1"/>
  <c r="N27" i="46"/>
  <c r="M27" i="46"/>
  <c r="J27" i="46"/>
  <c r="I27" i="46"/>
  <c r="H27" i="46"/>
  <c r="G27" i="46"/>
  <c r="F27" i="46"/>
  <c r="L27" i="46" s="1"/>
  <c r="W26" i="46"/>
  <c r="V26" i="46"/>
  <c r="U26" i="46"/>
  <c r="T26" i="46"/>
  <c r="N26" i="46"/>
  <c r="M26" i="46"/>
  <c r="L26" i="46"/>
  <c r="K26" i="46"/>
  <c r="W25" i="46"/>
  <c r="V25" i="46"/>
  <c r="U25" i="46"/>
  <c r="T25" i="46"/>
  <c r="N25" i="46"/>
  <c r="M25" i="46"/>
  <c r="L25" i="46"/>
  <c r="K25" i="46"/>
  <c r="W23" i="46"/>
  <c r="V23" i="46"/>
  <c r="U23" i="46"/>
  <c r="T23" i="46"/>
  <c r="N23" i="46"/>
  <c r="M23" i="46"/>
  <c r="L23" i="46"/>
  <c r="K23" i="46"/>
  <c r="W22" i="46"/>
  <c r="V22" i="46"/>
  <c r="U22" i="46"/>
  <c r="T22" i="46"/>
  <c r="N22" i="46"/>
  <c r="M22" i="46"/>
  <c r="L22" i="46"/>
  <c r="K22" i="46"/>
  <c r="W20" i="46"/>
  <c r="V20" i="46"/>
  <c r="U20" i="46"/>
  <c r="T20" i="46"/>
  <c r="N20" i="46"/>
  <c r="M20" i="46"/>
  <c r="L20" i="46"/>
  <c r="K20" i="46"/>
  <c r="W19" i="46"/>
  <c r="V19" i="46"/>
  <c r="U19" i="46"/>
  <c r="T19" i="46"/>
  <c r="N19" i="46"/>
  <c r="M19" i="46"/>
  <c r="L19" i="46"/>
  <c r="K19" i="46"/>
  <c r="W17" i="46"/>
  <c r="V17" i="46"/>
  <c r="U17" i="46"/>
  <c r="T17" i="46"/>
  <c r="N17" i="46"/>
  <c r="M17" i="46"/>
  <c r="L17" i="46"/>
  <c r="K17" i="46"/>
  <c r="W16" i="46"/>
  <c r="V16" i="46"/>
  <c r="U16" i="46"/>
  <c r="T16" i="46"/>
  <c r="N16" i="46"/>
  <c r="M16" i="46"/>
  <c r="L16" i="46"/>
  <c r="K16" i="46"/>
  <c r="W14" i="46"/>
  <c r="V14" i="46"/>
  <c r="U14" i="46"/>
  <c r="T14" i="46"/>
  <c r="N14" i="46"/>
  <c r="M14" i="46"/>
  <c r="L14" i="46"/>
  <c r="K14" i="46"/>
  <c r="W13" i="46"/>
  <c r="V13" i="46"/>
  <c r="U13" i="46"/>
  <c r="T13" i="46"/>
  <c r="N13" i="46"/>
  <c r="M13" i="46"/>
  <c r="L13" i="46"/>
  <c r="K13" i="46"/>
  <c r="AF28" i="48"/>
  <c r="AE28" i="48"/>
  <c r="AD28" i="48"/>
  <c r="AC28" i="48"/>
  <c r="AB28" i="48"/>
  <c r="S28" i="48"/>
  <c r="P28" i="48"/>
  <c r="N28" i="48"/>
  <c r="M28" i="48"/>
  <c r="L28" i="48"/>
  <c r="K28" i="48"/>
  <c r="J28" i="48"/>
  <c r="I28" i="48"/>
  <c r="H28" i="48"/>
  <c r="G28" i="48"/>
  <c r="F28" i="48"/>
  <c r="O28" i="48" s="1"/>
  <c r="AF27" i="48"/>
  <c r="AE27" i="48"/>
  <c r="AD27" i="48"/>
  <c r="AC27" i="48"/>
  <c r="AB27" i="48"/>
  <c r="S27" i="48"/>
  <c r="P27" i="48"/>
  <c r="O27" i="48"/>
  <c r="K27" i="48"/>
  <c r="J27" i="48"/>
  <c r="I27" i="48"/>
  <c r="H27" i="48"/>
  <c r="G27" i="48"/>
  <c r="F27" i="48"/>
  <c r="N27" i="48" s="1"/>
  <c r="Z26" i="48"/>
  <c r="Y26" i="48"/>
  <c r="V26" i="48"/>
  <c r="U26" i="48"/>
  <c r="T26" i="48"/>
  <c r="S26" i="48"/>
  <c r="R26" i="48"/>
  <c r="Q26" i="48"/>
  <c r="AA26" i="48" s="1"/>
  <c r="P26" i="48"/>
  <c r="O26" i="48"/>
  <c r="N26" i="48"/>
  <c r="M26" i="48"/>
  <c r="L26" i="48"/>
  <c r="V25" i="48"/>
  <c r="U25" i="48"/>
  <c r="T25" i="48"/>
  <c r="S25" i="48"/>
  <c r="R25" i="48"/>
  <c r="Q25" i="48"/>
  <c r="P25" i="48"/>
  <c r="O25" i="48"/>
  <c r="N25" i="48"/>
  <c r="M25" i="48"/>
  <c r="L25" i="48"/>
  <c r="Y23" i="48"/>
  <c r="V23" i="48"/>
  <c r="U23" i="48"/>
  <c r="T23" i="48"/>
  <c r="S23" i="48"/>
  <c r="R23" i="48"/>
  <c r="Q23" i="48"/>
  <c r="AA23" i="48" s="1"/>
  <c r="P23" i="48"/>
  <c r="O23" i="48"/>
  <c r="N23" i="48"/>
  <c r="M23" i="48"/>
  <c r="L23" i="48"/>
  <c r="Z22" i="48"/>
  <c r="Y22" i="48"/>
  <c r="V22" i="48"/>
  <c r="U22" i="48"/>
  <c r="T22" i="48"/>
  <c r="S22" i="48"/>
  <c r="R22" i="48"/>
  <c r="Q22" i="48"/>
  <c r="AA22" i="48" s="1"/>
  <c r="P22" i="48"/>
  <c r="O22" i="48"/>
  <c r="N22" i="48"/>
  <c r="M22" i="48"/>
  <c r="L22" i="48"/>
  <c r="V20" i="48"/>
  <c r="U20" i="48"/>
  <c r="T20" i="48"/>
  <c r="S20" i="48"/>
  <c r="R20" i="48"/>
  <c r="Q20" i="48"/>
  <c r="P20" i="48"/>
  <c r="O20" i="48"/>
  <c r="N20" i="48"/>
  <c r="M20" i="48"/>
  <c r="L20" i="48"/>
  <c r="Y19" i="48"/>
  <c r="V19" i="48"/>
  <c r="V27" i="48" s="1"/>
  <c r="U19" i="48"/>
  <c r="T19" i="48"/>
  <c r="S19" i="48"/>
  <c r="R19" i="48"/>
  <c r="Q19" i="48"/>
  <c r="AA19" i="48" s="1"/>
  <c r="P19" i="48"/>
  <c r="O19" i="48"/>
  <c r="N19" i="48"/>
  <c r="M19" i="48"/>
  <c r="L19" i="48"/>
  <c r="Z17" i="48"/>
  <c r="Y17" i="48"/>
  <c r="V17" i="48"/>
  <c r="U17" i="48"/>
  <c r="T17" i="48"/>
  <c r="T28" i="48" s="1"/>
  <c r="S17" i="48"/>
  <c r="R17" i="48"/>
  <c r="Q17" i="48"/>
  <c r="AA17" i="48" s="1"/>
  <c r="P17" i="48"/>
  <c r="O17" i="48"/>
  <c r="N17" i="48"/>
  <c r="M17" i="48"/>
  <c r="L17" i="48"/>
  <c r="V16" i="48"/>
  <c r="U16" i="48"/>
  <c r="T16" i="48"/>
  <c r="S16" i="48"/>
  <c r="R16" i="48"/>
  <c r="Q16" i="48"/>
  <c r="P16" i="48"/>
  <c r="O16" i="48"/>
  <c r="N16" i="48"/>
  <c r="M16" i="48"/>
  <c r="L16" i="48"/>
  <c r="Y14" i="48"/>
  <c r="V14" i="48"/>
  <c r="V28" i="48" s="1"/>
  <c r="U14" i="48"/>
  <c r="U28" i="48" s="1"/>
  <c r="T14" i="48"/>
  <c r="S14" i="48"/>
  <c r="R14" i="48"/>
  <c r="R28" i="48" s="1"/>
  <c r="Q14" i="48"/>
  <c r="AA14" i="48" s="1"/>
  <c r="P14" i="48"/>
  <c r="O14" i="48"/>
  <c r="N14" i="48"/>
  <c r="M14" i="48"/>
  <c r="L14" i="48"/>
  <c r="Z13" i="48"/>
  <c r="Y13" i="48"/>
  <c r="V13" i="48"/>
  <c r="U13" i="48"/>
  <c r="U27" i="48" s="1"/>
  <c r="T13" i="48"/>
  <c r="T27" i="48" s="1"/>
  <c r="S13" i="48"/>
  <c r="R13" i="48"/>
  <c r="R27" i="48" s="1"/>
  <c r="Q13" i="48"/>
  <c r="P13" i="48"/>
  <c r="O13" i="48"/>
  <c r="N13" i="48"/>
  <c r="M13" i="48"/>
  <c r="L13" i="48"/>
  <c r="Q9" i="48"/>
  <c r="AF28" i="53"/>
  <c r="AE28" i="53"/>
  <c r="AD28" i="53"/>
  <c r="AC28" i="53"/>
  <c r="AB28" i="53"/>
  <c r="AA28" i="53"/>
  <c r="Z28" i="53"/>
  <c r="Y28" i="53"/>
  <c r="X28" i="53"/>
  <c r="W28" i="53"/>
  <c r="V28" i="53"/>
  <c r="U28" i="53"/>
  <c r="T28" i="53"/>
  <c r="S28" i="53"/>
  <c r="R28" i="53"/>
  <c r="Q28" i="53"/>
  <c r="L28" i="53"/>
  <c r="K28" i="53"/>
  <c r="J28" i="53"/>
  <c r="I28" i="53"/>
  <c r="H28" i="53"/>
  <c r="G28" i="53"/>
  <c r="F28" i="53"/>
  <c r="P28" i="53" s="1"/>
  <c r="AF27" i="53"/>
  <c r="AE27" i="53"/>
  <c r="AD27" i="53"/>
  <c r="AC27" i="53"/>
  <c r="AB27" i="53"/>
  <c r="AA27" i="53"/>
  <c r="Z27" i="53"/>
  <c r="V27" i="53"/>
  <c r="U27" i="53"/>
  <c r="T27" i="53"/>
  <c r="S27" i="53"/>
  <c r="R27" i="53"/>
  <c r="Q27" i="53"/>
  <c r="Y27" i="53" s="1"/>
  <c r="O27" i="53"/>
  <c r="N27" i="53"/>
  <c r="K27" i="53"/>
  <c r="J27" i="53"/>
  <c r="I27" i="53"/>
  <c r="H27" i="53"/>
  <c r="G27" i="53"/>
  <c r="F27" i="53"/>
  <c r="P27" i="53" s="1"/>
  <c r="AA26" i="53"/>
  <c r="Z26" i="53"/>
  <c r="Y26" i="53"/>
  <c r="X26" i="53"/>
  <c r="W26" i="53"/>
  <c r="P26" i="53"/>
  <c r="O26" i="53"/>
  <c r="N26" i="53"/>
  <c r="M26" i="53"/>
  <c r="L26" i="53"/>
  <c r="AA25" i="53"/>
  <c r="Z25" i="53"/>
  <c r="Y25" i="53"/>
  <c r="X25" i="53"/>
  <c r="W25" i="53"/>
  <c r="P25" i="53"/>
  <c r="O25" i="53"/>
  <c r="N25" i="53"/>
  <c r="M25" i="53"/>
  <c r="L25" i="53"/>
  <c r="AA23" i="53"/>
  <c r="Z23" i="53"/>
  <c r="Y23" i="53"/>
  <c r="X23" i="53"/>
  <c r="W23" i="53"/>
  <c r="P23" i="53"/>
  <c r="O23" i="53"/>
  <c r="N23" i="53"/>
  <c r="M23" i="53"/>
  <c r="L23" i="53"/>
  <c r="AA22" i="53"/>
  <c r="Z22" i="53"/>
  <c r="Y22" i="53"/>
  <c r="X22" i="53"/>
  <c r="W22" i="53"/>
  <c r="P22" i="53"/>
  <c r="O22" i="53"/>
  <c r="N22" i="53"/>
  <c r="M22" i="53"/>
  <c r="L22" i="53"/>
  <c r="AA20" i="53"/>
  <c r="Z20" i="53"/>
  <c r="Y20" i="53"/>
  <c r="X20" i="53"/>
  <c r="W20" i="53"/>
  <c r="P20" i="53"/>
  <c r="O20" i="53"/>
  <c r="N20" i="53"/>
  <c r="M20" i="53"/>
  <c r="L20" i="53"/>
  <c r="AA19" i="53"/>
  <c r="Z19" i="53"/>
  <c r="Y19" i="53"/>
  <c r="X19" i="53"/>
  <c r="W19" i="53"/>
  <c r="P19" i="53"/>
  <c r="O19" i="53"/>
  <c r="N19" i="53"/>
  <c r="M19" i="53"/>
  <c r="L19" i="53"/>
  <c r="AA17" i="53"/>
  <c r="Z17" i="53"/>
  <c r="Y17" i="53"/>
  <c r="X17" i="53"/>
  <c r="W17" i="53"/>
  <c r="P17" i="53"/>
  <c r="O17" i="53"/>
  <c r="N17" i="53"/>
  <c r="M17" i="53"/>
  <c r="L17" i="53"/>
  <c r="AA16" i="53"/>
  <c r="Z16" i="53"/>
  <c r="Y16" i="53"/>
  <c r="X16" i="53"/>
  <c r="W16" i="53"/>
  <c r="P16" i="53"/>
  <c r="O16" i="53"/>
  <c r="N16" i="53"/>
  <c r="M16" i="53"/>
  <c r="L16" i="53"/>
  <c r="AA14" i="53"/>
  <c r="Z14" i="53"/>
  <c r="Y14" i="53"/>
  <c r="X14" i="53"/>
  <c r="W14" i="53"/>
  <c r="P14" i="53"/>
  <c r="O14" i="53"/>
  <c r="N14" i="53"/>
  <c r="M14" i="53"/>
  <c r="L14" i="53"/>
  <c r="AA13" i="53"/>
  <c r="Z13" i="53"/>
  <c r="Y13" i="53"/>
  <c r="X13" i="53"/>
  <c r="W13" i="53"/>
  <c r="P13" i="53"/>
  <c r="O13" i="53"/>
  <c r="N13" i="53"/>
  <c r="M13" i="53"/>
  <c r="L13" i="53"/>
  <c r="AF28" i="52"/>
  <c r="AE28" i="52"/>
  <c r="AD28" i="52"/>
  <c r="AC28" i="52"/>
  <c r="AB28" i="52"/>
  <c r="Y28" i="52"/>
  <c r="V28" i="52"/>
  <c r="U28" i="52"/>
  <c r="T28" i="52"/>
  <c r="S28" i="52"/>
  <c r="R28" i="52"/>
  <c r="Q28" i="52"/>
  <c r="AA28" i="52" s="1"/>
  <c r="P28" i="52"/>
  <c r="M28" i="52"/>
  <c r="K28" i="52"/>
  <c r="J28" i="52"/>
  <c r="I28" i="52"/>
  <c r="H28" i="52"/>
  <c r="G28" i="52"/>
  <c r="F28" i="52"/>
  <c r="O28" i="52" s="1"/>
  <c r="AF27" i="52"/>
  <c r="AE27" i="52"/>
  <c r="AD27" i="52"/>
  <c r="AC27" i="52"/>
  <c r="AB27" i="52"/>
  <c r="AA27" i="52"/>
  <c r="Z27" i="52"/>
  <c r="Y27" i="52"/>
  <c r="X27" i="52"/>
  <c r="W27" i="52"/>
  <c r="V27" i="52"/>
  <c r="U27" i="52"/>
  <c r="T27" i="52"/>
  <c r="S27" i="52"/>
  <c r="R27" i="52"/>
  <c r="Q27" i="52"/>
  <c r="P27" i="52"/>
  <c r="O27" i="52"/>
  <c r="N27" i="52"/>
  <c r="M27" i="52"/>
  <c r="L27" i="52"/>
  <c r="K27" i="52"/>
  <c r="J27" i="52"/>
  <c r="I27" i="52"/>
  <c r="H27" i="52"/>
  <c r="G27" i="52"/>
  <c r="F27" i="52"/>
  <c r="AA26" i="52"/>
  <c r="Z26" i="52"/>
  <c r="Y26" i="52"/>
  <c r="X26" i="52"/>
  <c r="W26" i="52"/>
  <c r="P26" i="52"/>
  <c r="O26" i="52"/>
  <c r="N26" i="52"/>
  <c r="M26" i="52"/>
  <c r="L26" i="52"/>
  <c r="AA25" i="52"/>
  <c r="Z25" i="52"/>
  <c r="Y25" i="52"/>
  <c r="X25" i="52"/>
  <c r="W25" i="52"/>
  <c r="P25" i="52"/>
  <c r="O25" i="52"/>
  <c r="N25" i="52"/>
  <c r="M25" i="52"/>
  <c r="L25" i="52"/>
  <c r="AA23" i="52"/>
  <c r="Z23" i="52"/>
  <c r="Y23" i="52"/>
  <c r="X23" i="52"/>
  <c r="W23" i="52"/>
  <c r="P23" i="52"/>
  <c r="O23" i="52"/>
  <c r="N23" i="52"/>
  <c r="M23" i="52"/>
  <c r="L23" i="52"/>
  <c r="AA22" i="52"/>
  <c r="Z22" i="52"/>
  <c r="Y22" i="52"/>
  <c r="X22" i="52"/>
  <c r="W22" i="52"/>
  <c r="P22" i="52"/>
  <c r="O22" i="52"/>
  <c r="N22" i="52"/>
  <c r="M22" i="52"/>
  <c r="L22" i="52"/>
  <c r="AA20" i="52"/>
  <c r="Z20" i="52"/>
  <c r="Y20" i="52"/>
  <c r="X20" i="52"/>
  <c r="W20" i="52"/>
  <c r="P20" i="52"/>
  <c r="O20" i="52"/>
  <c r="N20" i="52"/>
  <c r="M20" i="52"/>
  <c r="L20" i="52"/>
  <c r="AA19" i="52"/>
  <c r="Z19" i="52"/>
  <c r="Y19" i="52"/>
  <c r="X19" i="52"/>
  <c r="W19" i="52"/>
  <c r="P19" i="52"/>
  <c r="O19" i="52"/>
  <c r="N19" i="52"/>
  <c r="M19" i="52"/>
  <c r="L19" i="52"/>
  <c r="AA17" i="52"/>
  <c r="Z17" i="52"/>
  <c r="Y17" i="52"/>
  <c r="X17" i="52"/>
  <c r="W17" i="52"/>
  <c r="P17" i="52"/>
  <c r="O17" i="52"/>
  <c r="N17" i="52"/>
  <c r="M17" i="52"/>
  <c r="L17" i="52"/>
  <c r="AA16" i="52"/>
  <c r="Z16" i="52"/>
  <c r="Y16" i="52"/>
  <c r="X16" i="52"/>
  <c r="W16" i="52"/>
  <c r="P16" i="52"/>
  <c r="O16" i="52"/>
  <c r="N16" i="52"/>
  <c r="M16" i="52"/>
  <c r="L16" i="52"/>
  <c r="AA14" i="52"/>
  <c r="Z14" i="52"/>
  <c r="Y14" i="52"/>
  <c r="X14" i="52"/>
  <c r="W14" i="52"/>
  <c r="P14" i="52"/>
  <c r="O14" i="52"/>
  <c r="N14" i="52"/>
  <c r="M14" i="52"/>
  <c r="L14" i="52"/>
  <c r="AA13" i="52"/>
  <c r="Z13" i="52"/>
  <c r="Y13" i="52"/>
  <c r="X13" i="52"/>
  <c r="W13" i="52"/>
  <c r="P13" i="52"/>
  <c r="O13" i="52"/>
  <c r="N13" i="52"/>
  <c r="M13" i="52"/>
  <c r="L13" i="52"/>
  <c r="F9" i="52"/>
  <c r="AF28" i="51"/>
  <c r="AE28" i="51"/>
  <c r="AD28" i="51"/>
  <c r="AC28" i="51"/>
  <c r="AB28" i="51"/>
  <c r="AA28" i="51"/>
  <c r="X28" i="51"/>
  <c r="W28" i="51"/>
  <c r="V28" i="51"/>
  <c r="U28" i="51"/>
  <c r="T28" i="51"/>
  <c r="S28" i="51"/>
  <c r="R28" i="51"/>
  <c r="Q28" i="51"/>
  <c r="Z28" i="51" s="1"/>
  <c r="P28" i="51"/>
  <c r="O28" i="51"/>
  <c r="L28" i="51"/>
  <c r="K28" i="51"/>
  <c r="J28" i="51"/>
  <c r="I28" i="51"/>
  <c r="H28" i="51"/>
  <c r="G28" i="51"/>
  <c r="F28" i="51"/>
  <c r="N28" i="51" s="1"/>
  <c r="AF27" i="51"/>
  <c r="AE27" i="51"/>
  <c r="AD27" i="51"/>
  <c r="AC27" i="51"/>
  <c r="AB27" i="51"/>
  <c r="AA27" i="51"/>
  <c r="Z27" i="51"/>
  <c r="Y27" i="51"/>
  <c r="X27" i="51"/>
  <c r="W27" i="51"/>
  <c r="V27" i="51"/>
  <c r="U27" i="51"/>
  <c r="T27" i="51"/>
  <c r="S27" i="51"/>
  <c r="R27" i="51"/>
  <c r="Q27" i="51"/>
  <c r="L27" i="51"/>
  <c r="K27" i="51"/>
  <c r="J27" i="51"/>
  <c r="I27" i="51"/>
  <c r="H27" i="51"/>
  <c r="G27" i="51"/>
  <c r="F27" i="51"/>
  <c r="P27" i="51" s="1"/>
  <c r="AA26" i="51"/>
  <c r="Z26" i="51"/>
  <c r="Y26" i="51"/>
  <c r="X26" i="51"/>
  <c r="W26" i="51"/>
  <c r="P26" i="51"/>
  <c r="O26" i="51"/>
  <c r="N26" i="51"/>
  <c r="M26" i="51"/>
  <c r="L26" i="51"/>
  <c r="AA25" i="51"/>
  <c r="Z25" i="51"/>
  <c r="Y25" i="51"/>
  <c r="X25" i="51"/>
  <c r="W25" i="51"/>
  <c r="P25" i="51"/>
  <c r="O25" i="51"/>
  <c r="N25" i="51"/>
  <c r="M25" i="51"/>
  <c r="L25" i="51"/>
  <c r="AA23" i="51"/>
  <c r="Z23" i="51"/>
  <c r="Y23" i="51"/>
  <c r="X23" i="51"/>
  <c r="W23" i="51"/>
  <c r="P23" i="51"/>
  <c r="O23" i="51"/>
  <c r="N23" i="51"/>
  <c r="M23" i="51"/>
  <c r="L23" i="51"/>
  <c r="AA22" i="51"/>
  <c r="Z22" i="51"/>
  <c r="Y22" i="51"/>
  <c r="X22" i="51"/>
  <c r="W22" i="51"/>
  <c r="P22" i="51"/>
  <c r="O22" i="51"/>
  <c r="N22" i="51"/>
  <c r="M22" i="51"/>
  <c r="L22" i="51"/>
  <c r="AA20" i="51"/>
  <c r="Z20" i="51"/>
  <c r="Y20" i="51"/>
  <c r="X20" i="51"/>
  <c r="W20" i="51"/>
  <c r="P20" i="51"/>
  <c r="O20" i="51"/>
  <c r="N20" i="51"/>
  <c r="M20" i="51"/>
  <c r="L20" i="51"/>
  <c r="AA19" i="51"/>
  <c r="Z19" i="51"/>
  <c r="Y19" i="51"/>
  <c r="X19" i="51"/>
  <c r="W19" i="51"/>
  <c r="P19" i="51"/>
  <c r="O19" i="51"/>
  <c r="N19" i="51"/>
  <c r="M19" i="51"/>
  <c r="L19" i="51"/>
  <c r="AA17" i="51"/>
  <c r="Z17" i="51"/>
  <c r="Y17" i="51"/>
  <c r="X17" i="51"/>
  <c r="W17" i="51"/>
  <c r="P17" i="51"/>
  <c r="O17" i="51"/>
  <c r="N17" i="51"/>
  <c r="M17" i="51"/>
  <c r="L17" i="51"/>
  <c r="AA16" i="51"/>
  <c r="Z16" i="51"/>
  <c r="Y16" i="51"/>
  <c r="X16" i="51"/>
  <c r="W16" i="51"/>
  <c r="P16" i="51"/>
  <c r="O16" i="51"/>
  <c r="N16" i="51"/>
  <c r="M16" i="51"/>
  <c r="L16" i="51"/>
  <c r="AA14" i="51"/>
  <c r="Z14" i="51"/>
  <c r="Y14" i="51"/>
  <c r="X14" i="51"/>
  <c r="W14" i="51"/>
  <c r="P14" i="51"/>
  <c r="O14" i="51"/>
  <c r="N14" i="51"/>
  <c r="M14" i="51"/>
  <c r="L14" i="51"/>
  <c r="AA13" i="51"/>
  <c r="Z13" i="51"/>
  <c r="Y13" i="51"/>
  <c r="X13" i="51"/>
  <c r="W13" i="51"/>
  <c r="P13" i="51"/>
  <c r="O13" i="51"/>
  <c r="N13" i="51"/>
  <c r="M13" i="51"/>
  <c r="L13" i="51"/>
  <c r="AF28" i="54"/>
  <c r="AE28" i="54"/>
  <c r="AD28" i="54"/>
  <c r="AC28" i="54"/>
  <c r="AB28" i="54"/>
  <c r="Z28" i="54"/>
  <c r="Y28" i="54"/>
  <c r="V28" i="54"/>
  <c r="U28" i="54"/>
  <c r="T28" i="54"/>
  <c r="S28" i="54"/>
  <c r="R28" i="54"/>
  <c r="W28" i="54" s="1"/>
  <c r="Q28" i="54"/>
  <c r="X28" i="54" s="1"/>
  <c r="K28" i="54"/>
  <c r="J28" i="54"/>
  <c r="I28" i="54"/>
  <c r="H28" i="54"/>
  <c r="G28" i="54"/>
  <c r="F28" i="54"/>
  <c r="AF27" i="54"/>
  <c r="AE27" i="54"/>
  <c r="AD27" i="54"/>
  <c r="AC27" i="54"/>
  <c r="AB27" i="54"/>
  <c r="Y27" i="54"/>
  <c r="V27" i="54"/>
  <c r="U27" i="54"/>
  <c r="T27" i="54"/>
  <c r="S27" i="54"/>
  <c r="R27" i="54"/>
  <c r="Q27" i="54"/>
  <c r="AA27" i="54" s="1"/>
  <c r="P27" i="54"/>
  <c r="M27" i="54"/>
  <c r="K27" i="54"/>
  <c r="J27" i="54"/>
  <c r="I27" i="54"/>
  <c r="N27" i="54" s="1"/>
  <c r="H27" i="54"/>
  <c r="G27" i="54"/>
  <c r="F27" i="54"/>
  <c r="O27" i="54" s="1"/>
  <c r="AA26" i="54"/>
  <c r="Z26" i="54"/>
  <c r="Y26" i="54"/>
  <c r="X26" i="54"/>
  <c r="W26" i="54"/>
  <c r="P26" i="54"/>
  <c r="O26" i="54"/>
  <c r="N26" i="54"/>
  <c r="M26" i="54"/>
  <c r="L26" i="54"/>
  <c r="AA25" i="54"/>
  <c r="Z25" i="54"/>
  <c r="Y25" i="54"/>
  <c r="X25" i="54"/>
  <c r="W25" i="54"/>
  <c r="P25" i="54"/>
  <c r="O25" i="54"/>
  <c r="N25" i="54"/>
  <c r="M25" i="54"/>
  <c r="L25" i="54"/>
  <c r="AA23" i="54"/>
  <c r="Z23" i="54"/>
  <c r="Y23" i="54"/>
  <c r="X23" i="54"/>
  <c r="W23" i="54"/>
  <c r="P23" i="54"/>
  <c r="O23" i="54"/>
  <c r="N23" i="54"/>
  <c r="M23" i="54"/>
  <c r="L23" i="54"/>
  <c r="AA22" i="54"/>
  <c r="Z22" i="54"/>
  <c r="Y22" i="54"/>
  <c r="X22" i="54"/>
  <c r="W22" i="54"/>
  <c r="P22" i="54"/>
  <c r="O22" i="54"/>
  <c r="N22" i="54"/>
  <c r="M22" i="54"/>
  <c r="L22" i="54"/>
  <c r="AA20" i="54"/>
  <c r="Z20" i="54"/>
  <c r="Y20" i="54"/>
  <c r="X20" i="54"/>
  <c r="W20" i="54"/>
  <c r="P20" i="54"/>
  <c r="O20" i="54"/>
  <c r="N20" i="54"/>
  <c r="M20" i="54"/>
  <c r="L20" i="54"/>
  <c r="AA19" i="54"/>
  <c r="Z19" i="54"/>
  <c r="Y19" i="54"/>
  <c r="X19" i="54"/>
  <c r="W19" i="54"/>
  <c r="P19" i="54"/>
  <c r="O19" i="54"/>
  <c r="N19" i="54"/>
  <c r="M19" i="54"/>
  <c r="L19" i="54"/>
  <c r="AA17" i="54"/>
  <c r="Z17" i="54"/>
  <c r="Y17" i="54"/>
  <c r="X17" i="54"/>
  <c r="W17" i="54"/>
  <c r="P17" i="54"/>
  <c r="O17" i="54"/>
  <c r="N17" i="54"/>
  <c r="M17" i="54"/>
  <c r="L17" i="54"/>
  <c r="AA16" i="54"/>
  <c r="Z16" i="54"/>
  <c r="Y16" i="54"/>
  <c r="X16" i="54"/>
  <c r="W16" i="54"/>
  <c r="P16" i="54"/>
  <c r="O16" i="54"/>
  <c r="N16" i="54"/>
  <c r="M16" i="54"/>
  <c r="L16" i="54"/>
  <c r="AA14" i="54"/>
  <c r="Z14" i="54"/>
  <c r="Y14" i="54"/>
  <c r="X14" i="54"/>
  <c r="W14" i="54"/>
  <c r="P14" i="54"/>
  <c r="O14" i="54"/>
  <c r="N14" i="54"/>
  <c r="M14" i="54"/>
  <c r="L14" i="54"/>
  <c r="AA13" i="54"/>
  <c r="Z13" i="54"/>
  <c r="Y13" i="54"/>
  <c r="X13" i="54"/>
  <c r="W13" i="54"/>
  <c r="P13" i="54"/>
  <c r="O13" i="54"/>
  <c r="N13" i="54"/>
  <c r="M13" i="54"/>
  <c r="L13" i="54"/>
  <c r="AF28" i="56"/>
  <c r="AE28" i="56"/>
  <c r="AD28" i="56"/>
  <c r="AC28" i="56"/>
  <c r="AB28" i="56"/>
  <c r="V28" i="56"/>
  <c r="U28" i="56"/>
  <c r="T28" i="56"/>
  <c r="S28" i="56"/>
  <c r="R28" i="56"/>
  <c r="Q28" i="56"/>
  <c r="W28" i="56" s="1"/>
  <c r="P28" i="56"/>
  <c r="K28" i="56"/>
  <c r="J28" i="56"/>
  <c r="I28" i="56"/>
  <c r="H28" i="56"/>
  <c r="F28" i="56"/>
  <c r="O28" i="56" s="1"/>
  <c r="AF27" i="56"/>
  <c r="AE27" i="56"/>
  <c r="AD27" i="56"/>
  <c r="AC27" i="56"/>
  <c r="AB27" i="56"/>
  <c r="AA27" i="56"/>
  <c r="Z27" i="56"/>
  <c r="W27" i="56"/>
  <c r="V27" i="56"/>
  <c r="U27" i="56"/>
  <c r="T27" i="56"/>
  <c r="S27" i="56"/>
  <c r="R27" i="56"/>
  <c r="Q27" i="56"/>
  <c r="Y27" i="56" s="1"/>
  <c r="O27" i="56"/>
  <c r="N27" i="56"/>
  <c r="K27" i="56"/>
  <c r="J27" i="56"/>
  <c r="I27" i="56"/>
  <c r="H27" i="56"/>
  <c r="G27" i="56"/>
  <c r="F27" i="56"/>
  <c r="M27" i="56" s="1"/>
  <c r="AA26" i="56"/>
  <c r="Z26" i="56"/>
  <c r="Y26" i="56"/>
  <c r="X26" i="56"/>
  <c r="W26" i="56"/>
  <c r="P26" i="56"/>
  <c r="O26" i="56"/>
  <c r="N26" i="56"/>
  <c r="M26" i="56"/>
  <c r="L26" i="56"/>
  <c r="AA25" i="56"/>
  <c r="Z25" i="56"/>
  <c r="Y25" i="56"/>
  <c r="X25" i="56"/>
  <c r="W25" i="56"/>
  <c r="P25" i="56"/>
  <c r="O25" i="56"/>
  <c r="N25" i="56"/>
  <c r="M25" i="56"/>
  <c r="L25" i="56"/>
  <c r="AA23" i="56"/>
  <c r="Z23" i="56"/>
  <c r="Y23" i="56"/>
  <c r="X23" i="56"/>
  <c r="W23" i="56"/>
  <c r="P23" i="56"/>
  <c r="O23" i="56"/>
  <c r="N23" i="56"/>
  <c r="M23" i="56"/>
  <c r="L23" i="56"/>
  <c r="AA22" i="56"/>
  <c r="Z22" i="56"/>
  <c r="Y22" i="56"/>
  <c r="X22" i="56"/>
  <c r="W22" i="56"/>
  <c r="P22" i="56"/>
  <c r="O22" i="56"/>
  <c r="N22" i="56"/>
  <c r="M22" i="56"/>
  <c r="L22" i="56"/>
  <c r="AA20" i="56"/>
  <c r="Z20" i="56"/>
  <c r="Y20" i="56"/>
  <c r="X20" i="56"/>
  <c r="W20" i="56"/>
  <c r="P20" i="56"/>
  <c r="O20" i="56"/>
  <c r="N20" i="56"/>
  <c r="M20" i="56"/>
  <c r="K20" i="56"/>
  <c r="G20" i="56"/>
  <c r="G28" i="56" s="1"/>
  <c r="L28" i="56" s="1"/>
  <c r="AA19" i="56"/>
  <c r="Z19" i="56"/>
  <c r="Y19" i="56"/>
  <c r="X19" i="56"/>
  <c r="W19" i="56"/>
  <c r="P19" i="56"/>
  <c r="O19" i="56"/>
  <c r="N19" i="56"/>
  <c r="M19" i="56"/>
  <c r="L19" i="56"/>
  <c r="AA17" i="56"/>
  <c r="Z17" i="56"/>
  <c r="Y17" i="56"/>
  <c r="X17" i="56"/>
  <c r="W17" i="56"/>
  <c r="P17" i="56"/>
  <c r="O17" i="56"/>
  <c r="N17" i="56"/>
  <c r="M17" i="56"/>
  <c r="L17" i="56"/>
  <c r="AA16" i="56"/>
  <c r="Z16" i="56"/>
  <c r="Y16" i="56"/>
  <c r="X16" i="56"/>
  <c r="W16" i="56"/>
  <c r="P16" i="56"/>
  <c r="O16" i="56"/>
  <c r="N16" i="56"/>
  <c r="M16" i="56"/>
  <c r="L16" i="56"/>
  <c r="AA14" i="56"/>
  <c r="Z14" i="56"/>
  <c r="Y14" i="56"/>
  <c r="X14" i="56"/>
  <c r="W14" i="56"/>
  <c r="P14" i="56"/>
  <c r="O14" i="56"/>
  <c r="N14" i="56"/>
  <c r="M14" i="56"/>
  <c r="L14" i="56"/>
  <c r="AA13" i="56"/>
  <c r="Z13" i="56"/>
  <c r="Y13" i="56"/>
  <c r="X13" i="56"/>
  <c r="W13" i="56"/>
  <c r="P13" i="56"/>
  <c r="O13" i="56"/>
  <c r="N13" i="56"/>
  <c r="M13" i="56"/>
  <c r="L13" i="56"/>
  <c r="F9" i="56"/>
  <c r="AF28" i="57"/>
  <c r="AE28" i="57"/>
  <c r="AD28" i="57"/>
  <c r="AC28" i="57"/>
  <c r="AB28" i="57"/>
  <c r="V28" i="57"/>
  <c r="U28" i="57"/>
  <c r="T28" i="57"/>
  <c r="S28" i="57"/>
  <c r="R28" i="57"/>
  <c r="Q28" i="57"/>
  <c r="K28" i="57"/>
  <c r="J28" i="57"/>
  <c r="I28" i="57"/>
  <c r="H28" i="57"/>
  <c r="G28" i="57"/>
  <c r="F28" i="57"/>
  <c r="L28" i="57" s="1"/>
  <c r="AF27" i="57"/>
  <c r="AE27" i="57"/>
  <c r="AD27" i="57"/>
  <c r="AC27" i="57"/>
  <c r="AB27" i="57"/>
  <c r="AA27" i="57"/>
  <c r="X27" i="57"/>
  <c r="W27" i="57"/>
  <c r="V27" i="57"/>
  <c r="U27" i="57"/>
  <c r="T27" i="57"/>
  <c r="Y27" i="57" s="1"/>
  <c r="S27" i="57"/>
  <c r="R27" i="57"/>
  <c r="Q27" i="57"/>
  <c r="Z27" i="57" s="1"/>
  <c r="P27" i="57"/>
  <c r="O27" i="57"/>
  <c r="L27" i="57"/>
  <c r="K27" i="57"/>
  <c r="J27" i="57"/>
  <c r="I27" i="57"/>
  <c r="H27" i="57"/>
  <c r="M27" i="57" s="1"/>
  <c r="G27" i="57"/>
  <c r="F27" i="57"/>
  <c r="N27" i="57" s="1"/>
  <c r="AA26" i="57"/>
  <c r="Z26" i="57"/>
  <c r="Y26" i="57"/>
  <c r="X26" i="57"/>
  <c r="W26" i="57"/>
  <c r="P26" i="57"/>
  <c r="O26" i="57"/>
  <c r="N26" i="57"/>
  <c r="M26" i="57"/>
  <c r="L26" i="57"/>
  <c r="AA25" i="57"/>
  <c r="Z25" i="57"/>
  <c r="Y25" i="57"/>
  <c r="X25" i="57"/>
  <c r="W25" i="57"/>
  <c r="P25" i="57"/>
  <c r="O25" i="57"/>
  <c r="N25" i="57"/>
  <c r="M25" i="57"/>
  <c r="L25" i="57"/>
  <c r="AA23" i="57"/>
  <c r="Z23" i="57"/>
  <c r="Y23" i="57"/>
  <c r="X23" i="57"/>
  <c r="W23" i="57"/>
  <c r="P23" i="57"/>
  <c r="O23" i="57"/>
  <c r="N23" i="57"/>
  <c r="M23" i="57"/>
  <c r="L23" i="57"/>
  <c r="AA22" i="57"/>
  <c r="Z22" i="57"/>
  <c r="Y22" i="57"/>
  <c r="X22" i="57"/>
  <c r="W22" i="57"/>
  <c r="P22" i="57"/>
  <c r="O22" i="57"/>
  <c r="N22" i="57"/>
  <c r="M22" i="57"/>
  <c r="L22" i="57"/>
  <c r="AA20" i="57"/>
  <c r="Z20" i="57"/>
  <c r="Y20" i="57"/>
  <c r="X20" i="57"/>
  <c r="W20" i="57"/>
  <c r="P20" i="57"/>
  <c r="O20" i="57"/>
  <c r="N20" i="57"/>
  <c r="M20" i="57"/>
  <c r="L20" i="57"/>
  <c r="AA19" i="57"/>
  <c r="Z19" i="57"/>
  <c r="Y19" i="57"/>
  <c r="X19" i="57"/>
  <c r="W19" i="57"/>
  <c r="P19" i="57"/>
  <c r="O19" i="57"/>
  <c r="N19" i="57"/>
  <c r="M19" i="57"/>
  <c r="L19" i="57"/>
  <c r="AA17" i="57"/>
  <c r="Z17" i="57"/>
  <c r="Y17" i="57"/>
  <c r="X17" i="57"/>
  <c r="W17" i="57"/>
  <c r="P17" i="57"/>
  <c r="O17" i="57"/>
  <c r="N17" i="57"/>
  <c r="M17" i="57"/>
  <c r="L17" i="57"/>
  <c r="AA16" i="57"/>
  <c r="Z16" i="57"/>
  <c r="Y16" i="57"/>
  <c r="X16" i="57"/>
  <c r="W16" i="57"/>
  <c r="P16" i="57"/>
  <c r="O16" i="57"/>
  <c r="N16" i="57"/>
  <c r="M16" i="57"/>
  <c r="L16" i="57"/>
  <c r="AA14" i="57"/>
  <c r="Z14" i="57"/>
  <c r="Y14" i="57"/>
  <c r="X14" i="57"/>
  <c r="W14" i="57"/>
  <c r="P14" i="57"/>
  <c r="O14" i="57"/>
  <c r="N14" i="57"/>
  <c r="M14" i="57"/>
  <c r="L14" i="57"/>
  <c r="AA13" i="57"/>
  <c r="Z13" i="57"/>
  <c r="Y13" i="57"/>
  <c r="X13" i="57"/>
  <c r="W13" i="57"/>
  <c r="P13" i="57"/>
  <c r="O13" i="57"/>
  <c r="N13" i="57"/>
  <c r="M13" i="57"/>
  <c r="L13" i="57"/>
  <c r="AF28" i="58"/>
  <c r="AE28" i="58"/>
  <c r="AD28" i="58"/>
  <c r="AC28" i="58"/>
  <c r="AB28" i="58"/>
  <c r="AA28" i="58"/>
  <c r="W28" i="58"/>
  <c r="V28" i="58"/>
  <c r="U28" i="58"/>
  <c r="T28" i="58"/>
  <c r="S28" i="58"/>
  <c r="R28" i="58"/>
  <c r="Q28" i="58"/>
  <c r="Z28" i="58" s="1"/>
  <c r="P28" i="58"/>
  <c r="O28" i="58"/>
  <c r="K28" i="58"/>
  <c r="J28" i="58"/>
  <c r="I28" i="58"/>
  <c r="H28" i="58"/>
  <c r="G28" i="58"/>
  <c r="F28" i="58"/>
  <c r="N28" i="58" s="1"/>
  <c r="AF27" i="58"/>
  <c r="AE27" i="58"/>
  <c r="AD27" i="58"/>
  <c r="AC27" i="58"/>
  <c r="AB27" i="58"/>
  <c r="Z27" i="58"/>
  <c r="Y27" i="58"/>
  <c r="V27" i="58"/>
  <c r="U27" i="58"/>
  <c r="T27" i="58"/>
  <c r="S27" i="58"/>
  <c r="R27" i="58"/>
  <c r="W27" i="58" s="1"/>
  <c r="Q27" i="58"/>
  <c r="X27" i="58" s="1"/>
  <c r="K27" i="58"/>
  <c r="J27" i="58"/>
  <c r="I27" i="58"/>
  <c r="H27" i="58"/>
  <c r="G27" i="58"/>
  <c r="F27" i="58"/>
  <c r="AA26" i="58"/>
  <c r="Z26" i="58"/>
  <c r="Y26" i="58"/>
  <c r="X26" i="58"/>
  <c r="W26" i="58"/>
  <c r="P26" i="58"/>
  <c r="O26" i="58"/>
  <c r="N26" i="58"/>
  <c r="M26" i="58"/>
  <c r="L26" i="58"/>
  <c r="AA25" i="58"/>
  <c r="Z25" i="58"/>
  <c r="Y25" i="58"/>
  <c r="X25" i="58"/>
  <c r="W25" i="58"/>
  <c r="P25" i="58"/>
  <c r="O25" i="58"/>
  <c r="N25" i="58"/>
  <c r="M25" i="58"/>
  <c r="L25" i="58"/>
  <c r="AA23" i="58"/>
  <c r="Z23" i="58"/>
  <c r="Y23" i="58"/>
  <c r="X23" i="58"/>
  <c r="W23" i="58"/>
  <c r="P23" i="58"/>
  <c r="O23" i="58"/>
  <c r="N23" i="58"/>
  <c r="M23" i="58"/>
  <c r="L23" i="58"/>
  <c r="AA22" i="58"/>
  <c r="Z22" i="58"/>
  <c r="Y22" i="58"/>
  <c r="X22" i="58"/>
  <c r="W22" i="58"/>
  <c r="P22" i="58"/>
  <c r="O22" i="58"/>
  <c r="N22" i="58"/>
  <c r="M22" i="58"/>
  <c r="L22" i="58"/>
  <c r="AA20" i="58"/>
  <c r="Z20" i="58"/>
  <c r="Y20" i="58"/>
  <c r="X20" i="58"/>
  <c r="W20" i="58"/>
  <c r="P20" i="58"/>
  <c r="O20" i="58"/>
  <c r="N20" i="58"/>
  <c r="M20" i="58"/>
  <c r="L20" i="58"/>
  <c r="AA19" i="58"/>
  <c r="Z19" i="58"/>
  <c r="Y19" i="58"/>
  <c r="X19" i="58"/>
  <c r="W19" i="58"/>
  <c r="P19" i="58"/>
  <c r="O19" i="58"/>
  <c r="N19" i="58"/>
  <c r="M19" i="58"/>
  <c r="L19" i="58"/>
  <c r="AA17" i="58"/>
  <c r="Z17" i="58"/>
  <c r="Y17" i="58"/>
  <c r="X17" i="58"/>
  <c r="W17" i="58"/>
  <c r="P17" i="58"/>
  <c r="O17" i="58"/>
  <c r="N17" i="58"/>
  <c r="M17" i="58"/>
  <c r="L17" i="58"/>
  <c r="AA16" i="58"/>
  <c r="Z16" i="58"/>
  <c r="Y16" i="58"/>
  <c r="X16" i="58"/>
  <c r="W16" i="58"/>
  <c r="P16" i="58"/>
  <c r="O16" i="58"/>
  <c r="N16" i="58"/>
  <c r="M16" i="58"/>
  <c r="L16" i="58"/>
  <c r="AA14" i="58"/>
  <c r="Z14" i="58"/>
  <c r="Y14" i="58"/>
  <c r="X14" i="58"/>
  <c r="W14" i="58"/>
  <c r="P14" i="58"/>
  <c r="O14" i="58"/>
  <c r="N14" i="58"/>
  <c r="M14" i="58"/>
  <c r="L14" i="58"/>
  <c r="AA13" i="58"/>
  <c r="Z13" i="58"/>
  <c r="Y13" i="58"/>
  <c r="X13" i="58"/>
  <c r="W13" i="58"/>
  <c r="P13" i="58"/>
  <c r="O13" i="58"/>
  <c r="N13" i="58"/>
  <c r="M13" i="58"/>
  <c r="L13" i="58"/>
  <c r="F9" i="58"/>
  <c r="F9" i="59"/>
  <c r="AF28" i="60"/>
  <c r="AE28" i="60"/>
  <c r="AD28" i="60"/>
  <c r="AC28" i="60"/>
  <c r="AB28" i="60"/>
  <c r="AA28" i="60"/>
  <c r="W28" i="60"/>
  <c r="V28" i="60"/>
  <c r="U28" i="60"/>
  <c r="T28" i="60"/>
  <c r="S28" i="60"/>
  <c r="R28" i="60"/>
  <c r="Q28" i="60"/>
  <c r="Z28" i="60" s="1"/>
  <c r="P28" i="60"/>
  <c r="O28" i="60"/>
  <c r="K28" i="60"/>
  <c r="J28" i="60"/>
  <c r="I28" i="60"/>
  <c r="H28" i="60"/>
  <c r="G28" i="60"/>
  <c r="F28" i="60"/>
  <c r="N28" i="60" s="1"/>
  <c r="AF27" i="60"/>
  <c r="AE27" i="60"/>
  <c r="AD27" i="60"/>
  <c r="AC27" i="60"/>
  <c r="AB27" i="60"/>
  <c r="Z27" i="60"/>
  <c r="Y27" i="60"/>
  <c r="V27" i="60"/>
  <c r="U27" i="60"/>
  <c r="T27" i="60"/>
  <c r="S27" i="60"/>
  <c r="X27" i="60" s="1"/>
  <c r="R27" i="60"/>
  <c r="W27" i="60" s="1"/>
  <c r="Q27" i="60"/>
  <c r="AA27" i="60" s="1"/>
  <c r="K27" i="60"/>
  <c r="J27" i="60"/>
  <c r="I27" i="60"/>
  <c r="H27" i="60"/>
  <c r="G27" i="60"/>
  <c r="F27" i="60"/>
  <c r="AA26" i="60"/>
  <c r="Z26" i="60"/>
  <c r="Y26" i="60"/>
  <c r="X26" i="60"/>
  <c r="W26" i="60"/>
  <c r="P26" i="60"/>
  <c r="O26" i="60"/>
  <c r="N26" i="60"/>
  <c r="M26" i="60"/>
  <c r="L26" i="60"/>
  <c r="AA25" i="60"/>
  <c r="Z25" i="60"/>
  <c r="Y25" i="60"/>
  <c r="X25" i="60"/>
  <c r="W25" i="60"/>
  <c r="P25" i="60"/>
  <c r="O25" i="60"/>
  <c r="N25" i="60"/>
  <c r="M25" i="60"/>
  <c r="L25" i="60"/>
  <c r="AA23" i="60"/>
  <c r="Z23" i="60"/>
  <c r="Y23" i="60"/>
  <c r="X23" i="60"/>
  <c r="W23" i="60"/>
  <c r="P23" i="60"/>
  <c r="O23" i="60"/>
  <c r="N23" i="60"/>
  <c r="M23" i="60"/>
  <c r="L23" i="60"/>
  <c r="AA22" i="60"/>
  <c r="Z22" i="60"/>
  <c r="Y22" i="60"/>
  <c r="X22" i="60"/>
  <c r="W22" i="60"/>
  <c r="P22" i="60"/>
  <c r="O22" i="60"/>
  <c r="N22" i="60"/>
  <c r="M22" i="60"/>
  <c r="L22" i="60"/>
  <c r="AA20" i="60"/>
  <c r="Z20" i="60"/>
  <c r="Y20" i="60"/>
  <c r="X20" i="60"/>
  <c r="W20" i="60"/>
  <c r="P20" i="60"/>
  <c r="O20" i="60"/>
  <c r="N20" i="60"/>
  <c r="M20" i="60"/>
  <c r="L20" i="60"/>
  <c r="AA19" i="60"/>
  <c r="Z19" i="60"/>
  <c r="Y19" i="60"/>
  <c r="X19" i="60"/>
  <c r="W19" i="60"/>
  <c r="P19" i="60"/>
  <c r="O19" i="60"/>
  <c r="N19" i="60"/>
  <c r="M19" i="60"/>
  <c r="L19" i="60"/>
  <c r="AA17" i="60"/>
  <c r="Z17" i="60"/>
  <c r="Y17" i="60"/>
  <c r="X17" i="60"/>
  <c r="W17" i="60"/>
  <c r="P17" i="60"/>
  <c r="O17" i="60"/>
  <c r="N17" i="60"/>
  <c r="M17" i="60"/>
  <c r="L17" i="60"/>
  <c r="AA16" i="60"/>
  <c r="Z16" i="60"/>
  <c r="Y16" i="60"/>
  <c r="X16" i="60"/>
  <c r="W16" i="60"/>
  <c r="P16" i="60"/>
  <c r="O16" i="60"/>
  <c r="N16" i="60"/>
  <c r="M16" i="60"/>
  <c r="L16" i="60"/>
  <c r="AA14" i="60"/>
  <c r="Z14" i="60"/>
  <c r="Y14" i="60"/>
  <c r="X14" i="60"/>
  <c r="W14" i="60"/>
  <c r="P14" i="60"/>
  <c r="O14" i="60"/>
  <c r="N14" i="60"/>
  <c r="M14" i="60"/>
  <c r="L14" i="60"/>
  <c r="AA13" i="60"/>
  <c r="Z13" i="60"/>
  <c r="Y13" i="60"/>
  <c r="X13" i="60"/>
  <c r="W13" i="60"/>
  <c r="P13" i="60"/>
  <c r="O13" i="60"/>
  <c r="N13" i="60"/>
  <c r="M13" i="60"/>
  <c r="L13" i="60"/>
  <c r="F9" i="60"/>
  <c r="AF28" i="63"/>
  <c r="AE28" i="63"/>
  <c r="AD28" i="63"/>
  <c r="AC28" i="63"/>
  <c r="AB28" i="63"/>
  <c r="P28" i="63"/>
  <c r="O28" i="63"/>
  <c r="N28" i="63"/>
  <c r="M28" i="63"/>
  <c r="K28" i="63"/>
  <c r="J28" i="63"/>
  <c r="I28" i="63"/>
  <c r="H28" i="63"/>
  <c r="G28" i="63"/>
  <c r="L28" i="63" s="1"/>
  <c r="F28" i="63"/>
  <c r="AF27" i="63"/>
  <c r="AE27" i="63"/>
  <c r="AD27" i="63"/>
  <c r="AC27" i="63"/>
  <c r="AB27" i="63"/>
  <c r="O27" i="63"/>
  <c r="N27" i="63"/>
  <c r="K27" i="63"/>
  <c r="J27" i="63"/>
  <c r="I27" i="63"/>
  <c r="H27" i="63"/>
  <c r="G27" i="63"/>
  <c r="F27" i="63"/>
  <c r="M27" i="63" s="1"/>
  <c r="P26" i="63"/>
  <c r="O26" i="63"/>
  <c r="N26" i="63"/>
  <c r="M26" i="63"/>
  <c r="L26" i="63"/>
  <c r="P25" i="63"/>
  <c r="O25" i="63"/>
  <c r="N25" i="63"/>
  <c r="M25" i="63"/>
  <c r="L25" i="63"/>
  <c r="P23" i="63"/>
  <c r="O23" i="63"/>
  <c r="N23" i="63"/>
  <c r="M23" i="63"/>
  <c r="L23" i="63"/>
  <c r="P22" i="63"/>
  <c r="O22" i="63"/>
  <c r="N22" i="63"/>
  <c r="M22" i="63"/>
  <c r="L22" i="63"/>
  <c r="P20" i="63"/>
  <c r="O20" i="63"/>
  <c r="N20" i="63"/>
  <c r="M20" i="63"/>
  <c r="L20" i="63"/>
  <c r="P19" i="63"/>
  <c r="O19" i="63"/>
  <c r="N19" i="63"/>
  <c r="M19" i="63"/>
  <c r="L19" i="63"/>
  <c r="P17" i="63"/>
  <c r="O17" i="63"/>
  <c r="N17" i="63"/>
  <c r="M17" i="63"/>
  <c r="L17" i="63"/>
  <c r="P16" i="63"/>
  <c r="O16" i="63"/>
  <c r="N16" i="63"/>
  <c r="M16" i="63"/>
  <c r="L16" i="63"/>
  <c r="P14" i="63"/>
  <c r="O14" i="63"/>
  <c r="N14" i="63"/>
  <c r="M14" i="63"/>
  <c r="L14" i="63"/>
  <c r="P13" i="63"/>
  <c r="O13" i="63"/>
  <c r="N13" i="63"/>
  <c r="M13" i="63"/>
  <c r="L13" i="63"/>
  <c r="F9" i="63"/>
  <c r="F9" i="64"/>
  <c r="AJ28" i="65"/>
  <c r="AI28" i="65"/>
  <c r="AH28" i="65"/>
  <c r="AG28" i="65"/>
  <c r="AF28" i="65"/>
  <c r="AE28" i="65"/>
  <c r="S28" i="65"/>
  <c r="N28" i="65"/>
  <c r="K28" i="65"/>
  <c r="J28" i="65"/>
  <c r="I28" i="65"/>
  <c r="H28" i="65"/>
  <c r="G28" i="65"/>
  <c r="M28" i="65" s="1"/>
  <c r="F28" i="65"/>
  <c r="E28" i="65"/>
  <c r="L28" i="65" s="1"/>
  <c r="AJ27" i="65"/>
  <c r="AI27" i="65"/>
  <c r="AH27" i="65"/>
  <c r="AG27" i="65"/>
  <c r="AF27" i="65"/>
  <c r="AE27" i="65"/>
  <c r="U27" i="65"/>
  <c r="O27" i="65"/>
  <c r="N27" i="65"/>
  <c r="K27" i="65"/>
  <c r="J27" i="65"/>
  <c r="P27" i="65" s="1"/>
  <c r="I27" i="65"/>
  <c r="H27" i="65"/>
  <c r="G27" i="65"/>
  <c r="M27" i="65" s="1"/>
  <c r="F27" i="65"/>
  <c r="L27" i="65" s="1"/>
  <c r="E27" i="65"/>
  <c r="Q27" i="65" s="1"/>
  <c r="AB26" i="65"/>
  <c r="X26" i="65"/>
  <c r="W26" i="65"/>
  <c r="AC26" i="65" s="1"/>
  <c r="V26" i="65"/>
  <c r="U26" i="65"/>
  <c r="T26" i="65"/>
  <c r="S26" i="65"/>
  <c r="R26" i="65"/>
  <c r="AD26" i="65" s="1"/>
  <c r="Q26" i="65"/>
  <c r="P26" i="65"/>
  <c r="O26" i="65"/>
  <c r="N26" i="65"/>
  <c r="M26" i="65"/>
  <c r="L26" i="65"/>
  <c r="AD25" i="65"/>
  <c r="X25" i="65"/>
  <c r="W25" i="65"/>
  <c r="V25" i="65"/>
  <c r="U25" i="65"/>
  <c r="T25" i="65"/>
  <c r="S25" i="65"/>
  <c r="R25" i="65"/>
  <c r="Q25" i="65"/>
  <c r="P25" i="65"/>
  <c r="O25" i="65"/>
  <c r="N25" i="65"/>
  <c r="M25" i="65"/>
  <c r="L25" i="65"/>
  <c r="AD23" i="65"/>
  <c r="Y23" i="65"/>
  <c r="X23" i="65"/>
  <c r="W23" i="65"/>
  <c r="V23" i="65"/>
  <c r="U23" i="65"/>
  <c r="T23" i="65"/>
  <c r="S23" i="65"/>
  <c r="R23" i="65"/>
  <c r="Q23" i="65"/>
  <c r="P23" i="65"/>
  <c r="O23" i="65"/>
  <c r="N23" i="65"/>
  <c r="M23" i="65"/>
  <c r="L23" i="65"/>
  <c r="AC22" i="65"/>
  <c r="Y22" i="65"/>
  <c r="X22" i="65"/>
  <c r="W22" i="65"/>
  <c r="V22" i="65"/>
  <c r="U22" i="65"/>
  <c r="AA22" i="65" s="1"/>
  <c r="T22" i="65"/>
  <c r="Z22" i="65" s="1"/>
  <c r="S22" i="65"/>
  <c r="R22" i="65"/>
  <c r="AD22" i="65" s="1"/>
  <c r="Q22" i="65"/>
  <c r="P22" i="65"/>
  <c r="O22" i="65"/>
  <c r="N22" i="65"/>
  <c r="M22" i="65"/>
  <c r="L22" i="65"/>
  <c r="AB20" i="65"/>
  <c r="X20" i="65"/>
  <c r="W20" i="65"/>
  <c r="V20" i="65"/>
  <c r="U20" i="65"/>
  <c r="AA20" i="65" s="1"/>
  <c r="T20" i="65"/>
  <c r="S20" i="65"/>
  <c r="R20" i="65"/>
  <c r="Z20" i="65" s="1"/>
  <c r="Q20" i="65"/>
  <c r="P20" i="65"/>
  <c r="O20" i="65"/>
  <c r="N20" i="65"/>
  <c r="M20" i="65"/>
  <c r="L20" i="65"/>
  <c r="AB19" i="65"/>
  <c r="AA19" i="65"/>
  <c r="X19" i="65"/>
  <c r="W19" i="65"/>
  <c r="AC19" i="65" s="1"/>
  <c r="V19" i="65"/>
  <c r="V27" i="65" s="1"/>
  <c r="U19" i="65"/>
  <c r="T19" i="65"/>
  <c r="S19" i="65"/>
  <c r="R19" i="65"/>
  <c r="AD19" i="65" s="1"/>
  <c r="Q19" i="65"/>
  <c r="P19" i="65"/>
  <c r="O19" i="65"/>
  <c r="N19" i="65"/>
  <c r="M19" i="65"/>
  <c r="L19" i="65"/>
  <c r="AC17" i="65"/>
  <c r="Z17" i="65"/>
  <c r="X17" i="65"/>
  <c r="W17" i="65"/>
  <c r="V17" i="65"/>
  <c r="V28" i="65" s="1"/>
  <c r="U17" i="65"/>
  <c r="T17" i="65"/>
  <c r="S17" i="65"/>
  <c r="R17" i="65"/>
  <c r="AB17" i="65" s="1"/>
  <c r="Q17" i="65"/>
  <c r="P17" i="65"/>
  <c r="O17" i="65"/>
  <c r="N17" i="65"/>
  <c r="M17" i="65"/>
  <c r="L17" i="65"/>
  <c r="X16" i="65"/>
  <c r="W16" i="65"/>
  <c r="V16" i="65"/>
  <c r="U16" i="65"/>
  <c r="T16" i="65"/>
  <c r="S16" i="65"/>
  <c r="R16" i="65"/>
  <c r="AD16" i="65" s="1"/>
  <c r="Q16" i="65"/>
  <c r="P16" i="65"/>
  <c r="O16" i="65"/>
  <c r="N16" i="65"/>
  <c r="M16" i="65"/>
  <c r="L16" i="65"/>
  <c r="AB14" i="65"/>
  <c r="X14" i="65"/>
  <c r="X28" i="65" s="1"/>
  <c r="W14" i="65"/>
  <c r="W28" i="65" s="1"/>
  <c r="V14" i="65"/>
  <c r="U14" i="65"/>
  <c r="U28" i="65" s="1"/>
  <c r="T14" i="65"/>
  <c r="T28" i="65" s="1"/>
  <c r="S14" i="65"/>
  <c r="Y14" i="65" s="1"/>
  <c r="R14" i="65"/>
  <c r="AD14" i="65" s="1"/>
  <c r="Q14" i="65"/>
  <c r="P14" i="65"/>
  <c r="O14" i="65"/>
  <c r="N14" i="65"/>
  <c r="M14" i="65"/>
  <c r="L14" i="65"/>
  <c r="AA13" i="65"/>
  <c r="Z13" i="65"/>
  <c r="X13" i="65"/>
  <c r="X27" i="65" s="1"/>
  <c r="W13" i="65"/>
  <c r="V13" i="65"/>
  <c r="U13" i="65"/>
  <c r="T13" i="65"/>
  <c r="S13" i="65"/>
  <c r="R13" i="65"/>
  <c r="AD13" i="65" s="1"/>
  <c r="Q13" i="65"/>
  <c r="P13" i="65"/>
  <c r="O13" i="65"/>
  <c r="N13" i="65"/>
  <c r="M13" i="65"/>
  <c r="L13" i="65"/>
  <c r="R9" i="65"/>
  <c r="R9" i="66"/>
  <c r="R9" i="67"/>
  <c r="R9" i="68"/>
  <c r="I17" i="3"/>
  <c r="AC23" i="65" l="1"/>
  <c r="AB23" i="65"/>
  <c r="Z23" i="65"/>
  <c r="AA23" i="65"/>
  <c r="L27" i="58"/>
  <c r="M27" i="58"/>
  <c r="P27" i="58"/>
  <c r="N27" i="58"/>
  <c r="O27" i="58"/>
  <c r="J28" i="14"/>
  <c r="K30" i="28"/>
  <c r="J30" i="28"/>
  <c r="S20" i="29"/>
  <c r="R20" i="29"/>
  <c r="Q20" i="29"/>
  <c r="W28" i="57"/>
  <c r="X28" i="57"/>
  <c r="AA28" i="57"/>
  <c r="Y28" i="57"/>
  <c r="Z28" i="57"/>
  <c r="N28" i="14"/>
  <c r="O28" i="14"/>
  <c r="L27" i="60"/>
  <c r="P27" i="60"/>
  <c r="N27" i="60"/>
  <c r="O27" i="60"/>
  <c r="M27" i="60"/>
  <c r="U28" i="46"/>
  <c r="T28" i="46"/>
  <c r="W28" i="46"/>
  <c r="V28" i="46"/>
  <c r="L30" i="28"/>
  <c r="I26" i="14"/>
  <c r="G28" i="14"/>
  <c r="J28" i="1"/>
  <c r="I28" i="1"/>
  <c r="Y13" i="65"/>
  <c r="S27" i="65"/>
  <c r="AC16" i="65"/>
  <c r="AC25" i="65"/>
  <c r="AA25" i="65"/>
  <c r="AB25" i="65"/>
  <c r="Z25" i="65"/>
  <c r="Y25" i="65"/>
  <c r="T27" i="65"/>
  <c r="R28" i="65"/>
  <c r="Q27" i="48"/>
  <c r="K31" i="28"/>
  <c r="L31" i="28"/>
  <c r="J31" i="28"/>
  <c r="W16" i="48"/>
  <c r="AA16" i="48"/>
  <c r="Z16" i="48"/>
  <c r="Y16" i="48"/>
  <c r="X16" i="48"/>
  <c r="W20" i="48"/>
  <c r="Y20" i="48"/>
  <c r="X20" i="48"/>
  <c r="AA20" i="48"/>
  <c r="Z20" i="48"/>
  <c r="X25" i="48"/>
  <c r="W25" i="48"/>
  <c r="AA25" i="48"/>
  <c r="Y25" i="48"/>
  <c r="Z25" i="48"/>
  <c r="V28" i="42"/>
  <c r="U28" i="42"/>
  <c r="T28" i="42"/>
  <c r="W28" i="42"/>
  <c r="L29" i="22"/>
  <c r="F31" i="22"/>
  <c r="K29" i="22"/>
  <c r="J29" i="22"/>
  <c r="M31" i="29"/>
  <c r="S30" i="24"/>
  <c r="R30" i="24"/>
  <c r="Q30" i="24"/>
  <c r="S27" i="15"/>
  <c r="R27" i="15"/>
  <c r="Q27" i="15"/>
  <c r="W27" i="65"/>
  <c r="L31" i="24"/>
  <c r="K31" i="24"/>
  <c r="J31" i="24"/>
  <c r="R27" i="65"/>
  <c r="AB16" i="65"/>
  <c r="AA16" i="65"/>
  <c r="Z16" i="65"/>
  <c r="Y16" i="65"/>
  <c r="L28" i="54"/>
  <c r="N28" i="54"/>
  <c r="P28" i="54"/>
  <c r="O28" i="54"/>
  <c r="M28" i="54"/>
  <c r="S30" i="29"/>
  <c r="R30" i="29"/>
  <c r="Q30" i="29"/>
  <c r="Q25" i="29"/>
  <c r="Q28" i="16"/>
  <c r="AD17" i="65"/>
  <c r="X28" i="56"/>
  <c r="AB13" i="65"/>
  <c r="AC20" i="65"/>
  <c r="Y26" i="65"/>
  <c r="O28" i="65"/>
  <c r="P27" i="63"/>
  <c r="L28" i="60"/>
  <c r="X28" i="60"/>
  <c r="AA27" i="58"/>
  <c r="L28" i="58"/>
  <c r="X28" i="58"/>
  <c r="N28" i="57"/>
  <c r="L20" i="56"/>
  <c r="P27" i="56"/>
  <c r="M28" i="56"/>
  <c r="Y28" i="56"/>
  <c r="AA28" i="54"/>
  <c r="W27" i="53"/>
  <c r="L27" i="48"/>
  <c r="V27" i="46"/>
  <c r="L28" i="46"/>
  <c r="T28" i="45"/>
  <c r="N27" i="44"/>
  <c r="V27" i="42"/>
  <c r="K30" i="33"/>
  <c r="W30" i="33"/>
  <c r="M31" i="33"/>
  <c r="L20" i="29"/>
  <c r="R25" i="29"/>
  <c r="L20" i="24"/>
  <c r="J29" i="24"/>
  <c r="J30" i="24"/>
  <c r="Q31" i="24"/>
  <c r="Q30" i="22"/>
  <c r="K27" i="16"/>
  <c r="R28" i="16"/>
  <c r="O25" i="14"/>
  <c r="M27" i="44"/>
  <c r="J27" i="16"/>
  <c r="AC13" i="65"/>
  <c r="Y19" i="65"/>
  <c r="AD20" i="65"/>
  <c r="Z26" i="65"/>
  <c r="P28" i="65"/>
  <c r="M28" i="60"/>
  <c r="Y28" i="60"/>
  <c r="M28" i="58"/>
  <c r="Y28" i="58"/>
  <c r="O28" i="57"/>
  <c r="N28" i="56"/>
  <c r="Z28" i="56"/>
  <c r="L27" i="53"/>
  <c r="X27" i="53"/>
  <c r="W13" i="48"/>
  <c r="W17" i="48"/>
  <c r="W22" i="48"/>
  <c r="W26" i="48"/>
  <c r="M27" i="48"/>
  <c r="K27" i="46"/>
  <c r="M28" i="46"/>
  <c r="U28" i="45"/>
  <c r="K27" i="42"/>
  <c r="L30" i="33"/>
  <c r="J29" i="28"/>
  <c r="Q31" i="28"/>
  <c r="Q23" i="29"/>
  <c r="J28" i="29"/>
  <c r="J29" i="29"/>
  <c r="F30" i="29"/>
  <c r="K29" i="24"/>
  <c r="K30" i="24"/>
  <c r="R31" i="24"/>
  <c r="R30" i="22"/>
  <c r="G27" i="14"/>
  <c r="I27" i="14" s="1"/>
  <c r="I28" i="14"/>
  <c r="L27" i="44"/>
  <c r="M28" i="57"/>
  <c r="V30" i="33"/>
  <c r="Z19" i="65"/>
  <c r="AA26" i="65"/>
  <c r="Q28" i="65"/>
  <c r="P28" i="57"/>
  <c r="AA28" i="56"/>
  <c r="M27" i="53"/>
  <c r="X13" i="48"/>
  <c r="X17" i="48"/>
  <c r="X22" i="48"/>
  <c r="X26" i="48"/>
  <c r="Q13" i="29"/>
  <c r="H27" i="14"/>
  <c r="J27" i="14" s="1"/>
  <c r="M27" i="51"/>
  <c r="W14" i="48"/>
  <c r="W23" i="48"/>
  <c r="M28" i="45"/>
  <c r="U28" i="44"/>
  <c r="J28" i="28"/>
  <c r="I17" i="1"/>
  <c r="Z14" i="65"/>
  <c r="W27" i="54"/>
  <c r="W28" i="52"/>
  <c r="M28" i="53"/>
  <c r="AA13" i="48"/>
  <c r="W19" i="48"/>
  <c r="AA14" i="65"/>
  <c r="Y17" i="65"/>
  <c r="AB22" i="65"/>
  <c r="L27" i="54"/>
  <c r="X27" i="54"/>
  <c r="N27" i="51"/>
  <c r="L28" i="52"/>
  <c r="X28" i="52"/>
  <c r="N28" i="53"/>
  <c r="X14" i="48"/>
  <c r="X19" i="48"/>
  <c r="X23" i="48"/>
  <c r="K28" i="28"/>
  <c r="J20" i="30"/>
  <c r="J17" i="1"/>
  <c r="O27" i="51"/>
  <c r="O28" i="53"/>
  <c r="AC14" i="65"/>
  <c r="AA17" i="65"/>
  <c r="Y20" i="65"/>
  <c r="L27" i="63"/>
  <c r="L27" i="56"/>
  <c r="X27" i="56"/>
  <c r="Z27" i="54"/>
  <c r="M28" i="51"/>
  <c r="Y28" i="51"/>
  <c r="N28" i="52"/>
  <c r="Z28" i="52"/>
  <c r="Z14" i="48"/>
  <c r="Z19" i="48"/>
  <c r="Z23" i="48"/>
  <c r="Q28" i="48"/>
  <c r="V27" i="44"/>
  <c r="U31" i="33"/>
  <c r="Q30" i="28"/>
  <c r="Q17" i="29"/>
  <c r="Q28" i="29"/>
  <c r="Q29" i="29"/>
  <c r="L28" i="28"/>
  <c r="R19" i="29"/>
  <c r="T30" i="33"/>
  <c r="R30" i="28"/>
  <c r="R28" i="29"/>
  <c r="R29" i="29"/>
  <c r="AC28" i="65" l="1"/>
  <c r="AB28" i="65"/>
  <c r="AA28" i="65"/>
  <c r="Z28" i="65"/>
  <c r="Y28" i="65"/>
  <c r="AD28" i="65"/>
  <c r="J31" i="22"/>
  <c r="L31" i="22"/>
  <c r="K31" i="22"/>
  <c r="Z27" i="48"/>
  <c r="Y27" i="48"/>
  <c r="X27" i="48"/>
  <c r="W27" i="48"/>
  <c r="AA27" i="48"/>
  <c r="AA28" i="48"/>
  <c r="Z28" i="48"/>
  <c r="Y28" i="48"/>
  <c r="W28" i="48"/>
  <c r="X28" i="48"/>
  <c r="S31" i="29"/>
  <c r="R31" i="29"/>
  <c r="Q31" i="29"/>
  <c r="L30" i="29"/>
  <c r="K30" i="29"/>
  <c r="J30" i="29"/>
  <c r="AD27" i="65"/>
  <c r="AC27" i="65"/>
  <c r="AB27" i="65"/>
  <c r="Y27" i="65"/>
  <c r="AA27" i="65"/>
  <c r="Z27" i="65"/>
</calcChain>
</file>

<file path=xl/sharedStrings.xml><?xml version="1.0" encoding="utf-8"?>
<sst xmlns="http://schemas.openxmlformats.org/spreadsheetml/2006/main" count="2952" uniqueCount="151">
  <si>
    <t>Global Ports Holding Plc.</t>
  </si>
  <si>
    <t>Date:</t>
  </si>
  <si>
    <t>Cruise Port Traffic Statistics</t>
  </si>
  <si>
    <t>Notes</t>
  </si>
  <si>
    <t>Nassau</t>
  </si>
  <si>
    <t>Antigua</t>
  </si>
  <si>
    <t>Ege Port</t>
  </si>
  <si>
    <t>Valletta</t>
  </si>
  <si>
    <t>Creuers</t>
  </si>
  <si>
    <t>Yasal Uyarı</t>
  </si>
  <si>
    <t xml:space="preserve">Aylık Trafik İstatistikleri GPH </t>
  </si>
  <si>
    <t>Dönem</t>
  </si>
  <si>
    <t>Mart 2022</t>
  </si>
  <si>
    <t>Mart</t>
  </si>
  <si>
    <t>Ocak-Mart</t>
  </si>
  <si>
    <t>14 Nisan 2022</t>
  </si>
  <si>
    <t>Toplam Sefer Sayısı</t>
  </si>
  <si>
    <t>Toplam Yolcu Sayısı</t>
  </si>
  <si>
    <t>Diğer Kruvaziyer Limanları</t>
  </si>
  <si>
    <t>Seferler</t>
  </si>
  <si>
    <t>Yolcu Sayısı</t>
  </si>
  <si>
    <t>Kruvaziyer Limanları</t>
  </si>
  <si>
    <t>2022/21 Değişim %</t>
  </si>
  <si>
    <t>2022/20 Değişim %</t>
  </si>
  <si>
    <t>2022/19 Değişim %</t>
  </si>
  <si>
    <t>Tüm Yıl</t>
  </si>
  <si>
    <t>Eylül 2021</t>
  </si>
  <si>
    <t>Eylül</t>
  </si>
  <si>
    <t>Ocak-Eylül</t>
  </si>
  <si>
    <t>2021/19 Değişim %</t>
  </si>
  <si>
    <t>2021/20 Değişim %</t>
  </si>
  <si>
    <t>Ekim 2021</t>
  </si>
  <si>
    <t>Ekim</t>
  </si>
  <si>
    <t>Ocak-Ekim</t>
  </si>
  <si>
    <t>Kasım 2021</t>
  </si>
  <si>
    <t>Kasım</t>
  </si>
  <si>
    <t>Ocak-Kasım</t>
  </si>
  <si>
    <t>Aralık 2021</t>
  </si>
  <si>
    <t>Ocak-Aralık</t>
  </si>
  <si>
    <t>Aralık</t>
  </si>
  <si>
    <t>Ocak 2022</t>
  </si>
  <si>
    <t>Ocak</t>
  </si>
  <si>
    <t>Şubat 2022</t>
  </si>
  <si>
    <t>Şubat</t>
  </si>
  <si>
    <t>Ocak-Şubat</t>
  </si>
  <si>
    <t>2022/21 Chg %</t>
  </si>
  <si>
    <t>2022/20 Chg %</t>
  </si>
  <si>
    <t>2022/19 Chg %</t>
  </si>
  <si>
    <t>n/a</t>
  </si>
  <si>
    <t>Nisan 2022</t>
  </si>
  <si>
    <t>Nisan</t>
  </si>
  <si>
    <t>Ocak-Nisan</t>
  </si>
  <si>
    <t>Mayıs</t>
  </si>
  <si>
    <t>Ocak-Mayıs</t>
  </si>
  <si>
    <t>Mayıs 2022</t>
  </si>
  <si>
    <t>2022/21 %Değ</t>
  </si>
  <si>
    <t>2022/20 %Değ</t>
  </si>
  <si>
    <t>2022/19 %Değ</t>
  </si>
  <si>
    <t>Haziran 2022</t>
  </si>
  <si>
    <t>Haziran</t>
  </si>
  <si>
    <t>Ocak-Haziran</t>
  </si>
  <si>
    <t>Temmuz 2022</t>
  </si>
  <si>
    <t>Temmuz</t>
  </si>
  <si>
    <t>Ocak-Temmuz</t>
  </si>
  <si>
    <t>Ağustos 2022</t>
  </si>
  <si>
    <t>Ağustos</t>
  </si>
  <si>
    <t>Ocak-Ağustos</t>
  </si>
  <si>
    <t>Period</t>
  </si>
  <si>
    <t>Gemi Doluluk Oranları</t>
  </si>
  <si>
    <t>Eylül 2022</t>
  </si>
  <si>
    <t>Ekim 2022</t>
  </si>
  <si>
    <t>Notlar</t>
  </si>
  <si>
    <t>Gemi Doluluk Oranları 1 ay gecikmeli verilmektedir</t>
  </si>
  <si>
    <t>Kasım 2022</t>
  </si>
  <si>
    <t>Aralık 2022</t>
  </si>
  <si>
    <t>2023/20 Chg %</t>
  </si>
  <si>
    <t>2023/21 Chg %</t>
  </si>
  <si>
    <t>2023/22 Chg %</t>
  </si>
  <si>
    <t>2023/19 Chg %</t>
  </si>
  <si>
    <t>Ocak 2023</t>
  </si>
  <si>
    <t>Şubat 2023</t>
  </si>
  <si>
    <t>Tüm Y7ıl</t>
  </si>
  <si>
    <t>Mart 2023</t>
  </si>
  <si>
    <t>Amerika</t>
  </si>
  <si>
    <t>Orta Akdeniz</t>
  </si>
  <si>
    <t>Doğu Akdeniz</t>
  </si>
  <si>
    <t>Batı Akdeniz &amp; Atlantik</t>
  </si>
  <si>
    <t>Diğer</t>
  </si>
  <si>
    <t>Nisan 2023</t>
  </si>
  <si>
    <t>2023/22 Değ %</t>
  </si>
  <si>
    <t>2023/21 Değ %</t>
  </si>
  <si>
    <t>2023/20 Değ %</t>
  </si>
  <si>
    <t>2023/19 Değ %</t>
  </si>
  <si>
    <t>Mayıs 2023</t>
  </si>
  <si>
    <t>Haziran 2023</t>
  </si>
  <si>
    <t>Temmuz 2023</t>
  </si>
  <si>
    <t>Ağustos 2023</t>
  </si>
  <si>
    <t>Eylül 2023</t>
  </si>
  <si>
    <t>Ekim 2023</t>
  </si>
  <si>
    <t>Kasım 2023</t>
  </si>
  <si>
    <t>Aralık 2023</t>
  </si>
  <si>
    <t>Calendar Year</t>
  </si>
  <si>
    <t>Ocak 2024</t>
  </si>
  <si>
    <t>2024/23 Değ %</t>
  </si>
  <si>
    <t>2024/22 Değ %</t>
  </si>
  <si>
    <t>2024/21 Değ %</t>
  </si>
  <si>
    <t>2024/20 Değ %</t>
  </si>
  <si>
    <t>Aralık 2023 için yolcu sayıları, 18 Ocak 2024 tarihinde yüklenen Aralık 2023 trafik verilerinin ardından güncellenmiş olup, bu düzeltmelerin Aralık 2023'teki toplam yolcu sayısına genel etkisi önemsizdir (%1,5'ten az).</t>
  </si>
  <si>
    <t>Şubat 2024</t>
  </si>
  <si>
    <t>Mart 2024</t>
  </si>
  <si>
    <t>Nisan 2024</t>
  </si>
  <si>
    <t>2024/23 Değ%</t>
  </si>
  <si>
    <t>2024/22 Değ%</t>
  </si>
  <si>
    <t>2024/21 Değ%</t>
  </si>
  <si>
    <t>2024/20 Değ%</t>
  </si>
  <si>
    <t>2023/19 Değ%</t>
  </si>
  <si>
    <t>Mayıs 2024</t>
  </si>
  <si>
    <t>2024</t>
  </si>
  <si>
    <t>Tüm yıl</t>
  </si>
  <si>
    <t>Ocak - Kasım</t>
  </si>
  <si>
    <t>Ocak - Aralık</t>
  </si>
  <si>
    <t>2025</t>
  </si>
  <si>
    <t>2025/24 Değ %</t>
  </si>
  <si>
    <t>2025/23 Değ %</t>
  </si>
  <si>
    <t>2025/22 Değ %</t>
  </si>
  <si>
    <t>2025/21 Değ %</t>
  </si>
  <si>
    <t>2025/20 Değ %</t>
  </si>
  <si>
    <t>2025/19 Değ %</t>
  </si>
  <si>
    <t>Ocak - Temmuz</t>
  </si>
  <si>
    <t>Ocak - Ağustos</t>
  </si>
  <si>
    <t>Ocak - Eylül</t>
  </si>
  <si>
    <t>Ocak - Ekim</t>
  </si>
  <si>
    <t>2026/25 Chg %</t>
  </si>
  <si>
    <t>2026/24 Chg %</t>
  </si>
  <si>
    <t>2026/23 Chg %</t>
  </si>
  <si>
    <t>2026/22 Chg %</t>
  </si>
  <si>
    <t>2026/21 Chg %</t>
  </si>
  <si>
    <t>2026/20 Chg %</t>
  </si>
  <si>
    <t>2026</t>
  </si>
  <si>
    <t>2026/19 Chg %</t>
  </si>
  <si>
    <t>Toplam Seferler (Tüm GPH Portföyü)</t>
  </si>
  <si>
    <t>Toplam Yolcu Sayısı (Tüm GPH Portföyü)</t>
  </si>
  <si>
    <t>Ocak - Şubat</t>
  </si>
  <si>
    <t>Toplam Sefer Sayısı (Konsolide)</t>
  </si>
  <si>
    <t>Toplam Yolcu Sayısı (Konsolide)</t>
  </si>
  <si>
    <t>Orta Akdeniz, Kuzey Avrupa ve Kuzey Afrika</t>
  </si>
  <si>
    <t>Doğu Akdeniz &amp; Adriyatik</t>
  </si>
  <si>
    <t>Konsolide Edilmeyen Limanlar</t>
  </si>
  <si>
    <t>Ocak - Mart</t>
  </si>
  <si>
    <t>Mayıs-2026</t>
  </si>
  <si>
    <t>Ocak - Haziran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</si>
</sst>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_-;* \(#,##0\)_-;_-* &quot;-&quot;??_-;_-@_-"/>
    <numFmt numFmtId="165" formatCode="[$-409]d\-mmm\-yyyy;@"/>
    <numFmt numFmtId="166" formatCode="[$-409]dd\-mmm\-yy;@"/>
    <numFmt numFmtId="167" formatCode="yyyy\-mm\-dd;@"/>
    <numFmt numFmtId="168" formatCode="_-* #,##0_-;\-* #,##0_-;_-* &quot;-&quot;??_-;_-@_-"/>
    <numFmt numFmtId="169" formatCode="0%;\(0%\)"/>
    <numFmt numFmtId="170" formatCode="0.0%"/>
    <numFmt numFmtId="171" formatCode="m/d/yy;@"/>
    <numFmt numFmtId="172" formatCode="#,##0;\(#,##0\);\-\-"/>
    <numFmt numFmtId="173" formatCode="#,##0_ ;[Black]\(#,##0\);_-\-\-\ "/>
    <numFmt numFmtId="174" formatCode="0.0%;\-0.0%;\ "/>
    <numFmt numFmtId="175" formatCode="0%;\-0%;\ "/>
  </numFmts>
  <fonts count="47">
    <font>
      <sz val="11"/>
      <color theme="1"/>
      <name val="Calibri"/>
      <family val="2"/>
      <scheme val="minor"/>
    </font>
    <font>
      <b/>
      <sz val="18"/>
      <color theme="0"/>
      <name val="Arial"/>
      <family val="2"/>
    </font>
    <font>
      <b/>
      <sz val="18"/>
      <color theme="1" tint="0.249977111117893"/>
      <name val="Book Antiqua"/>
      <family val="1"/>
    </font>
    <font>
      <sz val="10"/>
      <color theme="1"/>
      <name val="Arial"/>
      <family val="2"/>
    </font>
    <font>
      <sz val="10"/>
      <color theme="1"/>
      <name val="Book Antiqua"/>
      <family val="1"/>
    </font>
    <font>
      <b/>
      <sz val="22"/>
      <color rgb="FF586577"/>
      <name val="Book Antiqua"/>
      <family val="1"/>
    </font>
    <font>
      <i/>
      <sz val="12"/>
      <color rgb="FF586577"/>
      <name val="Book Antiqua"/>
      <family val="1"/>
    </font>
    <font>
      <sz val="22"/>
      <color rgb="FF586577"/>
      <name val="Book Antiqua"/>
      <family val="1"/>
    </font>
    <font>
      <sz val="12"/>
      <color rgb="FF586577"/>
      <name val="Book Antiqua"/>
      <family val="1"/>
    </font>
    <font>
      <b/>
      <sz val="14"/>
      <color rgb="FF586577"/>
      <name val="Book Antiqua"/>
      <family val="1"/>
    </font>
    <font>
      <b/>
      <sz val="12"/>
      <color rgb="FF586577"/>
      <name val="Arial"/>
      <family val="2"/>
    </font>
    <font>
      <b/>
      <sz val="10"/>
      <color rgb="FF586577"/>
      <name val="Book Antiqua"/>
      <family val="1"/>
    </font>
    <font>
      <sz val="11"/>
      <color theme="1"/>
      <name val="Arial"/>
      <family val="2"/>
    </font>
    <font>
      <b/>
      <sz val="14"/>
      <color rgb="FFED1C24"/>
      <name val="Arial"/>
      <family val="2"/>
    </font>
    <font>
      <i/>
      <sz val="10"/>
      <color theme="0" tint="-0.34998626667073579"/>
      <name val="Arial"/>
      <family val="2"/>
    </font>
    <font>
      <sz val="11"/>
      <color theme="1"/>
      <name val="Calibri"/>
      <family val="2"/>
      <scheme val="minor"/>
    </font>
    <font>
      <sz val="11"/>
      <color theme="0"/>
      <name val="Calibri"/>
      <family val="2"/>
      <scheme val="minor"/>
    </font>
    <font>
      <sz val="8"/>
      <color theme="1"/>
      <name val="Calibri "/>
    </font>
    <font>
      <b/>
      <sz val="8"/>
      <color theme="0"/>
      <name val="Calibri "/>
    </font>
    <font>
      <b/>
      <sz val="8"/>
      <color rgb="FF586577"/>
      <name val="Calibri "/>
    </font>
    <font>
      <sz val="8"/>
      <color theme="0"/>
      <name val="Calibri "/>
    </font>
    <font>
      <b/>
      <sz val="8"/>
      <color theme="1"/>
      <name val="Calibri "/>
    </font>
    <font>
      <i/>
      <sz val="8"/>
      <color theme="0" tint="-0.34998626667073579"/>
      <name val="Calibri "/>
    </font>
    <font>
      <b/>
      <i/>
      <sz val="8"/>
      <color theme="0"/>
      <name val="Calibri "/>
    </font>
    <font>
      <sz val="10"/>
      <color rgb="FF000000"/>
      <name val="Book Antiqua"/>
      <family val="1"/>
    </font>
    <font>
      <sz val="11"/>
      <color indexed="8"/>
      <name val="Calibri"/>
      <family val="2"/>
    </font>
    <font>
      <b/>
      <sz val="8"/>
      <color indexed="9"/>
      <name val="Calibri "/>
    </font>
    <font>
      <sz val="10"/>
      <color indexed="8"/>
      <name val="Book Antiqua"/>
      <family val="1"/>
    </font>
    <font>
      <i/>
      <sz val="12"/>
      <color indexed="54"/>
      <name val="Book Antiqua"/>
      <family val="1"/>
    </font>
    <font>
      <b/>
      <sz val="10"/>
      <color indexed="54"/>
      <name val="Book Antiqua"/>
      <family val="1"/>
    </font>
    <font>
      <sz val="8"/>
      <color indexed="8"/>
      <name val="Calibri "/>
    </font>
    <font>
      <b/>
      <sz val="8"/>
      <color indexed="54"/>
      <name val="Calibri "/>
    </font>
    <font>
      <b/>
      <sz val="8"/>
      <color indexed="8"/>
      <name val="Calibri "/>
    </font>
    <font>
      <i/>
      <sz val="8"/>
      <color indexed="55"/>
      <name val="Calibri "/>
    </font>
    <font>
      <sz val="11"/>
      <color indexed="9"/>
      <name val="Calibri"/>
      <family val="2"/>
    </font>
    <font>
      <sz val="8"/>
      <color indexed="9"/>
      <name val="Calibri "/>
    </font>
    <font>
      <b/>
      <sz val="11"/>
      <color rgb="FFFF0000"/>
      <name val="Calibri "/>
    </font>
    <font>
      <sz val="8"/>
      <color rgb="FFFF0000"/>
      <name val="Calibri "/>
    </font>
    <font>
      <sz val="8"/>
      <color theme="1"/>
      <name val="Book Antiqua"/>
      <family val="1"/>
      <charset val="162"/>
    </font>
    <font>
      <b/>
      <sz val="10"/>
      <color theme="0"/>
      <name val="Calibri "/>
    </font>
    <font>
      <b/>
      <sz val="10"/>
      <color rgb="FF586577"/>
      <name val="Calibri "/>
    </font>
    <font>
      <sz val="9"/>
      <color theme="1"/>
      <name val="Calibri"/>
      <family val="2"/>
      <scheme val="minor"/>
    </font>
    <font>
      <sz val="8"/>
      <color theme="1"/>
      <name val="Calibri"/>
      <family val="2"/>
      <scheme val="minor"/>
    </font>
    <font>
      <b/>
      <sz val="8"/>
      <color rgb="FF586577"/>
      <name val="Book Antiqua"/>
      <family val="1"/>
    </font>
    <font>
      <sz val="8"/>
      <color theme="0"/>
      <name val="Calibri"/>
      <family val="2"/>
      <scheme val="minor"/>
    </font>
    <font>
      <sz val="8"/>
      <color theme="1"/>
      <name val="Book Antiqua"/>
      <family val="1"/>
    </font>
    <font>
      <sz val="6"/>
      <color theme="1"/>
      <name val="Calibri"/>
      <family val="2"/>
      <scheme val="minor"/>
    </font>
  </fonts>
  <fills count="13">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FFFF00"/>
        <bgColor indexed="64"/>
      </patternFill>
    </fill>
    <fill>
      <patternFill patternType="solid">
        <fgColor rgb="FFE8ECEE"/>
        <bgColor indexed="64"/>
      </patternFill>
    </fill>
    <fill>
      <patternFill patternType="solid">
        <fgColor rgb="FF58657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F2CC"/>
        <bgColor indexed="64"/>
      </patternFill>
    </fill>
    <fill>
      <patternFill patternType="solid">
        <fgColor rgb="FF222B35"/>
        <bgColor indexed="64"/>
      </patternFill>
    </fill>
    <fill>
      <patternFill patternType="solid">
        <fgColor rgb="FFE2EFDA"/>
        <bgColor indexed="64"/>
      </patternFill>
    </fill>
  </fills>
  <borders count="30">
    <border>
      <left/>
      <right/>
      <top/>
      <bottom/>
      <diagonal/>
    </border>
    <border>
      <left/>
      <right/>
      <top/>
      <bottom style="medium">
        <color rgb="FF586577"/>
      </bottom>
      <diagonal/>
    </border>
    <border>
      <left/>
      <right/>
      <top style="thin">
        <color auto="1"/>
      </top>
      <bottom style="double">
        <color auto="1"/>
      </bottom>
      <diagonal/>
    </border>
    <border>
      <left/>
      <right style="thin">
        <color indexed="64"/>
      </right>
      <top/>
      <bottom/>
      <diagonal/>
    </border>
    <border>
      <left/>
      <right style="thin">
        <color indexed="64"/>
      </right>
      <top style="thin">
        <color auto="1"/>
      </top>
      <bottom style="double">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auto="1"/>
      </top>
      <bottom style="double">
        <color auto="1"/>
      </bottom>
      <diagonal/>
    </border>
    <border>
      <left/>
      <right/>
      <top/>
      <bottom style="thin">
        <color indexed="64"/>
      </bottom>
      <diagonal/>
    </border>
    <border>
      <left/>
      <right/>
      <top style="double">
        <color auto="1"/>
      </top>
      <bottom style="double">
        <color indexed="64"/>
      </bottom>
      <diagonal/>
    </border>
    <border>
      <left/>
      <right style="thin">
        <color indexed="64"/>
      </right>
      <top style="double">
        <color auto="1"/>
      </top>
      <bottom style="double">
        <color indexed="64"/>
      </bottom>
      <diagonal/>
    </border>
    <border>
      <left style="thin">
        <color indexed="64"/>
      </left>
      <right/>
      <top style="double">
        <color auto="1"/>
      </top>
      <bottom style="double">
        <color indexed="64"/>
      </bottom>
      <diagonal/>
    </border>
    <border>
      <left style="thin">
        <color theme="0"/>
      </left>
      <right/>
      <top style="thin">
        <color indexed="64"/>
      </top>
      <bottom/>
      <diagonal/>
    </border>
    <border>
      <left/>
      <right style="thin">
        <color theme="0"/>
      </right>
      <top style="thin">
        <color indexed="64"/>
      </top>
      <bottom/>
      <diagonal/>
    </border>
    <border>
      <left/>
      <right/>
      <top style="thin">
        <color auto="1"/>
      </top>
      <bottom/>
      <diagonal/>
    </border>
    <border>
      <left style="thin">
        <color auto="1"/>
      </left>
      <right/>
      <top style="thin">
        <color auto="1"/>
      </top>
      <bottom/>
      <diagonal/>
    </border>
    <border>
      <left/>
      <right style="thin">
        <color rgb="FFFFFFFF"/>
      </right>
      <top style="thin">
        <color auto="1"/>
      </top>
      <bottom/>
      <diagonal/>
    </border>
    <border>
      <left style="thin">
        <color rgb="FFFFFFFF"/>
      </left>
      <right/>
      <top style="thin">
        <color auto="1"/>
      </top>
      <bottom/>
      <diagonal/>
    </border>
    <border>
      <left style="thin">
        <color auto="1"/>
      </left>
      <right/>
      <top/>
      <bottom/>
      <diagonal/>
    </border>
    <border>
      <left/>
      <right style="thin">
        <color auto="1"/>
      </right>
      <top/>
      <bottom/>
      <diagonal/>
    </border>
    <border>
      <left/>
      <right/>
      <top style="thin">
        <color auto="1"/>
      </top>
      <bottom style="double">
        <color auto="1"/>
      </bottom>
      <diagonal/>
    </border>
    <border>
      <left/>
      <right style="thin">
        <color auto="1"/>
      </right>
      <top style="thin">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right style="thin">
        <color indexed="64"/>
      </right>
      <top style="thin">
        <color indexed="64"/>
      </top>
      <bottom/>
      <diagonal/>
    </border>
    <border>
      <left/>
      <right style="thin">
        <color indexed="64"/>
      </right>
      <top/>
      <bottom style="thin">
        <color auto="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2" borderId="0" applyNumberFormat="0" applyAlignment="0"/>
    <xf numFmtId="164" fontId="3" fillId="0" borderId="0"/>
    <xf numFmtId="0" fontId="10" fillId="5" borderId="0" applyAlignment="0"/>
    <xf numFmtId="0" fontId="13" fillId="0" borderId="0" applyNumberFormat="0" applyProtection="0"/>
    <xf numFmtId="0" fontId="14" fillId="0" borderId="0" applyNumberFormat="0"/>
    <xf numFmtId="0" fontId="12" fillId="0" borderId="2" applyNumberFormat="0" applyFont="0" applyFill="0" applyAlignment="0"/>
    <xf numFmtId="43" fontId="15" fillId="0" borderId="0" applyFont="0" applyFill="0" applyBorder="0" applyAlignment="0" applyProtection="0"/>
    <xf numFmtId="9" fontId="15" fillId="0" borderId="0" applyFont="0" applyFill="0" applyBorder="0" applyAlignment="0" applyProtection="0"/>
    <xf numFmtId="0" fontId="12" fillId="0" borderId="21" applyNumberFormat="0" applyFont="0" applyFill="0" applyAlignment="0"/>
    <xf numFmtId="43" fontId="15" fillId="0" borderId="0" applyFont="0" applyFill="0" applyBorder="0" applyAlignment="0" applyProtection="0"/>
  </cellStyleXfs>
  <cellXfs count="231">
    <xf numFmtId="0" fontId="0" fillId="0" borderId="0" xfId="0"/>
    <xf numFmtId="0" fontId="2" fillId="3" borderId="0" xfId="1" applyFont="1" applyFill="1" applyAlignment="1">
      <alignment horizontal="left"/>
    </xf>
    <xf numFmtId="164" fontId="4" fillId="0" borderId="0" xfId="2" applyFont="1"/>
    <xf numFmtId="164" fontId="5" fillId="3" borderId="1" xfId="2" applyFont="1" applyFill="1" applyBorder="1"/>
    <xf numFmtId="164" fontId="4" fillId="0" borderId="1" xfId="2" applyFont="1" applyBorder="1"/>
    <xf numFmtId="164" fontId="6" fillId="0" borderId="0" xfId="2" applyFont="1"/>
    <xf numFmtId="164" fontId="7" fillId="0" borderId="0" xfId="2" applyFont="1"/>
    <xf numFmtId="164" fontId="8" fillId="0" borderId="0" xfId="2" applyFont="1"/>
    <xf numFmtId="165" fontId="8" fillId="4" borderId="0" xfId="2" applyNumberFormat="1" applyFont="1" applyFill="1"/>
    <xf numFmtId="164" fontId="9" fillId="3" borderId="1" xfId="2" applyFont="1" applyFill="1" applyBorder="1"/>
    <xf numFmtId="0" fontId="0" fillId="3" borderId="0" xfId="0" applyFill="1"/>
    <xf numFmtId="164" fontId="4" fillId="3" borderId="0" xfId="2" applyFont="1" applyFill="1"/>
    <xf numFmtId="164" fontId="6" fillId="3" borderId="0" xfId="2" applyFont="1" applyFill="1"/>
    <xf numFmtId="0" fontId="4" fillId="3" borderId="0" xfId="0" applyFont="1" applyFill="1"/>
    <xf numFmtId="164" fontId="4" fillId="0" borderId="0" xfId="2" applyFont="1" applyProtection="1">
      <protection locked="0"/>
    </xf>
    <xf numFmtId="0" fontId="2" fillId="3" borderId="0" xfId="1" applyFont="1" applyFill="1" applyAlignment="1" applyProtection="1">
      <alignment horizontal="left"/>
      <protection locked="0"/>
    </xf>
    <xf numFmtId="164" fontId="5" fillId="3" borderId="1" xfId="2" applyFont="1" applyFill="1" applyBorder="1" applyProtection="1">
      <protection locked="0"/>
    </xf>
    <xf numFmtId="164" fontId="4" fillId="0" borderId="1" xfId="2" applyFont="1" applyBorder="1" applyProtection="1">
      <protection locked="0"/>
    </xf>
    <xf numFmtId="164" fontId="6" fillId="0" borderId="0" xfId="2" applyFont="1" applyProtection="1">
      <protection locked="0"/>
    </xf>
    <xf numFmtId="0" fontId="11" fillId="3" borderId="0" xfId="3" applyFont="1" applyFill="1"/>
    <xf numFmtId="0" fontId="0" fillId="3" borderId="6" xfId="0" applyFill="1" applyBorder="1"/>
    <xf numFmtId="0" fontId="0" fillId="0" borderId="6" xfId="0" applyBorder="1"/>
    <xf numFmtId="0" fontId="0" fillId="3" borderId="9" xfId="0" applyFill="1" applyBorder="1"/>
    <xf numFmtId="0" fontId="0" fillId="0" borderId="9" xfId="0" applyBorder="1"/>
    <xf numFmtId="164" fontId="17" fillId="3" borderId="1" xfId="2" applyFont="1" applyFill="1" applyBorder="1"/>
    <xf numFmtId="164" fontId="17" fillId="3" borderId="0" xfId="2" applyFont="1" applyFill="1"/>
    <xf numFmtId="166" fontId="17" fillId="3" borderId="0" xfId="2" applyNumberFormat="1" applyFont="1" applyFill="1"/>
    <xf numFmtId="0" fontId="17" fillId="3" borderId="0" xfId="0" applyFont="1" applyFill="1"/>
    <xf numFmtId="0" fontId="18" fillId="2" borderId="5" xfId="1" applyFont="1" applyBorder="1"/>
    <xf numFmtId="0" fontId="18" fillId="2" borderId="6" xfId="1" applyFont="1" applyBorder="1"/>
    <xf numFmtId="0" fontId="19" fillId="5" borderId="7" xfId="3" applyFont="1" applyBorder="1"/>
    <xf numFmtId="0" fontId="19" fillId="5" borderId="0" xfId="3" applyFont="1"/>
    <xf numFmtId="0" fontId="21" fillId="3" borderId="7" xfId="0" applyFont="1" applyFill="1" applyBorder="1"/>
    <xf numFmtId="0" fontId="17" fillId="3" borderId="3" xfId="0" applyFont="1" applyFill="1" applyBorder="1"/>
    <xf numFmtId="0" fontId="17" fillId="3" borderId="7" xfId="0" applyFont="1" applyFill="1" applyBorder="1"/>
    <xf numFmtId="0" fontId="22" fillId="3" borderId="3" xfId="5" applyFont="1" applyFill="1" applyBorder="1"/>
    <xf numFmtId="0" fontId="18" fillId="6" borderId="8" xfId="6" applyFont="1" applyFill="1" applyBorder="1"/>
    <xf numFmtId="0" fontId="18" fillId="6" borderId="2" xfId="6" applyFont="1" applyFill="1"/>
    <xf numFmtId="0" fontId="23" fillId="6" borderId="4" xfId="6" applyFont="1" applyFill="1" applyBorder="1"/>
    <xf numFmtId="0" fontId="18" fillId="6" borderId="12" xfId="6" applyFont="1" applyFill="1" applyBorder="1"/>
    <xf numFmtId="0" fontId="18" fillId="6" borderId="10" xfId="6" applyFont="1" applyFill="1" applyBorder="1"/>
    <xf numFmtId="0" fontId="23" fillId="6" borderId="11" xfId="6" applyFont="1" applyFill="1" applyBorder="1"/>
    <xf numFmtId="168" fontId="0" fillId="3" borderId="0" xfId="0" applyNumberFormat="1" applyFill="1"/>
    <xf numFmtId="0" fontId="24" fillId="0" borderId="0" xfId="0" applyFont="1"/>
    <xf numFmtId="168" fontId="17" fillId="3" borderId="0" xfId="7" applyNumberFormat="1" applyFont="1" applyFill="1" applyBorder="1" applyAlignment="1" applyProtection="1">
      <alignment horizontal="right" indent="1"/>
    </xf>
    <xf numFmtId="3" fontId="17" fillId="3" borderId="0" xfId="0" applyNumberFormat="1" applyFont="1" applyFill="1" applyAlignment="1">
      <alignment horizontal="right" indent="1"/>
    </xf>
    <xf numFmtId="0" fontId="17" fillId="3" borderId="0" xfId="0" applyFont="1" applyFill="1" applyAlignment="1">
      <alignment horizontal="right" indent="1"/>
    </xf>
    <xf numFmtId="168" fontId="18" fillId="6" borderId="2" xfId="7" applyNumberFormat="1" applyFont="1" applyFill="1" applyBorder="1" applyAlignment="1" applyProtection="1">
      <alignment horizontal="right" indent="1"/>
    </xf>
    <xf numFmtId="168" fontId="18" fillId="6" borderId="10" xfId="7" applyNumberFormat="1" applyFont="1" applyFill="1" applyBorder="1" applyAlignment="1" applyProtection="1">
      <alignment horizontal="right" indent="1"/>
    </xf>
    <xf numFmtId="0" fontId="0" fillId="3" borderId="0" xfId="0" applyFill="1" applyAlignment="1">
      <alignment vertical="center"/>
    </xf>
    <xf numFmtId="0" fontId="16" fillId="3" borderId="0" xfId="0" applyFont="1" applyFill="1" applyAlignment="1">
      <alignment vertical="center"/>
    </xf>
    <xf numFmtId="0" fontId="18" fillId="6" borderId="0" xfId="4" applyFont="1" applyFill="1" applyAlignment="1" applyProtection="1">
      <alignment vertical="center"/>
    </xf>
    <xf numFmtId="0" fontId="20" fillId="6" borderId="0" xfId="0" applyFont="1" applyFill="1" applyAlignment="1">
      <alignment vertical="center"/>
    </xf>
    <xf numFmtId="0" fontId="20" fillId="6" borderId="0" xfId="0" applyFont="1" applyFill="1" applyAlignment="1">
      <alignment horizontal="center" vertical="center"/>
    </xf>
    <xf numFmtId="0" fontId="20" fillId="6" borderId="0" xfId="0" applyFont="1" applyFill="1" applyAlignment="1">
      <alignment horizontal="center" vertical="center" wrapText="1"/>
    </xf>
    <xf numFmtId="0" fontId="0" fillId="0" borderId="0" xfId="0" applyAlignment="1">
      <alignment vertical="center"/>
    </xf>
    <xf numFmtId="0" fontId="20" fillId="6" borderId="7" xfId="0" applyFont="1" applyFill="1" applyBorder="1" applyAlignment="1">
      <alignment horizontal="center" vertical="center"/>
    </xf>
    <xf numFmtId="0" fontId="19" fillId="5" borderId="3" xfId="3" applyFont="1" applyBorder="1"/>
    <xf numFmtId="0" fontId="20" fillId="6" borderId="3" xfId="0" applyFont="1" applyFill="1" applyBorder="1" applyAlignment="1">
      <alignment horizontal="center" vertical="center" wrapText="1"/>
    </xf>
    <xf numFmtId="167" fontId="17" fillId="7" borderId="0" xfId="2" quotePrefix="1" applyNumberFormat="1" applyFont="1" applyFill="1"/>
    <xf numFmtId="0" fontId="18" fillId="6" borderId="7" xfId="0" applyFont="1" applyFill="1" applyBorder="1" applyAlignment="1">
      <alignment vertical="center"/>
    </xf>
    <xf numFmtId="169" fontId="17" fillId="3" borderId="3" xfId="8" applyNumberFormat="1" applyFont="1" applyFill="1" applyBorder="1" applyAlignment="1" applyProtection="1">
      <alignment horizontal="right" indent="1"/>
    </xf>
    <xf numFmtId="169" fontId="17" fillId="3" borderId="3" xfId="0" applyNumberFormat="1" applyFont="1" applyFill="1" applyBorder="1" applyAlignment="1">
      <alignment horizontal="right" indent="1"/>
    </xf>
    <xf numFmtId="169" fontId="20" fillId="6" borderId="4" xfId="8" applyNumberFormat="1" applyFont="1" applyFill="1" applyBorder="1" applyAlignment="1" applyProtection="1">
      <alignment horizontal="right" indent="1"/>
    </xf>
    <xf numFmtId="169" fontId="20" fillId="6" borderId="11" xfId="8" applyNumberFormat="1" applyFont="1" applyFill="1" applyBorder="1" applyAlignment="1" applyProtection="1">
      <alignment horizontal="right" indent="1"/>
    </xf>
    <xf numFmtId="169" fontId="17" fillId="3" borderId="0" xfId="8" applyNumberFormat="1" applyFont="1" applyFill="1" applyBorder="1" applyAlignment="1" applyProtection="1">
      <alignment horizontal="right" indent="1"/>
    </xf>
    <xf numFmtId="169" fontId="17" fillId="3" borderId="0" xfId="0" applyNumberFormat="1" applyFont="1" applyFill="1" applyAlignment="1">
      <alignment horizontal="right" indent="1"/>
    </xf>
    <xf numFmtId="169" fontId="20" fillId="6" borderId="2" xfId="8" applyNumberFormat="1" applyFont="1" applyFill="1" applyBorder="1" applyAlignment="1" applyProtection="1">
      <alignment horizontal="right" indent="1"/>
    </xf>
    <xf numFmtId="169" fontId="20" fillId="6" borderId="10" xfId="8" applyNumberFormat="1" applyFont="1" applyFill="1" applyBorder="1" applyAlignment="1" applyProtection="1">
      <alignment horizontal="right" indent="1"/>
    </xf>
    <xf numFmtId="168" fontId="17" fillId="8" borderId="0" xfId="7" applyNumberFormat="1" applyFont="1" applyFill="1" applyBorder="1" applyAlignment="1" applyProtection="1">
      <alignment horizontal="right" indent="1"/>
    </xf>
    <xf numFmtId="168" fontId="17" fillId="8" borderId="0" xfId="7" applyNumberFormat="1" applyFont="1" applyFill="1" applyBorder="1" applyAlignment="1" applyProtection="1">
      <alignment horizontal="right"/>
    </xf>
    <xf numFmtId="3" fontId="17" fillId="8" borderId="0" xfId="0" applyNumberFormat="1" applyFont="1" applyFill="1" applyAlignment="1">
      <alignment horizontal="right" indent="1"/>
    </xf>
    <xf numFmtId="166" fontId="17" fillId="3" borderId="0" xfId="2" quotePrefix="1" applyNumberFormat="1" applyFont="1" applyFill="1"/>
    <xf numFmtId="170" fontId="0" fillId="3" borderId="0" xfId="8" applyNumberFormat="1" applyFont="1" applyFill="1"/>
    <xf numFmtId="9" fontId="0" fillId="3" borderId="0" xfId="8" applyFont="1" applyFill="1"/>
    <xf numFmtId="0" fontId="25" fillId="0" borderId="0" xfId="0" applyFont="1"/>
    <xf numFmtId="0" fontId="25" fillId="9" borderId="0" xfId="0" applyFont="1" applyFill="1"/>
    <xf numFmtId="164" fontId="30" fillId="9" borderId="1" xfId="0" applyNumberFormat="1" applyFont="1" applyFill="1" applyBorder="1"/>
    <xf numFmtId="164" fontId="27" fillId="9" borderId="0" xfId="0" applyNumberFormat="1" applyFont="1" applyFill="1"/>
    <xf numFmtId="164" fontId="30" fillId="9" borderId="0" xfId="0" applyNumberFormat="1" applyFont="1" applyFill="1"/>
    <xf numFmtId="164" fontId="28" fillId="9" borderId="0" xfId="0" applyNumberFormat="1" applyFont="1" applyFill="1"/>
    <xf numFmtId="0" fontId="30" fillId="9" borderId="0" xfId="0" applyFont="1" applyFill="1"/>
    <xf numFmtId="167" fontId="30" fillId="10" borderId="0" xfId="0" quotePrefix="1" applyNumberFormat="1" applyFont="1" applyFill="1"/>
    <xf numFmtId="0" fontId="26" fillId="11" borderId="16" xfId="0" applyFont="1" applyFill="1" applyBorder="1"/>
    <xf numFmtId="0" fontId="26" fillId="11" borderId="15" xfId="0" applyFont="1" applyFill="1" applyBorder="1"/>
    <xf numFmtId="0" fontId="29" fillId="9" borderId="0" xfId="0" applyFont="1" applyFill="1"/>
    <xf numFmtId="0" fontId="31" fillId="5" borderId="19" xfId="0" applyFont="1" applyFill="1" applyBorder="1"/>
    <xf numFmtId="0" fontId="31" fillId="5" borderId="0" xfId="0" applyFont="1" applyFill="1"/>
    <xf numFmtId="0" fontId="31" fillId="5" borderId="20" xfId="0" applyFont="1" applyFill="1" applyBorder="1"/>
    <xf numFmtId="0" fontId="25" fillId="9" borderId="0" xfId="0" applyFont="1" applyFill="1" applyAlignment="1">
      <alignment vertical="center"/>
    </xf>
    <xf numFmtId="0" fontId="34" fillId="9" borderId="0" xfId="0" applyFont="1" applyFill="1" applyAlignment="1">
      <alignment vertical="center"/>
    </xf>
    <xf numFmtId="0" fontId="26" fillId="6" borderId="19" xfId="0" applyFont="1" applyFill="1" applyBorder="1" applyAlignment="1">
      <alignment vertical="center"/>
    </xf>
    <xf numFmtId="0" fontId="26" fillId="6" borderId="0" xfId="0" applyFont="1" applyFill="1" applyAlignment="1">
      <alignment vertical="center"/>
    </xf>
    <xf numFmtId="0" fontId="35" fillId="6" borderId="0" xfId="0" applyFont="1" applyFill="1" applyAlignment="1">
      <alignment vertical="center"/>
    </xf>
    <xf numFmtId="0" fontId="35" fillId="6" borderId="19" xfId="0" applyFont="1" applyFill="1" applyBorder="1" applyAlignment="1">
      <alignment horizontal="center" vertical="center"/>
    </xf>
    <xf numFmtId="0" fontId="35" fillId="6" borderId="0" xfId="0" applyFont="1" applyFill="1" applyAlignment="1">
      <alignment horizontal="center" vertical="center"/>
    </xf>
    <xf numFmtId="0" fontId="35" fillId="6" borderId="0" xfId="0" applyFont="1" applyFill="1" applyAlignment="1">
      <alignment horizontal="center" vertical="center" wrapText="1"/>
    </xf>
    <xf numFmtId="0" fontId="35" fillId="6" borderId="20" xfId="0" applyFont="1" applyFill="1" applyBorder="1" applyAlignment="1">
      <alignment horizontal="center" vertical="center" wrapText="1"/>
    </xf>
    <xf numFmtId="0" fontId="27" fillId="9" borderId="0" xfId="0" applyFont="1" applyFill="1"/>
    <xf numFmtId="0" fontId="32" fillId="9" borderId="19" xfId="0" applyFont="1" applyFill="1" applyBorder="1"/>
    <xf numFmtId="0" fontId="30" fillId="9" borderId="20" xfId="0" applyFont="1" applyFill="1" applyBorder="1"/>
    <xf numFmtId="0" fontId="30" fillId="9" borderId="19" xfId="0" applyFont="1" applyFill="1" applyBorder="1"/>
    <xf numFmtId="168" fontId="30" fillId="12" borderId="0" xfId="0" applyNumberFormat="1" applyFont="1" applyFill="1" applyAlignment="1">
      <alignment horizontal="right" indent="1"/>
    </xf>
    <xf numFmtId="169" fontId="30" fillId="9" borderId="0" xfId="0" applyNumberFormat="1" applyFont="1" applyFill="1" applyAlignment="1">
      <alignment horizontal="right" indent="1"/>
    </xf>
    <xf numFmtId="169" fontId="30" fillId="9" borderId="20" xfId="0" applyNumberFormat="1" applyFont="1" applyFill="1" applyBorder="1" applyAlignment="1">
      <alignment horizontal="right" indent="1"/>
    </xf>
    <xf numFmtId="3" fontId="30" fillId="12" borderId="0" xfId="0" applyNumberFormat="1" applyFont="1" applyFill="1" applyAlignment="1">
      <alignment horizontal="right" indent="1"/>
    </xf>
    <xf numFmtId="0" fontId="30" fillId="9" borderId="0" xfId="0" applyFont="1" applyFill="1" applyAlignment="1">
      <alignment horizontal="right" indent="1"/>
    </xf>
    <xf numFmtId="168" fontId="30" fillId="9" borderId="0" xfId="0" applyNumberFormat="1" applyFont="1" applyFill="1" applyAlignment="1">
      <alignment horizontal="right" indent="1"/>
    </xf>
    <xf numFmtId="3" fontId="30" fillId="9" borderId="0" xfId="0" applyNumberFormat="1" applyFont="1" applyFill="1" applyAlignment="1">
      <alignment horizontal="right" indent="1"/>
    </xf>
    <xf numFmtId="0" fontId="33" fillId="9" borderId="20" xfId="0" applyFont="1" applyFill="1" applyBorder="1"/>
    <xf numFmtId="168" fontId="26" fillId="6" borderId="21" xfId="0" applyNumberFormat="1" applyFont="1" applyFill="1" applyBorder="1" applyAlignment="1">
      <alignment horizontal="right" indent="1"/>
    </xf>
    <xf numFmtId="169" fontId="35" fillId="6" borderId="21" xfId="0" applyNumberFormat="1" applyFont="1" applyFill="1" applyBorder="1" applyAlignment="1">
      <alignment horizontal="right" indent="1"/>
    </xf>
    <xf numFmtId="169" fontId="35" fillId="6" borderId="22" xfId="0" applyNumberFormat="1" applyFont="1" applyFill="1" applyBorder="1" applyAlignment="1">
      <alignment horizontal="right" indent="1"/>
    </xf>
    <xf numFmtId="168" fontId="26" fillId="6" borderId="23" xfId="0" applyNumberFormat="1" applyFont="1" applyFill="1" applyBorder="1" applyAlignment="1">
      <alignment horizontal="right" indent="1"/>
    </xf>
    <xf numFmtId="169" fontId="35" fillId="6" borderId="23" xfId="0" applyNumberFormat="1" applyFont="1" applyFill="1" applyBorder="1" applyAlignment="1">
      <alignment horizontal="right" indent="1"/>
    </xf>
    <xf numFmtId="169" fontId="35" fillId="6" borderId="24" xfId="0" applyNumberFormat="1" applyFont="1" applyFill="1" applyBorder="1" applyAlignment="1">
      <alignment horizontal="right" indent="1"/>
    </xf>
    <xf numFmtId="168" fontId="25" fillId="9" borderId="0" xfId="0" applyNumberFormat="1" applyFont="1" applyFill="1"/>
    <xf numFmtId="171" fontId="30" fillId="9" borderId="0" xfId="0" applyNumberFormat="1" applyFont="1" applyFill="1"/>
    <xf numFmtId="0" fontId="0" fillId="3" borderId="15" xfId="0" applyFill="1" applyBorder="1"/>
    <xf numFmtId="0" fontId="0" fillId="0" borderId="15" xfId="0" applyBorder="1"/>
    <xf numFmtId="0" fontId="19" fillId="5" borderId="19" xfId="3" applyFont="1" applyBorder="1"/>
    <xf numFmtId="0" fontId="19" fillId="5" borderId="20" xfId="3" applyFont="1" applyBorder="1"/>
    <xf numFmtId="0" fontId="20" fillId="6" borderId="19" xfId="0" applyFont="1" applyFill="1" applyBorder="1" applyAlignment="1">
      <alignment horizontal="center" vertical="center"/>
    </xf>
    <xf numFmtId="0" fontId="17" fillId="3" borderId="20" xfId="0" applyFont="1" applyFill="1" applyBorder="1"/>
    <xf numFmtId="168" fontId="17" fillId="8" borderId="0" xfId="7" applyNumberFormat="1" applyFont="1" applyFill="1" applyBorder="1" applyAlignment="1" applyProtection="1"/>
    <xf numFmtId="169" fontId="17" fillId="3" borderId="20" xfId="8" applyNumberFormat="1" applyFont="1" applyFill="1" applyBorder="1" applyAlignment="1" applyProtection="1">
      <alignment horizontal="right" indent="1"/>
    </xf>
    <xf numFmtId="169" fontId="17" fillId="3" borderId="20" xfId="0" applyNumberFormat="1" applyFont="1" applyFill="1" applyBorder="1" applyAlignment="1">
      <alignment horizontal="right" indent="1"/>
    </xf>
    <xf numFmtId="172" fontId="17" fillId="8" borderId="0" xfId="7" applyNumberFormat="1" applyFont="1" applyFill="1" applyBorder="1" applyAlignment="1" applyProtection="1"/>
    <xf numFmtId="168" fontId="17" fillId="3" borderId="0" xfId="7" applyNumberFormat="1" applyFont="1" applyFill="1" applyBorder="1" applyAlignment="1" applyProtection="1"/>
    <xf numFmtId="173" fontId="17" fillId="8" borderId="0" xfId="7" applyNumberFormat="1" applyFont="1" applyFill="1" applyBorder="1" applyAlignment="1" applyProtection="1"/>
    <xf numFmtId="168" fontId="18" fillId="6" borderId="21" xfId="7" applyNumberFormat="1" applyFont="1" applyFill="1" applyBorder="1" applyAlignment="1" applyProtection="1">
      <alignment horizontal="right"/>
    </xf>
    <xf numFmtId="169" fontId="20" fillId="6" borderId="21" xfId="8" applyNumberFormat="1" applyFont="1" applyFill="1" applyBorder="1" applyAlignment="1" applyProtection="1">
      <alignment horizontal="right" indent="1"/>
    </xf>
    <xf numFmtId="169" fontId="20" fillId="6" borderId="22" xfId="8" applyNumberFormat="1" applyFont="1" applyFill="1" applyBorder="1" applyAlignment="1" applyProtection="1">
      <alignment horizontal="right" indent="1"/>
    </xf>
    <xf numFmtId="168" fontId="18" fillId="6" borderId="21" xfId="7" applyNumberFormat="1" applyFont="1" applyFill="1" applyBorder="1" applyAlignment="1" applyProtection="1">
      <alignment horizontal="right" indent="1"/>
    </xf>
    <xf numFmtId="168" fontId="18" fillId="6" borderId="23" xfId="7" applyNumberFormat="1" applyFont="1" applyFill="1" applyBorder="1" applyAlignment="1" applyProtection="1">
      <alignment horizontal="right"/>
    </xf>
    <xf numFmtId="169" fontId="20" fillId="6" borderId="23" xfId="8" applyNumberFormat="1" applyFont="1" applyFill="1" applyBorder="1" applyAlignment="1" applyProtection="1">
      <alignment horizontal="right" indent="1"/>
    </xf>
    <xf numFmtId="169" fontId="20" fillId="6" borderId="24" xfId="8" applyNumberFormat="1" applyFont="1" applyFill="1" applyBorder="1" applyAlignment="1" applyProtection="1">
      <alignment horizontal="right" indent="1"/>
    </xf>
    <xf numFmtId="168" fontId="18" fillId="6" borderId="23" xfId="7" applyNumberFormat="1" applyFont="1" applyFill="1" applyBorder="1" applyAlignment="1" applyProtection="1">
      <alignment horizontal="right" indent="1"/>
    </xf>
    <xf numFmtId="164" fontId="36" fillId="3" borderId="0" xfId="2" applyFont="1" applyFill="1" applyAlignment="1">
      <alignment horizontal="left"/>
    </xf>
    <xf numFmtId="0" fontId="18" fillId="2" borderId="16" xfId="1" applyFont="1" applyBorder="1"/>
    <xf numFmtId="0" fontId="18" fillId="2" borderId="15" xfId="1" applyFont="1" applyBorder="1"/>
    <xf numFmtId="0" fontId="18" fillId="6" borderId="19" xfId="0" applyFont="1" applyFill="1" applyBorder="1" applyAlignment="1">
      <alignment vertical="center"/>
    </xf>
    <xf numFmtId="0" fontId="20" fillId="6" borderId="20" xfId="0" applyFont="1" applyFill="1" applyBorder="1" applyAlignment="1">
      <alignment horizontal="center" vertical="center" wrapText="1"/>
    </xf>
    <xf numFmtId="0" fontId="20" fillId="6" borderId="20" xfId="0" applyFont="1" applyFill="1" applyBorder="1" applyAlignment="1">
      <alignment horizontal="center" vertical="center"/>
    </xf>
    <xf numFmtId="0" fontId="21" fillId="3" borderId="19" xfId="0" applyFont="1" applyFill="1" applyBorder="1"/>
    <xf numFmtId="0" fontId="17" fillId="3" borderId="19" xfId="0" applyFont="1" applyFill="1" applyBorder="1"/>
    <xf numFmtId="3" fontId="17" fillId="8" borderId="20" xfId="0" applyNumberFormat="1" applyFont="1" applyFill="1" applyBorder="1" applyAlignment="1">
      <alignment horizontal="right" indent="1"/>
    </xf>
    <xf numFmtId="168" fontId="37" fillId="3" borderId="0" xfId="7" applyNumberFormat="1" applyFont="1" applyFill="1" applyBorder="1" applyAlignment="1" applyProtection="1">
      <alignment horizontal="right" indent="1"/>
    </xf>
    <xf numFmtId="3" fontId="17" fillId="3" borderId="20" xfId="0" applyNumberFormat="1" applyFont="1" applyFill="1" applyBorder="1" applyAlignment="1">
      <alignment horizontal="right" indent="1"/>
    </xf>
    <xf numFmtId="0" fontId="22" fillId="3" borderId="20" xfId="5" applyFont="1" applyFill="1" applyBorder="1"/>
    <xf numFmtId="0" fontId="18" fillId="6" borderId="21" xfId="6" applyFont="1" applyFill="1" applyBorder="1"/>
    <xf numFmtId="0" fontId="23" fillId="6" borderId="22" xfId="6" applyFont="1" applyFill="1" applyBorder="1"/>
    <xf numFmtId="168" fontId="18" fillId="6" borderId="22" xfId="7" applyNumberFormat="1" applyFont="1" applyFill="1" applyBorder="1" applyAlignment="1" applyProtection="1">
      <alignment horizontal="right" indent="1"/>
    </xf>
    <xf numFmtId="0" fontId="18" fillId="6" borderId="23" xfId="6" applyFont="1" applyFill="1" applyBorder="1"/>
    <xf numFmtId="0" fontId="23" fillId="6" borderId="24" xfId="6" applyFont="1" applyFill="1" applyBorder="1"/>
    <xf numFmtId="168" fontId="18" fillId="6" borderId="24" xfId="7" applyNumberFormat="1" applyFont="1" applyFill="1" applyBorder="1" applyAlignment="1" applyProtection="1">
      <alignment horizontal="right" indent="1"/>
    </xf>
    <xf numFmtId="0" fontId="38" fillId="3" borderId="0" xfId="0" applyFont="1" applyFill="1"/>
    <xf numFmtId="0" fontId="18" fillId="6" borderId="8" xfId="9" applyFont="1" applyFill="1" applyBorder="1"/>
    <xf numFmtId="0" fontId="18" fillId="6" borderId="21" xfId="9" applyFont="1" applyFill="1"/>
    <xf numFmtId="0" fontId="23" fillId="6" borderId="22" xfId="9" applyFont="1" applyFill="1" applyBorder="1"/>
    <xf numFmtId="0" fontId="18" fillId="6" borderId="12" xfId="9" applyFont="1" applyFill="1" applyBorder="1"/>
    <xf numFmtId="0" fontId="18" fillId="6" borderId="23" xfId="9" applyFont="1" applyFill="1" applyBorder="1"/>
    <xf numFmtId="0" fontId="23" fillId="6" borderId="24" xfId="9" applyFont="1" applyFill="1" applyBorder="1"/>
    <xf numFmtId="0" fontId="0" fillId="3" borderId="0" xfId="0" applyFill="1" applyAlignment="1">
      <alignment horizontal="right"/>
    </xf>
    <xf numFmtId="164" fontId="17" fillId="3" borderId="0" xfId="2" applyFont="1" applyFill="1" applyAlignment="1">
      <alignment horizontal="right"/>
    </xf>
    <xf numFmtId="173" fontId="39" fillId="2" borderId="15" xfId="1" applyNumberFormat="1" applyFont="1" applyBorder="1" applyAlignment="1">
      <alignment horizontal="right"/>
    </xf>
    <xf numFmtId="0" fontId="0" fillId="0" borderId="0" xfId="0" applyAlignment="1">
      <alignment horizontal="right"/>
    </xf>
    <xf numFmtId="164" fontId="17" fillId="3" borderId="1" xfId="2" applyFont="1" applyFill="1" applyBorder="1" applyAlignment="1">
      <alignment horizontal="right"/>
    </xf>
    <xf numFmtId="0" fontId="40" fillId="3" borderId="0" xfId="3" applyFont="1" applyFill="1"/>
    <xf numFmtId="0" fontId="19" fillId="3" borderId="0" xfId="3" applyFont="1" applyFill="1"/>
    <xf numFmtId="9" fontId="40" fillId="3" borderId="0" xfId="8" applyFont="1" applyFill="1" applyBorder="1" applyAlignment="1" applyProtection="1">
      <alignment horizontal="right" vertical="center"/>
    </xf>
    <xf numFmtId="0" fontId="41" fillId="0" borderId="0" xfId="0" applyFont="1"/>
    <xf numFmtId="3" fontId="17" fillId="8" borderId="0" xfId="7" applyNumberFormat="1" applyFont="1" applyFill="1" applyBorder="1" applyAlignment="1" applyProtection="1"/>
    <xf numFmtId="3" fontId="17" fillId="3" borderId="0" xfId="0" applyNumberFormat="1" applyFont="1" applyFill="1"/>
    <xf numFmtId="3" fontId="17" fillId="3" borderId="0" xfId="7" applyNumberFormat="1" applyFont="1" applyFill="1" applyBorder="1" applyAlignment="1" applyProtection="1"/>
    <xf numFmtId="168" fontId="0" fillId="0" borderId="0" xfId="0" applyNumberFormat="1"/>
    <xf numFmtId="1" fontId="21" fillId="3" borderId="0" xfId="2" applyNumberFormat="1" applyFont="1" applyFill="1" applyAlignment="1">
      <alignment horizontal="right"/>
    </xf>
    <xf numFmtId="0" fontId="42" fillId="3" borderId="0" xfId="0" applyFont="1" applyFill="1"/>
    <xf numFmtId="0" fontId="42" fillId="0" borderId="0" xfId="0" applyFont="1"/>
    <xf numFmtId="0" fontId="43" fillId="3" borderId="0" xfId="3" applyFont="1" applyFill="1"/>
    <xf numFmtId="0" fontId="42" fillId="3" borderId="0" xfId="0" applyFont="1" applyFill="1" applyAlignment="1">
      <alignment vertical="center"/>
    </xf>
    <xf numFmtId="0" fontId="44" fillId="3" borderId="0" xfId="0" applyFont="1" applyFill="1" applyAlignment="1">
      <alignment vertical="center"/>
    </xf>
    <xf numFmtId="0" fontId="45" fillId="3" borderId="0" xfId="0" applyFont="1" applyFill="1"/>
    <xf numFmtId="168" fontId="42" fillId="3" borderId="0" xfId="0" applyNumberFormat="1" applyFont="1" applyFill="1"/>
    <xf numFmtId="168" fontId="17" fillId="8" borderId="20" xfId="7" applyNumberFormat="1" applyFont="1" applyFill="1" applyBorder="1" applyAlignment="1" applyProtection="1">
      <alignment horizontal="right" indent="1"/>
    </xf>
    <xf numFmtId="168" fontId="17" fillId="3" borderId="20" xfId="7" applyNumberFormat="1" applyFont="1" applyFill="1" applyBorder="1" applyAlignment="1" applyProtection="1">
      <alignment horizontal="right" indent="1"/>
    </xf>
    <xf numFmtId="168" fontId="17" fillId="8" borderId="26" xfId="7" applyNumberFormat="1" applyFont="1" applyFill="1" applyBorder="1" applyAlignment="1" applyProtection="1">
      <alignment horizontal="right" indent="1"/>
    </xf>
    <xf numFmtId="49" fontId="17" fillId="3" borderId="0" xfId="2" quotePrefix="1" applyNumberFormat="1" applyFont="1" applyFill="1"/>
    <xf numFmtId="0" fontId="20" fillId="6" borderId="19" xfId="0" applyFont="1" applyFill="1" applyBorder="1" applyAlignment="1">
      <alignment horizontal="center" vertical="center" wrapText="1"/>
    </xf>
    <xf numFmtId="168" fontId="17" fillId="8" borderId="19" xfId="7" applyNumberFormat="1" applyFont="1" applyFill="1" applyBorder="1" applyAlignment="1" applyProtection="1">
      <alignment horizontal="right" indent="1"/>
    </xf>
    <xf numFmtId="168" fontId="17" fillId="3" borderId="19" xfId="7" applyNumberFormat="1" applyFont="1" applyFill="1" applyBorder="1" applyAlignment="1" applyProtection="1">
      <alignment horizontal="right" indent="1"/>
    </xf>
    <xf numFmtId="168" fontId="17" fillId="8" borderId="27" xfId="7" applyNumberFormat="1" applyFont="1" applyFill="1" applyBorder="1" applyAlignment="1" applyProtection="1">
      <alignment horizontal="right" indent="1"/>
    </xf>
    <xf numFmtId="168" fontId="17" fillId="8" borderId="9" xfId="7" applyNumberFormat="1" applyFont="1" applyFill="1" applyBorder="1" applyAlignment="1" applyProtection="1">
      <alignment horizontal="right" indent="1"/>
    </xf>
    <xf numFmtId="168" fontId="42" fillId="0" borderId="0" xfId="0" applyNumberFormat="1" applyFont="1"/>
    <xf numFmtId="175" fontId="40" fillId="5" borderId="28" xfId="8" applyNumberFormat="1" applyFont="1" applyFill="1" applyBorder="1" applyAlignment="1" applyProtection="1">
      <alignment horizontal="right" vertical="center"/>
    </xf>
    <xf numFmtId="0" fontId="46" fillId="0" borderId="0" xfId="0" applyFont="1"/>
    <xf numFmtId="168" fontId="46" fillId="0" borderId="0" xfId="0" applyNumberFormat="1" applyFont="1"/>
    <xf numFmtId="164" fontId="17" fillId="3" borderId="0" xfId="2" applyFont="1" applyFill="1" applyAlignment="1">
      <alignment horizontal="left"/>
    </xf>
    <xf numFmtId="164" fontId="45" fillId="3" borderId="0" xfId="2" applyFont="1" applyFill="1"/>
    <xf numFmtId="0" fontId="0" fillId="3" borderId="16" xfId="0" applyFill="1" applyBorder="1"/>
    <xf numFmtId="173" fontId="39" fillId="2" borderId="28" xfId="1" applyNumberFormat="1" applyFont="1" applyBorder="1" applyAlignment="1">
      <alignment horizontal="right"/>
    </xf>
    <xf numFmtId="0" fontId="0" fillId="3" borderId="27" xfId="0" applyFill="1" applyBorder="1"/>
    <xf numFmtId="0" fontId="11" fillId="3" borderId="9" xfId="3" applyFont="1" applyFill="1" applyBorder="1"/>
    <xf numFmtId="0" fontId="40" fillId="5" borderId="27" xfId="3" applyFont="1" applyBorder="1"/>
    <xf numFmtId="0" fontId="19" fillId="5" borderId="9" xfId="3" applyFont="1" applyBorder="1"/>
    <xf numFmtId="9" fontId="40" fillId="5" borderId="27" xfId="8" applyFont="1" applyFill="1" applyBorder="1" applyAlignment="1" applyProtection="1">
      <alignment horizontal="right" vertical="center"/>
    </xf>
    <xf numFmtId="9" fontId="40" fillId="5" borderId="9" xfId="8" applyFont="1" applyFill="1" applyBorder="1" applyAlignment="1" applyProtection="1">
      <alignment horizontal="right" vertical="center"/>
    </xf>
    <xf numFmtId="174" fontId="40" fillId="5" borderId="9" xfId="8" applyNumberFormat="1" applyFont="1" applyFill="1" applyBorder="1" applyAlignment="1" applyProtection="1">
      <alignment horizontal="right" vertical="center"/>
    </xf>
    <xf numFmtId="173" fontId="39" fillId="2" borderId="29" xfId="1" applyNumberFormat="1" applyFont="1" applyBorder="1" applyAlignment="1">
      <alignment horizontal="right"/>
    </xf>
    <xf numFmtId="175" fontId="40" fillId="5" borderId="29" xfId="8" applyNumberFormat="1" applyFont="1" applyFill="1" applyBorder="1" applyAlignment="1" applyProtection="1">
      <alignment horizontal="right" vertical="center"/>
    </xf>
    <xf numFmtId="0" fontId="19" fillId="5" borderId="0" xfId="3" applyFont="1" applyAlignment="1">
      <alignment horizontal="center"/>
    </xf>
    <xf numFmtId="0" fontId="18" fillId="2" borderId="25" xfId="1" applyFont="1" applyBorder="1"/>
    <xf numFmtId="0" fontId="17" fillId="0" borderId="0" xfId="0" applyFont="1"/>
    <xf numFmtId="164" fontId="18" fillId="2" borderId="15" xfId="1" applyNumberFormat="1" applyFont="1" applyBorder="1" applyAlignment="1">
      <alignment horizontal="center"/>
    </xf>
    <xf numFmtId="164" fontId="18" fillId="2" borderId="14" xfId="1" applyNumberFormat="1" applyFont="1" applyBorder="1" applyAlignment="1">
      <alignment horizontal="center"/>
    </xf>
    <xf numFmtId="0" fontId="18" fillId="2" borderId="13" xfId="1" applyFont="1" applyBorder="1" applyAlignment="1">
      <alignment horizontal="center"/>
    </xf>
    <xf numFmtId="0" fontId="18" fillId="2" borderId="15" xfId="1" applyFont="1" applyBorder="1" applyAlignment="1">
      <alignment horizontal="center"/>
    </xf>
    <xf numFmtId="0" fontId="18" fillId="2" borderId="14" xfId="1" applyFont="1" applyBorder="1" applyAlignment="1">
      <alignment horizontal="center"/>
    </xf>
    <xf numFmtId="0" fontId="18" fillId="2" borderId="25" xfId="1" applyFont="1" applyBorder="1" applyAlignment="1">
      <alignment horizontal="center"/>
    </xf>
    <xf numFmtId="0" fontId="19" fillId="5" borderId="0" xfId="3" applyFont="1" applyAlignment="1">
      <alignment horizontal="center"/>
    </xf>
    <xf numFmtId="0" fontId="19" fillId="5" borderId="20" xfId="3" applyFont="1" applyBorder="1" applyAlignment="1">
      <alignment horizontal="center"/>
    </xf>
    <xf numFmtId="0" fontId="19" fillId="5" borderId="19" xfId="3" applyFont="1" applyBorder="1" applyAlignment="1">
      <alignment horizontal="center"/>
    </xf>
    <xf numFmtId="164" fontId="18" fillId="2" borderId="13" xfId="1" applyNumberFormat="1" applyFont="1" applyBorder="1" applyAlignment="1">
      <alignment horizontal="center"/>
    </xf>
    <xf numFmtId="0" fontId="18" fillId="2" borderId="16" xfId="1" applyFont="1" applyBorder="1" applyAlignment="1">
      <alignment horizontal="center"/>
    </xf>
    <xf numFmtId="0" fontId="26" fillId="11" borderId="15" xfId="0" applyFont="1" applyFill="1" applyBorder="1" applyAlignment="1">
      <alignment horizontal="center"/>
    </xf>
    <xf numFmtId="0" fontId="26" fillId="11" borderId="17" xfId="0" applyFont="1" applyFill="1" applyBorder="1" applyAlignment="1">
      <alignment horizontal="center"/>
    </xf>
    <xf numFmtId="0" fontId="26" fillId="11" borderId="18" xfId="0" applyFont="1" applyFill="1" applyBorder="1" applyAlignment="1">
      <alignment horizontal="center"/>
    </xf>
    <xf numFmtId="0" fontId="18" fillId="2" borderId="6" xfId="1" applyFont="1" applyBorder="1" applyAlignment="1">
      <alignment horizontal="center"/>
    </xf>
    <xf numFmtId="0" fontId="17" fillId="0" borderId="6" xfId="0" applyFont="1" applyBorder="1" applyAlignment="1">
      <alignment horizontal="center"/>
    </xf>
    <xf numFmtId="0" fontId="0" fillId="0" borderId="6" xfId="0" applyBorder="1"/>
    <xf numFmtId="0" fontId="0" fillId="0" borderId="14" xfId="0" applyBorder="1"/>
  </cellXfs>
  <cellStyles count="11">
    <cellStyle name="Comma 2" xfId="10" xr:uid="{00000000-0005-0000-0000-000001000000}"/>
    <cellStyle name="Header1" xfId="4" xr:uid="{00000000-0005-0000-0000-000002000000}"/>
    <cellStyle name="Line_ClosingBal" xfId="6" xr:uid="{00000000-0005-0000-0000-000003000000}"/>
    <cellStyle name="Line_ClosingBal 2" xfId="9" xr:uid="{00000000-0005-0000-0000-000004000000}"/>
    <cellStyle name="Normal" xfId="0" builtinId="0"/>
    <cellStyle name="Normal 2" xfId="2" xr:uid="{00000000-0005-0000-0000-000006000000}"/>
    <cellStyle name="Sheet_Header" xfId="1" xr:uid="{00000000-0005-0000-0000-000008000000}"/>
    <cellStyle name="Sheet_Header2" xfId="3" xr:uid="{00000000-0005-0000-0000-000009000000}"/>
    <cellStyle name="Unit" xfId="5" xr:uid="{00000000-0005-0000-0000-00000A000000}"/>
    <cellStyle name="Virgül" xfId="7" builtinId="3"/>
    <cellStyle name="Yüzde" xfId="8" builtinId="5"/>
  </cellStyles>
  <dxfs count="0"/>
  <tableStyles count="0" defaultTableStyle="TableStyleMedium2" defaultPivotStyle="PivotStyleLight16"/>
  <colors>
    <mruColors>
      <color rgb="FF5865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195405</xdr:colOff>
      <xdr:row>9</xdr:row>
      <xdr:rowOff>157582</xdr:rowOff>
    </xdr:from>
    <xdr:to>
      <xdr:col>4</xdr:col>
      <xdr:colOff>552229</xdr:colOff>
      <xdr:row>16</xdr:row>
      <xdr:rowOff>162874</xdr:rowOff>
    </xdr:to>
    <xdr:pic>
      <xdr:nvPicPr>
        <xdr:cNvPr id="2" name="Picture 1">
          <a:extLst>
            <a:ext uri="{FF2B5EF4-FFF2-40B4-BE49-F238E27FC236}">
              <a16:creationId xmlns:a16="http://schemas.microsoft.com/office/drawing/2014/main" id="{FA4DB605-4411-4985-B255-32972C0484B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202" t="5109" r="3815" b="8029"/>
        <a:stretch/>
      </xdr:blipFill>
      <xdr:spPr bwMode="auto">
        <a:xfrm>
          <a:off x="551005" y="2259432"/>
          <a:ext cx="1741124" cy="120544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0344605-38BA-41E9-834B-B23EF095ACAE}"/>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B4E3D6C5-3F19-4955-A7C9-36C2C3C99A75}"/>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C3AB78B9-BCB7-4D9A-91AB-E06F3B5FDE40}"/>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7C466406-A572-4661-9435-1B470CBDF330}"/>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1C4B877-4E9B-466E-A426-2B820F90556A}"/>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9BF4D5D0-C13A-4BCA-AB87-FA0D84CDA098}"/>
            </a:ext>
          </a:extLst>
        </xdr:cNvPr>
        <xdr:cNvPicPr>
          <a:picLocks noChangeAspect="1"/>
        </xdr:cNvPicPr>
      </xdr:nvPicPr>
      <xdr:blipFill>
        <a:blip xmlns:r="http://schemas.openxmlformats.org/officeDocument/2006/relationships" r:embed="rId1"/>
        <a:stretch>
          <a:fillRect/>
        </a:stretch>
      </xdr:blipFill>
      <xdr:spPr>
        <a:xfrm>
          <a:off x="19822341" y="0"/>
          <a:ext cx="566906" cy="5485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E704CA0-F1F7-4807-820B-78C75FDC0FB8}"/>
            </a:ext>
          </a:extLst>
        </xdr:cNvPr>
        <xdr:cNvPicPr>
          <a:picLocks noChangeAspect="1"/>
        </xdr:cNvPicPr>
      </xdr:nvPicPr>
      <xdr:blipFill>
        <a:blip xmlns:r="http://schemas.openxmlformats.org/officeDocument/2006/relationships" r:embed="rId1"/>
        <a:stretch>
          <a:fillRect/>
        </a:stretch>
      </xdr:blipFill>
      <xdr:spPr>
        <a:xfrm>
          <a:off x="19822341" y="0"/>
          <a:ext cx="566906" cy="5485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B73C998C-2C88-4303-A9BE-F0DF61BA528F}"/>
            </a:ext>
          </a:extLst>
        </xdr:cNvPr>
        <xdr:cNvPicPr>
          <a:picLocks noChangeAspect="1"/>
        </xdr:cNvPicPr>
      </xdr:nvPicPr>
      <xdr:blipFill>
        <a:blip xmlns:r="http://schemas.openxmlformats.org/officeDocument/2006/relationships" r:embed="rId1"/>
        <a:stretch>
          <a:fillRect/>
        </a:stretch>
      </xdr:blipFill>
      <xdr:spPr>
        <a:xfrm>
          <a:off x="20917716" y="0"/>
          <a:ext cx="566906" cy="54854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5B94C0C-D925-48F4-A40A-63B673F31676}"/>
            </a:ext>
          </a:extLst>
        </xdr:cNvPr>
        <xdr:cNvPicPr>
          <a:picLocks noChangeAspect="1"/>
        </xdr:cNvPicPr>
      </xdr:nvPicPr>
      <xdr:blipFill>
        <a:blip xmlns:r="http://schemas.openxmlformats.org/officeDocument/2006/relationships" r:embed="rId1"/>
        <a:stretch>
          <a:fillRect/>
        </a:stretch>
      </xdr:blipFill>
      <xdr:spPr>
        <a:xfrm>
          <a:off x="21513981" y="0"/>
          <a:ext cx="566906" cy="54092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384A586-DB2E-4930-A598-8AC2C0766183}"/>
            </a:ext>
          </a:extLst>
        </xdr:cNvPr>
        <xdr:cNvPicPr>
          <a:picLocks noChangeAspect="1"/>
        </xdr:cNvPicPr>
      </xdr:nvPicPr>
      <xdr:blipFill>
        <a:blip xmlns:r="http://schemas.openxmlformats.org/officeDocument/2006/relationships" r:embed="rId1"/>
        <a:stretch>
          <a:fillRect/>
        </a:stretch>
      </xdr:blipFill>
      <xdr:spPr>
        <a:xfrm>
          <a:off x="21628281" y="0"/>
          <a:ext cx="566906" cy="540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134471</xdr:colOff>
      <xdr:row>3</xdr:row>
      <xdr:rowOff>56030</xdr:rowOff>
    </xdr:from>
    <xdr:to>
      <xdr:col>17</xdr:col>
      <xdr:colOff>493060</xdr:colOff>
      <xdr:row>25</xdr:row>
      <xdr:rowOff>163286</xdr:rowOff>
    </xdr:to>
    <xdr:sp macro="" textlink="">
      <xdr:nvSpPr>
        <xdr:cNvPr id="2" name="TextBox 1">
          <a:extLst>
            <a:ext uri="{FF2B5EF4-FFF2-40B4-BE49-F238E27FC236}">
              <a16:creationId xmlns:a16="http://schemas.microsoft.com/office/drawing/2014/main" id="{D4975EB9-A846-43F5-9D41-AE4342B6379A}"/>
            </a:ext>
          </a:extLst>
        </xdr:cNvPr>
        <xdr:cNvSpPr txBox="1"/>
      </xdr:nvSpPr>
      <xdr:spPr>
        <a:xfrm>
          <a:off x="311364" y="899673"/>
          <a:ext cx="10114910" cy="4896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de-DE" sz="1200" b="1" i="1">
              <a:solidFill>
                <a:schemeClr val="dk1"/>
              </a:solidFill>
              <a:effectLst/>
              <a:latin typeface="+mn-lt"/>
              <a:ea typeface="+mn-ea"/>
              <a:cs typeface="+mn-cs"/>
            </a:rPr>
            <a:t>Kapsam</a:t>
          </a:r>
          <a:r>
            <a:rPr lang="de-DE" sz="1200" b="0" i="1">
              <a:solidFill>
                <a:schemeClr val="dk1"/>
              </a:solidFill>
              <a:effectLst/>
              <a:latin typeface="+mn-lt"/>
              <a:ea typeface="+mn-ea"/>
              <a:cs typeface="+mn-cs"/>
            </a:rPr>
            <a:t> </a:t>
          </a:r>
          <a:r>
            <a:rPr lang="de-DE" sz="1200">
              <a:solidFill>
                <a:schemeClr val="dk1"/>
              </a:solidFill>
              <a:effectLst/>
              <a:latin typeface="+mn-lt"/>
              <a:ea typeface="+mn-ea"/>
              <a:cs typeface="+mn-cs"/>
            </a:rPr>
            <a:t> </a:t>
          </a:r>
          <a:r>
            <a:rPr lang="de-DE" sz="1200" b="0" i="0">
              <a:solidFill>
                <a:schemeClr val="dk1"/>
              </a:solidFill>
              <a:effectLst/>
              <a:latin typeface="+mn-lt"/>
              <a:ea typeface="+mn-ea"/>
              <a:cs typeface="+mn-cs"/>
            </a:rPr>
            <a:t> </a:t>
          </a:r>
          <a:endParaRPr lang="en-US" sz="1050">
            <a:effectLst/>
          </a:endParaRPr>
        </a:p>
        <a:p>
          <a:pPr rtl="0" eaLnBrk="1" latinLnBrk="0" hangingPunct="1"/>
          <a:r>
            <a:rPr lang="de-DE" sz="1100" b="0" i="0">
              <a:solidFill>
                <a:schemeClr val="dk1"/>
              </a:solidFill>
              <a:effectLst/>
              <a:latin typeface="+mn-lt"/>
              <a:ea typeface="+mn-ea"/>
              <a:cs typeface="+mn-cs"/>
            </a:rPr>
            <a:t>Kruvaziyer limanlarına ilişkin trafik istatistikleri, Global Ports Holding </a:t>
          </a:r>
          <a:r>
            <a:rPr lang="tr-TR" sz="1100" b="0" i="0">
              <a:solidFill>
                <a:schemeClr val="dk1"/>
              </a:solidFill>
              <a:effectLst/>
              <a:latin typeface="+mn-lt"/>
              <a:ea typeface="+mn-ea"/>
              <a:cs typeface="+mn-cs"/>
            </a:rPr>
            <a:t>Ltd</a:t>
          </a:r>
          <a:r>
            <a:rPr lang="de-DE" sz="1100" b="0" i="0">
              <a:solidFill>
                <a:schemeClr val="dk1"/>
              </a:solidFill>
              <a:effectLst/>
              <a:latin typeface="+mn-lt"/>
              <a:ea typeface="+mn-ea"/>
              <a:cs typeface="+mn-cs"/>
            </a:rPr>
            <a:t>'nin ("GPH" veya "Şirket") denetlenmiş mali tablolarında tam olarak konsolide edilmiştir. Yolcu sayıları konsolide portföy konsolidasyon çevresine atıfta bulunur, dolayısıyla özsermaye ile muhasebeleştirilen ortak limanlar La Goulette, Lizbon, Singapur ve Venedik hariçtir. </a:t>
          </a:r>
          <a:r>
            <a:rPr lang="de-DE" sz="1100" b="0" i="1">
              <a:solidFill>
                <a:schemeClr val="dk1"/>
              </a:solidFill>
              <a:effectLst/>
              <a:latin typeface="+mn-lt"/>
              <a:ea typeface="+mn-ea"/>
              <a:cs typeface="+mn-cs"/>
            </a:rPr>
            <a:t> </a:t>
          </a:r>
          <a:endParaRPr lang="en-US" sz="1100">
            <a:effectLst/>
          </a:endParaRPr>
        </a:p>
        <a:p>
          <a:pPr rtl="0" eaLnBrk="1" fontAlgn="auto" latinLnBrk="0" hangingPunct="1"/>
          <a:endParaRPr lang="tr-TR" sz="1100" b="1" i="1" baseline="0">
            <a:solidFill>
              <a:schemeClr val="dk1"/>
            </a:solidFill>
            <a:effectLst/>
            <a:latin typeface="+mn-lt"/>
            <a:ea typeface="+mn-ea"/>
            <a:cs typeface="+mn-cs"/>
          </a:endParaRPr>
        </a:p>
        <a:p>
          <a:pPr rtl="0" eaLnBrk="1" fontAlgn="auto" latinLnBrk="0" hangingPunct="1"/>
          <a:r>
            <a:rPr lang="de-DE" sz="1100" b="1" i="1" baseline="0">
              <a:solidFill>
                <a:schemeClr val="dk1"/>
              </a:solidFill>
              <a:effectLst/>
              <a:latin typeface="+mn-lt"/>
              <a:ea typeface="+mn-ea"/>
              <a:cs typeface="+mn-cs"/>
            </a:rPr>
            <a:t>Sözlük</a:t>
          </a:r>
          <a:endParaRPr lang="en-US" sz="1100">
            <a:effectLst/>
          </a:endParaRPr>
        </a:p>
        <a:p>
          <a:pPr rtl="0" eaLnBrk="1" latinLnBrk="0" hangingPunct="1"/>
          <a:r>
            <a:rPr lang="de-DE" sz="1100" b="1" i="0">
              <a:solidFill>
                <a:schemeClr val="dk1"/>
              </a:solidFill>
              <a:effectLst/>
              <a:latin typeface="+mn-lt"/>
              <a:ea typeface="+mn-ea"/>
              <a:cs typeface="+mn-cs"/>
            </a:rPr>
            <a:t>Seferler		</a:t>
          </a:r>
          <a:r>
            <a:rPr lang="de-DE" sz="1100" b="0" i="0">
              <a:solidFill>
                <a:schemeClr val="dk1"/>
              </a:solidFill>
              <a:effectLst/>
              <a:latin typeface="+mn-lt"/>
              <a:ea typeface="+mn-ea"/>
              <a:cs typeface="+mn-cs"/>
            </a:rPr>
            <a:t>Kruvaziyer gemi seferleri.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endParaRPr lang="en-US" sz="1100">
            <a:effectLst/>
          </a:endParaRPr>
        </a:p>
        <a:p>
          <a:pPr rtl="0" eaLnBrk="1" latinLnBrk="0" hangingPunct="1"/>
          <a:r>
            <a:rPr lang="de-DE" sz="1100" b="1" i="0">
              <a:solidFill>
                <a:schemeClr val="dk1"/>
              </a:solidFill>
              <a:effectLst/>
              <a:latin typeface="+mn-lt"/>
              <a:ea typeface="+mn-ea"/>
              <a:cs typeface="+mn-cs"/>
            </a:rPr>
            <a:t>Yolcu Sayısı	 </a:t>
          </a:r>
          <a:r>
            <a:rPr lang="de-DE" sz="1100" b="1">
              <a:solidFill>
                <a:schemeClr val="dk1"/>
              </a:solidFill>
              <a:effectLst/>
              <a:latin typeface="+mn-lt"/>
              <a:ea typeface="+mn-ea"/>
              <a:cs typeface="+mn-cs"/>
            </a:rPr>
            <a:t> </a:t>
          </a:r>
          <a:r>
            <a:rPr lang="de-DE" sz="1100" b="1" i="0">
              <a:solidFill>
                <a:schemeClr val="dk1"/>
              </a:solidFill>
              <a:effectLst/>
              <a:latin typeface="+mn-lt"/>
              <a:ea typeface="+mn-ea"/>
              <a:cs typeface="+mn-cs"/>
            </a:rPr>
            <a:t> 	</a:t>
          </a:r>
          <a:r>
            <a:rPr lang="de-DE" sz="1100" b="0" i="0">
              <a:solidFill>
                <a:schemeClr val="dk1"/>
              </a:solidFill>
              <a:effectLst/>
              <a:latin typeface="+mn-lt"/>
              <a:ea typeface="+mn-ea"/>
              <a:cs typeface="+mn-cs"/>
            </a:rPr>
            <a:t>Yolcuların gemiden fiilen ayrılmalarına gerek kalmadan yolcu gemisindeki yolculara dayalı yolcu hareketlerini temsil eder. </a:t>
          </a:r>
          <a:endParaRPr lang="en-US" sz="1100">
            <a:effectLst/>
          </a:endParaRPr>
        </a:p>
        <a:p>
          <a:pPr rtl="0" eaLnBrk="1" latinLnBrk="0" hangingPunct="1"/>
          <a:r>
            <a:rPr lang="de-DE" sz="1100" b="0" i="0">
              <a:solidFill>
                <a:schemeClr val="dk1"/>
              </a:solidFill>
              <a:effectLst/>
              <a:latin typeface="+mn-lt"/>
              <a:ea typeface="+mn-ea"/>
              <a:cs typeface="+mn-cs"/>
            </a:rPr>
            <a:t>		Ana</a:t>
          </a:r>
          <a:r>
            <a:rPr lang="de-DE" sz="1100" b="0" i="0" baseline="0">
              <a:solidFill>
                <a:schemeClr val="dk1"/>
              </a:solidFill>
              <a:effectLst/>
              <a:latin typeface="+mn-lt"/>
              <a:ea typeface="+mn-ea"/>
              <a:cs typeface="+mn-cs"/>
            </a:rPr>
            <a:t> liman </a:t>
          </a:r>
          <a:r>
            <a:rPr lang="de-DE" sz="1100" b="0" i="0">
              <a:solidFill>
                <a:schemeClr val="dk1"/>
              </a:solidFill>
              <a:effectLst/>
              <a:latin typeface="+mn-lt"/>
              <a:ea typeface="+mn-ea"/>
              <a:cs typeface="+mn-cs"/>
            </a:rPr>
            <a:t>veya interport çağrıları için, biniş ve iniş yolcu hareketleri sayılır. </a:t>
          </a:r>
          <a:endParaRPr lang="en-US" sz="1100">
            <a:effectLst/>
          </a:endParaRPr>
        </a:p>
        <a:p>
          <a:pPr rtl="0" eaLnBrk="1" latinLnBrk="0" hangingPunct="1"/>
          <a:r>
            <a:rPr lang="de-DE" sz="1100" b="0" i="0">
              <a:solidFill>
                <a:schemeClr val="dk1"/>
              </a:solidFill>
              <a:effectLst/>
              <a:latin typeface="+mn-lt"/>
              <a:ea typeface="+mn-ea"/>
              <a:cs typeface="+mn-cs"/>
            </a:rPr>
            <a:t>		Transit kruvaziyer ve feribot seferleri ile gelen yolcuların her biri, bir yolcu hareketini temsil etmektedir.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endParaRPr lang="en-US" sz="1100">
            <a:effectLst/>
          </a:endParaRPr>
        </a:p>
        <a:p>
          <a:pPr rtl="0" eaLnBrk="1" latinLnBrk="0" hangingPunct="1"/>
          <a:r>
            <a:rPr lang="de-DE" sz="1100" b="1" i="0">
              <a:solidFill>
                <a:schemeClr val="dk1"/>
              </a:solidFill>
              <a:effectLst/>
              <a:latin typeface="+mn-lt"/>
              <a:ea typeface="+mn-ea"/>
              <a:cs typeface="+mn-cs"/>
            </a:rPr>
            <a:t>2019  verisi </a:t>
          </a:r>
          <a:r>
            <a:rPr lang="de-DE" sz="1100" b="1">
              <a:solidFill>
                <a:schemeClr val="dk1"/>
              </a:solidFill>
              <a:effectLst/>
              <a:latin typeface="+mn-lt"/>
              <a:ea typeface="+mn-ea"/>
              <a:cs typeface="+mn-cs"/>
            </a:rPr>
            <a:t> </a:t>
          </a:r>
          <a:r>
            <a:rPr lang="de-DE" sz="1100" b="1" i="0">
              <a:solidFill>
                <a:schemeClr val="dk1"/>
              </a:solidFill>
              <a:effectLst/>
              <a:latin typeface="+mn-lt"/>
              <a:ea typeface="+mn-ea"/>
              <a:cs typeface="+mn-cs"/>
            </a:rPr>
            <a:t> 		</a:t>
          </a:r>
          <a:r>
            <a:rPr lang="de-DE" sz="1100" b="0" i="0">
              <a:solidFill>
                <a:schemeClr val="dk1"/>
              </a:solidFill>
              <a:effectLst/>
              <a:latin typeface="+mn-lt"/>
              <a:ea typeface="+mn-ea"/>
              <a:cs typeface="+mn-cs"/>
            </a:rPr>
            <a:t>2019 takvim yılı boyunca edinilen büyük limanlara ilişkin karşılaştırmalı bilgiler, bu limanlar için tüm takvim yılı boyunca 12 milyon</a:t>
          </a:r>
          <a:br>
            <a:rPr lang="tr-TR" sz="1100" b="0" i="0">
              <a:solidFill>
                <a:schemeClr val="dk1"/>
              </a:solidFill>
              <a:effectLst/>
              <a:latin typeface="+mn-lt"/>
              <a:ea typeface="+mn-ea"/>
              <a:cs typeface="+mn-cs"/>
            </a:rPr>
          </a:br>
          <a:r>
            <a:rPr lang="tr-TR" sz="1100" b="0" i="0">
              <a:solidFill>
                <a:schemeClr val="dk1"/>
              </a:solidFill>
              <a:effectLst/>
              <a:latin typeface="+mn-lt"/>
              <a:ea typeface="+mn-ea"/>
              <a:cs typeface="+mn-cs"/>
            </a:rPr>
            <a:t>                                                    </a:t>
          </a:r>
          <a:r>
            <a:rPr lang="de-DE" sz="1100" b="0" i="0">
              <a:solidFill>
                <a:schemeClr val="dk1"/>
              </a:solidFill>
              <a:effectLst/>
              <a:latin typeface="+mn-lt"/>
              <a:ea typeface="+mn-ea"/>
              <a:cs typeface="+mn-cs"/>
            </a:rPr>
            <a:t> hacmi temsil etmektedir - Şirketin mali tablolarında sunulduğu üzere GPH kontrolü altındaki orantılı dönemi değil. </a:t>
          </a:r>
        </a:p>
        <a:p>
          <a:pPr rtl="0" eaLnBrk="1" latinLnBrk="0" hangingPunct="1"/>
          <a:endParaRPr lang="en-US" sz="1100">
            <a:effectLst/>
          </a:endParaRPr>
        </a:p>
        <a:p>
          <a:r>
            <a:rPr lang="de-DE" sz="1100" b="1" i="1">
              <a:solidFill>
                <a:schemeClr val="dk1"/>
              </a:solidFill>
              <a:effectLst/>
              <a:latin typeface="+mn-lt"/>
              <a:ea typeface="+mn-ea"/>
              <a:cs typeface="+mn-cs"/>
            </a:rPr>
            <a:t>Bölgesel Raporlama bazlı Liman Kırılımı (31 Mart 202</a:t>
          </a:r>
          <a:r>
            <a:rPr lang="tr-TR" sz="1100" b="1" i="1">
              <a:solidFill>
                <a:schemeClr val="dk1"/>
              </a:solidFill>
              <a:effectLst/>
              <a:latin typeface="+mn-lt"/>
              <a:ea typeface="+mn-ea"/>
              <a:cs typeface="+mn-cs"/>
            </a:rPr>
            <a:t>5</a:t>
          </a:r>
          <a:r>
            <a:rPr lang="de-DE" sz="1100" b="1" i="1">
              <a:solidFill>
                <a:schemeClr val="dk1"/>
              </a:solidFill>
              <a:effectLst/>
              <a:latin typeface="+mn-lt"/>
              <a:ea typeface="+mn-ea"/>
              <a:cs typeface="+mn-cs"/>
            </a:rPr>
            <a:t> itibarıyla)</a:t>
          </a:r>
          <a:endParaRPr lang="en-US">
            <a:effectLst/>
          </a:endParaRPr>
        </a:p>
        <a:p>
          <a:r>
            <a:rPr lang="de-DE" sz="1100" b="1">
              <a:solidFill>
                <a:schemeClr val="dk1"/>
              </a:solidFill>
              <a:effectLst/>
              <a:latin typeface="+mn-lt"/>
              <a:ea typeface="+mn-ea"/>
              <a:cs typeface="+mn-cs"/>
            </a:rPr>
            <a:t>Amerika: </a:t>
          </a:r>
          <a:r>
            <a:rPr lang="de-DE" sz="1100">
              <a:solidFill>
                <a:schemeClr val="dk1"/>
              </a:solidFill>
              <a:effectLst/>
              <a:latin typeface="+mn-lt"/>
              <a:ea typeface="+mn-ea"/>
              <a:cs typeface="+mn-cs"/>
            </a:rPr>
            <a:t>Antigua kruvaziyer Limanı, Nassau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a:t>
          </a:r>
          <a:r>
            <a:rPr lang="tr-TR" sz="1100">
              <a:solidFill>
                <a:schemeClr val="dk1"/>
              </a:solidFill>
              <a:effectLst/>
              <a:latin typeface="+mn-lt"/>
              <a:ea typeface="+mn-ea"/>
              <a:cs typeface="+mn-cs"/>
            </a:rPr>
            <a:t>,</a:t>
          </a:r>
          <a:r>
            <a:rPr lang="de-DE" sz="1100">
              <a:solidFill>
                <a:schemeClr val="dk1"/>
              </a:solidFill>
              <a:effectLst/>
              <a:latin typeface="+mn-lt"/>
              <a:ea typeface="+mn-ea"/>
              <a:cs typeface="+mn-cs"/>
            </a:rPr>
            <a:t> Prince Rupert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a:t>
          </a:r>
          <a:r>
            <a:rPr lang="tr-TR" sz="1100">
              <a:solidFill>
                <a:schemeClr val="dk1"/>
              </a:solidFill>
              <a:effectLst/>
              <a:latin typeface="+mn-lt"/>
              <a:ea typeface="+mn-ea"/>
              <a:cs typeface="+mn-cs"/>
            </a:rPr>
            <a:t>, San Juan Kruvaziyer</a:t>
          </a:r>
          <a:r>
            <a:rPr lang="tr-TR" sz="1100" baseline="0">
              <a:solidFill>
                <a:schemeClr val="dk1"/>
              </a:solidFill>
              <a:effectLst/>
              <a:latin typeface="+mn-lt"/>
              <a:ea typeface="+mn-ea"/>
              <a:cs typeface="+mn-cs"/>
            </a:rPr>
            <a:t> Limanı, Porto Riko, St. Lucia</a:t>
          </a:r>
          <a:endParaRPr lang="tr-TR" sz="1100">
            <a:solidFill>
              <a:schemeClr val="dk1"/>
            </a:solidFill>
            <a:effectLst/>
            <a:latin typeface="+mn-lt"/>
            <a:ea typeface="+mn-ea"/>
            <a:cs typeface="+mn-cs"/>
          </a:endParaRPr>
        </a:p>
        <a:p>
          <a:r>
            <a:rPr lang="de-DE" sz="1100" b="1">
              <a:solidFill>
                <a:schemeClr val="dk1"/>
              </a:solidFill>
              <a:effectLst/>
              <a:latin typeface="+mn-lt"/>
              <a:ea typeface="+mn-ea"/>
              <a:cs typeface="+mn-cs"/>
            </a:rPr>
            <a:t>Batı Akdeniz &amp; Atlantik:</a:t>
          </a:r>
          <a:r>
            <a:rPr lang="de-DE" sz="1100">
              <a:solidFill>
                <a:schemeClr val="dk1"/>
              </a:solidFill>
              <a:effectLst/>
              <a:latin typeface="+mn-lt"/>
              <a:ea typeface="+mn-ea"/>
              <a:cs typeface="+mn-cs"/>
            </a:rPr>
            <a:t> İspanya Limanları (</a:t>
          </a:r>
          <a:r>
            <a:rPr lang="tr-TR" sz="1100">
              <a:solidFill>
                <a:schemeClr val="dk1"/>
              </a:solidFill>
              <a:effectLst/>
              <a:latin typeface="+mn-lt"/>
              <a:ea typeface="+mn-ea"/>
              <a:cs typeface="+mn-cs"/>
            </a:rPr>
            <a:t>Alicante</a:t>
          </a:r>
          <a:r>
            <a:rPr lang="tr-TR" sz="1100" baseline="0">
              <a:solidFill>
                <a:schemeClr val="dk1"/>
              </a:solidFill>
              <a:effectLst/>
              <a:latin typeface="+mn-lt"/>
              <a:ea typeface="+mn-ea"/>
              <a:cs typeface="+mn-cs"/>
            </a:rPr>
            <a:t> Kruvaziyer Limanı, </a:t>
          </a:r>
          <a:r>
            <a:rPr lang="de-DE" sz="1100">
              <a:solidFill>
                <a:schemeClr val="dk1"/>
              </a:solidFill>
              <a:effectLst/>
              <a:latin typeface="+mn-lt"/>
              <a:ea typeface="+mn-ea"/>
              <a:cs typeface="+mn-cs"/>
            </a:rPr>
            <a:t>Barcelona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Fuerteventura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Lanzarote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Las Palmas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Malaga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Tarragona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a:t>
          </a:r>
          <a:r>
            <a:rPr lang="tr-TR" sz="1100">
              <a:solidFill>
                <a:schemeClr val="dk1"/>
              </a:solidFill>
              <a:effectLst/>
              <a:latin typeface="+mn-lt"/>
              <a:ea typeface="+mn-ea"/>
              <a:cs typeface="+mn-cs"/>
            </a:rPr>
            <a:t>, Sevilla Kruvaziyer Limanı</a:t>
          </a:r>
          <a:r>
            <a:rPr lang="de-DE" sz="1100">
              <a:solidFill>
                <a:schemeClr val="dk1"/>
              </a:solidFill>
              <a:effectLst/>
              <a:latin typeface="+mn-lt"/>
              <a:ea typeface="+mn-ea"/>
              <a:cs typeface="+mn-cs"/>
            </a:rPr>
            <a:t> and </a:t>
          </a:r>
          <a:r>
            <a:rPr lang="tr-TR" sz="1100">
              <a:solidFill>
                <a:schemeClr val="dk1"/>
              </a:solidFill>
              <a:effectLst/>
              <a:latin typeface="+mn-lt"/>
              <a:ea typeface="+mn-ea"/>
              <a:cs typeface="+mn-cs"/>
            </a:rPr>
            <a:t>Ferrol</a:t>
          </a:r>
          <a:r>
            <a:rPr lang="de-DE" sz="1100">
              <a:solidFill>
                <a:schemeClr val="dk1"/>
              </a:solidFill>
              <a:effectLst/>
              <a:latin typeface="+mn-lt"/>
              <a:ea typeface="+mn-ea"/>
              <a:cs typeface="+mn-cs"/>
            </a:rPr>
            <a:t> Kruvaziyer limanı</a:t>
          </a:r>
          <a:endParaRPr lang="tr-TR" sz="1100">
            <a:solidFill>
              <a:schemeClr val="dk1"/>
            </a:solidFill>
            <a:effectLst/>
            <a:latin typeface="+mn-lt"/>
            <a:ea typeface="+mn-ea"/>
            <a:cs typeface="+mn-cs"/>
          </a:endParaRPr>
        </a:p>
        <a:p>
          <a:r>
            <a:rPr lang="de-DE" sz="1100" b="1">
              <a:solidFill>
                <a:schemeClr val="dk1"/>
              </a:solidFill>
              <a:effectLst/>
              <a:latin typeface="+mn-lt"/>
              <a:ea typeface="+mn-ea"/>
              <a:cs typeface="+mn-cs"/>
            </a:rPr>
            <a:t>Orta Akdeniz, Kuzey Avrupa ve Kuzey Afrika: </a:t>
          </a:r>
          <a:r>
            <a:rPr lang="en-GB" sz="1100">
              <a:solidFill>
                <a:schemeClr val="dk1"/>
              </a:solidFill>
              <a:effectLst/>
              <a:latin typeface="+mn-lt"/>
              <a:ea typeface="+mn-ea"/>
              <a:cs typeface="+mn-cs"/>
            </a:rPr>
            <a:t>Italyan Limanları (Cagliari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Catania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Crotone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a:t>
          </a:r>
          <a:r>
            <a:rPr lang="tr-TR" sz="1100">
              <a:solidFill>
                <a:schemeClr val="dk1"/>
              </a:solidFill>
              <a:effectLst/>
              <a:latin typeface="+mn-lt"/>
              <a:ea typeface="+mn-ea"/>
              <a:cs typeface="+mn-cs"/>
            </a:rPr>
            <a:t>ve</a:t>
          </a:r>
          <a:r>
            <a:rPr lang="en-GB" sz="1100">
              <a:solidFill>
                <a:schemeClr val="dk1"/>
              </a:solidFill>
              <a:effectLst/>
              <a:latin typeface="+mn-lt"/>
              <a:ea typeface="+mn-ea"/>
              <a:cs typeface="+mn-cs"/>
            </a:rPr>
            <a:t> Taranto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ve Valletta Kruvaziyer </a:t>
          </a:r>
          <a:r>
            <a:rPr lang="tr-TR" sz="1100">
              <a:solidFill>
                <a:schemeClr val="dk1"/>
              </a:solidFill>
              <a:effectLst/>
              <a:latin typeface="+mn-lt"/>
              <a:ea typeface="+mn-ea"/>
              <a:cs typeface="+mn-cs"/>
            </a:rPr>
            <a:t>Li</a:t>
          </a:r>
          <a:r>
            <a:rPr lang="en-GB" sz="1100">
              <a:solidFill>
                <a:schemeClr val="dk1"/>
              </a:solidFill>
              <a:effectLst/>
              <a:latin typeface="+mn-lt"/>
              <a:ea typeface="+mn-ea"/>
              <a:cs typeface="+mn-cs"/>
            </a:rPr>
            <a:t>manı, Malta</a:t>
          </a:r>
          <a:r>
            <a:rPr lang="tr-TR" sz="1100">
              <a:solidFill>
                <a:schemeClr val="dk1"/>
              </a:solidFill>
              <a:effectLst/>
              <a:latin typeface="+mn-lt"/>
              <a:ea typeface="+mn-ea"/>
              <a:cs typeface="+mn-cs"/>
            </a:rPr>
            <a:t>'nın yanı</a:t>
          </a:r>
          <a:r>
            <a:rPr lang="tr-TR" sz="1100" baseline="0">
              <a:solidFill>
                <a:schemeClr val="dk1"/>
              </a:solidFill>
              <a:effectLst/>
              <a:latin typeface="+mn-lt"/>
              <a:ea typeface="+mn-ea"/>
              <a:cs typeface="+mn-cs"/>
            </a:rPr>
            <a:t> sıra, Liverpool Kruvaziyer Limanı ve Greenock Kruvaziyer Limanı Birleşik Krallık, Kazablanka Kruvaziyer Limanı Fas, Bremerhaven Kruvaziyer Limanı Almanya. </a:t>
          </a:r>
          <a:endParaRPr lang="en-US">
            <a:effectLst/>
          </a:endParaRPr>
        </a:p>
        <a:p>
          <a:r>
            <a:rPr lang="en-GB" sz="1100" b="1">
              <a:solidFill>
                <a:schemeClr val="dk1"/>
              </a:solidFill>
              <a:effectLst/>
              <a:latin typeface="+mn-lt"/>
              <a:ea typeface="+mn-ea"/>
              <a:cs typeface="+mn-cs"/>
            </a:rPr>
            <a:t>Doğu Akdeniz &amp; Adriyatik:</a:t>
          </a:r>
          <a:r>
            <a:rPr lang="en-GB" sz="1100">
              <a:solidFill>
                <a:schemeClr val="dk1"/>
              </a:solidFill>
              <a:effectLst/>
              <a:latin typeface="+mn-lt"/>
              <a:ea typeface="+mn-ea"/>
              <a:cs typeface="+mn-cs"/>
            </a:rPr>
            <a:t> Türk Kruvaziyer limanı (Bodrum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a:t>
          </a:r>
          <a:r>
            <a:rPr lang="tr-TR" sz="1100">
              <a:solidFill>
                <a:schemeClr val="dk1"/>
              </a:solidFill>
              <a:effectLst/>
              <a:latin typeface="+mn-lt"/>
              <a:ea typeface="+mn-ea"/>
              <a:cs typeface="+mn-cs"/>
            </a:rPr>
            <a:t>ve</a:t>
          </a:r>
          <a:r>
            <a:rPr lang="en-GB" sz="1100">
              <a:solidFill>
                <a:schemeClr val="dk1"/>
              </a:solidFill>
              <a:effectLst/>
              <a:latin typeface="+mn-lt"/>
              <a:ea typeface="+mn-ea"/>
              <a:cs typeface="+mn-cs"/>
            </a:rPr>
            <a:t> Ege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a:t>
          </a:r>
          <a:r>
            <a:rPr lang="tr-TR" sz="1100">
              <a:solidFill>
                <a:schemeClr val="dk1"/>
              </a:solidFill>
              <a:effectLst/>
              <a:latin typeface="+mn-lt"/>
              <a:ea typeface="+mn-ea"/>
              <a:cs typeface="+mn-cs"/>
            </a:rPr>
            <a:t>ve</a:t>
          </a:r>
          <a:r>
            <a:rPr lang="en-GB" sz="1100">
              <a:solidFill>
                <a:schemeClr val="dk1"/>
              </a:solidFill>
              <a:effectLst/>
              <a:latin typeface="+mn-lt"/>
              <a:ea typeface="+mn-ea"/>
              <a:cs typeface="+mn-cs"/>
            </a:rPr>
            <a:t> Zadar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Hırvatistan.</a:t>
          </a:r>
          <a:endParaRPr lang="en-US">
            <a:effectLst/>
          </a:endParaRPr>
        </a:p>
        <a:p>
          <a:r>
            <a:rPr lang="en-GB" sz="1100" b="1">
              <a:solidFill>
                <a:schemeClr val="dk1"/>
              </a:solidFill>
              <a:effectLst/>
              <a:latin typeface="+mn-lt"/>
              <a:ea typeface="+mn-ea"/>
              <a:cs typeface="+mn-cs"/>
            </a:rPr>
            <a:t>Diğer:</a:t>
          </a:r>
          <a:r>
            <a:rPr lang="en-GB" sz="1100">
              <a:solidFill>
                <a:schemeClr val="dk1"/>
              </a:solidFill>
              <a:effectLst/>
              <a:latin typeface="+mn-lt"/>
              <a:ea typeface="+mn-ea"/>
              <a:cs typeface="+mn-cs"/>
            </a:rPr>
            <a:t> Adria Limanı, Montengro</a:t>
          </a:r>
          <a:endParaRPr lang="tr-TR" sz="1100">
            <a:solidFill>
              <a:schemeClr val="dk1"/>
            </a:solidFill>
            <a:effectLst/>
            <a:latin typeface="+mn-lt"/>
            <a:ea typeface="+mn-ea"/>
            <a:cs typeface="+mn-cs"/>
          </a:endParaRPr>
        </a:p>
        <a:p>
          <a:r>
            <a:rPr lang="en-US" b="1">
              <a:effectLst/>
            </a:rPr>
            <a:t>Konsolide Edilme</a:t>
          </a:r>
          <a:r>
            <a:rPr lang="tr-TR" b="1">
              <a:effectLst/>
            </a:rPr>
            <a:t>yen</a:t>
          </a:r>
          <a:r>
            <a:rPr lang="en-US" b="1">
              <a:effectLst/>
            </a:rPr>
            <a:t> Limanlar: </a:t>
          </a:r>
          <a:r>
            <a:rPr lang="en-US">
              <a:effectLst/>
            </a:rPr>
            <a:t>Ocak 2026’dan itibaren eklenmiştir. Özsermaye yöntemiyle muhasebeleştirilen iştirakler arasında Lizbon Kruvaziyer Limanı, Portekiz; Venedik Kruvaziyer Limanı, İtalya; La Goulette, Tunus; Singapur Kruvaziyer Limanı, Singapur; Vigo Kruvaziyer Limanı, İspanya yer almaktadır. Ayrıca yönetim anlaşmaları kapsamında Ha Long Kruvaziyer Limanı, Vietnam ve Mindelo Kruvaziyer Limanı, Cabo Verde Cumhuriyeti bulunmaktadır.</a:t>
          </a:r>
          <a:endParaRPr lang="tr-TR">
            <a:effectLst/>
          </a:endParaRPr>
        </a:p>
        <a:p>
          <a:r>
            <a:rPr lang="en-US" b="1">
              <a:effectLst/>
            </a:rPr>
            <a:t>Doluluk Oranı: </a:t>
          </a:r>
          <a:r>
            <a:rPr lang="en-US">
              <a:effectLst/>
            </a:rPr>
            <a:t>Aşağıdaki şekilde hesaplanır: [Transit yolcu + (Binen + İnen yolcu)/2] / Gemi Kapasitesi (</a:t>
          </a:r>
          <a:r>
            <a:rPr lang="tr-TR">
              <a:effectLst/>
            </a:rPr>
            <a:t>standart</a:t>
          </a:r>
          <a:r>
            <a:rPr lang="en-US">
              <a:effectLst/>
            </a:rPr>
            <a:t> yatak kapasitesi); her gemi için ayrı ayrı hesaplanır ve ardından konsolide kruvaziyer limanları genelinde hacim ağırlıklı ortalama alınarak birleştirilir.</a:t>
          </a:r>
          <a:endParaRPr lang="de-DE" sz="1100" b="1" i="1">
            <a:solidFill>
              <a:schemeClr val="dk1"/>
            </a:solidFill>
            <a:effectLst/>
            <a:latin typeface="+mn-lt"/>
            <a:ea typeface="+mn-ea"/>
            <a:cs typeface="+mn-cs"/>
          </a:endParaRPr>
        </a:p>
        <a:p>
          <a:pPr rtl="0" eaLnBrk="1" latinLnBrk="0" hangingPunct="1"/>
          <a:r>
            <a:rPr lang="de-DE" sz="1100" b="1" i="1">
              <a:solidFill>
                <a:schemeClr val="dk1"/>
              </a:solidFill>
              <a:effectLst/>
              <a:latin typeface="+mn-lt"/>
              <a:ea typeface="+mn-ea"/>
              <a:cs typeface="+mn-cs"/>
            </a:rPr>
            <a:t>Kaynaklar</a:t>
          </a:r>
          <a:endParaRPr lang="en-US" sz="1100">
            <a:effectLst/>
          </a:endParaRPr>
        </a:p>
        <a:p>
          <a:pPr rtl="0" eaLnBrk="1" latinLnBrk="0" hangingPunct="1"/>
          <a:r>
            <a:rPr lang="de-DE" sz="1100" b="0" i="0">
              <a:solidFill>
                <a:schemeClr val="dk1"/>
              </a:solidFill>
              <a:effectLst/>
              <a:latin typeface="+mn-lt"/>
              <a:ea typeface="+mn-ea"/>
              <a:cs typeface="+mn-cs"/>
            </a:rPr>
            <a:t>Operasyonel liman istatistikleri, gecelik kruvaziyer gemileri veya ay sonunda farklı kesinti süreleri nedeniyle finansal raporlamaya kıyasla küçük farklılıklar olabilir. </a:t>
          </a:r>
          <a:r>
            <a:rPr lang="de-DE" sz="1100">
              <a:solidFill>
                <a:schemeClr val="dk1"/>
              </a:solidFill>
              <a:effectLst/>
              <a:latin typeface="+mn-lt"/>
              <a:ea typeface="+mn-ea"/>
              <a:cs typeface="+mn-cs"/>
            </a:rPr>
            <a:t> </a:t>
          </a:r>
          <a:endParaRPr lang="en-US" sz="1100">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5AD035E-4F98-4F4B-8B78-7E27728AC7ED}"/>
            </a:ext>
          </a:extLst>
        </xdr:cNvPr>
        <xdr:cNvPicPr>
          <a:picLocks noChangeAspect="1"/>
        </xdr:cNvPicPr>
      </xdr:nvPicPr>
      <xdr:blipFill>
        <a:blip xmlns:r="http://schemas.openxmlformats.org/officeDocument/2006/relationships" r:embed="rId1"/>
        <a:stretch>
          <a:fillRect/>
        </a:stretch>
      </xdr:blipFill>
      <xdr:spPr>
        <a:xfrm>
          <a:off x="20736741" y="0"/>
          <a:ext cx="566906" cy="5485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F47BA7-3CA9-44A8-8208-9B1D94B8003E}"/>
            </a:ext>
          </a:extLst>
        </xdr:cNvPr>
        <xdr:cNvPicPr>
          <a:picLocks noChangeAspect="1"/>
        </xdr:cNvPicPr>
      </xdr:nvPicPr>
      <xdr:blipFill>
        <a:blip xmlns:r="http://schemas.openxmlformats.org/officeDocument/2006/relationships" r:embed="rId1"/>
        <a:stretch>
          <a:fillRect/>
        </a:stretch>
      </xdr:blipFill>
      <xdr:spPr>
        <a:xfrm>
          <a:off x="21323481" y="0"/>
          <a:ext cx="566906" cy="54092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000F5A3D-7EE1-4050-8FDE-5794660F0642}"/>
            </a:ext>
          </a:extLst>
        </xdr:cNvPr>
        <xdr:cNvPicPr>
          <a:picLocks noChangeAspect="1"/>
        </xdr:cNvPicPr>
      </xdr:nvPicPr>
      <xdr:blipFill>
        <a:blip xmlns:r="http://schemas.openxmlformats.org/officeDocument/2006/relationships" r:embed="rId1"/>
        <a:stretch>
          <a:fillRect/>
        </a:stretch>
      </xdr:blipFill>
      <xdr:spPr>
        <a:xfrm>
          <a:off x="20746266" y="0"/>
          <a:ext cx="566906" cy="54854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7CF0FE1-D5CC-476F-A643-574F596F9C31}"/>
            </a:ext>
          </a:extLst>
        </xdr:cNvPr>
        <xdr:cNvPicPr>
          <a:picLocks noChangeAspect="1"/>
        </xdr:cNvPicPr>
      </xdr:nvPicPr>
      <xdr:blipFill>
        <a:blip xmlns:r="http://schemas.openxmlformats.org/officeDocument/2006/relationships" r:embed="rId1"/>
        <a:stretch>
          <a:fillRect/>
        </a:stretch>
      </xdr:blipFill>
      <xdr:spPr>
        <a:xfrm>
          <a:off x="21216801" y="0"/>
          <a:ext cx="566906" cy="54092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8E2F847-37A7-4F02-AA0B-05FFA1916F95}"/>
            </a:ext>
          </a:extLst>
        </xdr:cNvPr>
        <xdr:cNvPicPr>
          <a:picLocks noChangeAspect="1"/>
        </xdr:cNvPicPr>
      </xdr:nvPicPr>
      <xdr:blipFill>
        <a:blip xmlns:r="http://schemas.openxmlformats.org/officeDocument/2006/relationships" r:embed="rId1"/>
        <a:stretch>
          <a:fillRect/>
        </a:stretch>
      </xdr:blipFill>
      <xdr:spPr>
        <a:xfrm>
          <a:off x="21216801" y="0"/>
          <a:ext cx="566906" cy="54092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A63FB31-FBFF-4E80-81F3-0FCA94C61B85}"/>
            </a:ext>
          </a:extLst>
        </xdr:cNvPr>
        <xdr:cNvPicPr>
          <a:picLocks noChangeAspect="1"/>
        </xdr:cNvPicPr>
      </xdr:nvPicPr>
      <xdr:blipFill>
        <a:blip xmlns:r="http://schemas.openxmlformats.org/officeDocument/2006/relationships" r:embed="rId1"/>
        <a:stretch>
          <a:fillRect/>
        </a:stretch>
      </xdr:blipFill>
      <xdr:spPr>
        <a:xfrm>
          <a:off x="20660541" y="0"/>
          <a:ext cx="566906" cy="54092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A921807D-0CA6-4CCC-96C0-35DE31E0786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6856FBB8-4F70-4515-B58A-8ABF2753980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7EA374-873F-445D-9BA0-CCD29A80527D}"/>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E69A93E1-AA44-4CF3-9156-D49160CB79AE}"/>
            </a:ext>
          </a:extLst>
        </xdr:cNvPr>
        <xdr:cNvPicPr>
          <a:picLocks noChangeAspect="1"/>
        </xdr:cNvPicPr>
      </xdr:nvPicPr>
      <xdr:blipFill>
        <a:blip xmlns:r="http://schemas.openxmlformats.org/officeDocument/2006/relationships" r:embed="rId1"/>
        <a:stretch>
          <a:fillRect/>
        </a:stretch>
      </xdr:blipFill>
      <xdr:spPr>
        <a:xfrm>
          <a:off x="20569101" y="0"/>
          <a:ext cx="566906" cy="5409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44824</xdr:colOff>
      <xdr:row>2</xdr:row>
      <xdr:rowOff>145677</xdr:rowOff>
    </xdr:from>
    <xdr:to>
      <xdr:col>22</xdr:col>
      <xdr:colOff>56031</xdr:colOff>
      <xdr:row>26</xdr:row>
      <xdr:rowOff>100853</xdr:rowOff>
    </xdr:to>
    <xdr:sp macro="" textlink="">
      <xdr:nvSpPr>
        <xdr:cNvPr id="3" name="TextBox 2">
          <a:extLst>
            <a:ext uri="{FF2B5EF4-FFF2-40B4-BE49-F238E27FC236}">
              <a16:creationId xmlns:a16="http://schemas.microsoft.com/office/drawing/2014/main" id="{2EBA588C-4D99-4D84-BDC2-E631879B8965}"/>
            </a:ext>
          </a:extLst>
        </xdr:cNvPr>
        <xdr:cNvSpPr txBox="1"/>
      </xdr:nvSpPr>
      <xdr:spPr>
        <a:xfrm>
          <a:off x="381000" y="795618"/>
          <a:ext cx="12897972" cy="4056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endParaRPr lang="de-DE" sz="1800" i="1">
            <a:solidFill>
              <a:sysClr val="windowText" lastClr="000000"/>
            </a:solidFill>
            <a:effectLst/>
            <a:latin typeface="+mn-lt"/>
          </a:endParaRPr>
        </a:p>
        <a:p>
          <a:pPr rtl="0" eaLnBrk="1" latinLnBrk="0" hangingPunct="1"/>
          <a:r>
            <a:rPr lang="en-GB" sz="1400" i="1">
              <a:solidFill>
                <a:schemeClr val="dk1"/>
              </a:solidFill>
              <a:effectLst/>
              <a:latin typeface="+mn-lt"/>
              <a:ea typeface="+mn-ea"/>
              <a:cs typeface="+mn-cs"/>
            </a:rPr>
            <a:t>Bu belge bir öneri (icap) niteliği taşımaz ve herhangi bir yatırım faaliyetinde bulunmaya teşvik olarak kabul edilmemelidir ve Global Ports Holding Plc ("Şirket") hakkında bilgi verme amaçlıdır. Bu belge, herhangi bir ülkenin mevzuatı tahtında, Şirket’in hisselerinin satın alınmasına veya iktisap edilmesine yönelik bir teklif veya talep veya yatırım faaliyetinde bulunmaya teşvik olarak yorumlanamaz ve değerlendirilemez. Bu belgede yer alan bilgiler, sözleşmesel bir ilişkinin temelini oluşturmayacaktır. </a:t>
          </a:r>
          <a:endParaRPr lang="en-US" sz="1800">
            <a:effectLst/>
          </a:endParaRPr>
        </a:p>
        <a:p>
          <a:pPr rtl="0" eaLnBrk="1" latinLnBrk="0" hangingPunct="1"/>
          <a:r>
            <a:rPr lang="en-GB" sz="1400" i="1">
              <a:solidFill>
                <a:schemeClr val="dk1"/>
              </a:solidFill>
              <a:effectLst/>
              <a:latin typeface="+mn-lt"/>
              <a:ea typeface="+mn-ea"/>
              <a:cs typeface="+mn-cs"/>
            </a:rPr>
            <a:t> </a:t>
          </a:r>
          <a:endParaRPr lang="en-US" sz="1800">
            <a:effectLst/>
          </a:endParaRPr>
        </a:p>
        <a:p>
          <a:pPr rtl="0" eaLnBrk="1" latinLnBrk="0" hangingPunct="1"/>
          <a:r>
            <a:rPr lang="en-GB" sz="1400" i="1">
              <a:solidFill>
                <a:schemeClr val="dk1"/>
              </a:solidFill>
              <a:effectLst/>
              <a:latin typeface="+mn-lt"/>
              <a:ea typeface="+mn-ea"/>
              <a:cs typeface="+mn-cs"/>
            </a:rPr>
            <a:t>Bu materyallerin hazırlanmasında kullanılan bilgiler, Şirketten veya Şirket temsilcilerinden veya aracılığıyla veya kamuya açık kaynaklardan elde edilmiştir. Bu belgede yer alan bilgilere veya doğruluğuna, eksiksizliğine veya adilliğine herhangi bir amaçla güvenilemez. Bu belgedeki bilgiler doğrulamaya, tamamlamaya ve değişikliğe tabidir. Buradaki bilgiler iyi niyetle hazırlanmış olmakla birlikte, açık veya zımni hiçbir beyanda bulunulmamaktadır ve bulunulmayacaktır veya taahhüt verilmemektedir ve verilmeyecektir ve bu bilgilere ilişkin olarak Şirket veya grup teşebbüsleri, çalışanları veya acenteleri tarafından herhangi bir sorumluluk veya yükümlülük kabul edilmemektedir ve edilmeyecektir veya bu belgede yer alan bilgilerin doğruluğu, eksiksizliği veya adilliği ile ilgili olarak ve bu tür herhangi bir sorumluluk açıkça reddedilmektedir. Bu sorumluluk reddi, Şirket'in verdiği bilgilerin hile ile sakat olması halindeki yükümlülüğü veya kanuni yollara başvurulması hakkını ortadan kaldırmaz.</a:t>
          </a:r>
          <a:endParaRPr lang="en-US" sz="1800">
            <a:effectLst/>
          </a:endParaRPr>
        </a:p>
        <a:p>
          <a:pPr rtl="0" eaLnBrk="1" latinLnBrk="0" hangingPunct="1"/>
          <a:r>
            <a:rPr lang="en-GB" sz="1400" i="1">
              <a:solidFill>
                <a:schemeClr val="dk1"/>
              </a:solidFill>
              <a:effectLst/>
              <a:latin typeface="+mn-lt"/>
              <a:ea typeface="+mn-ea"/>
              <a:cs typeface="+mn-cs"/>
            </a:rPr>
            <a:t> </a:t>
          </a:r>
          <a:endParaRPr lang="en-US" sz="1800">
            <a:effectLst/>
          </a:endParaRPr>
        </a:p>
        <a:p>
          <a:pPr rtl="0" eaLnBrk="1" latinLnBrk="0" hangingPunct="1"/>
          <a:r>
            <a:rPr lang="en-GB" sz="1400" i="1">
              <a:solidFill>
                <a:schemeClr val="dk1"/>
              </a:solidFill>
              <a:effectLst/>
              <a:latin typeface="+mn-lt"/>
              <a:ea typeface="+mn-ea"/>
              <a:cs typeface="+mn-cs"/>
            </a:rPr>
            <a:t>İLGİLİ ÜLKE MEVZUATLARI UYARINCA YAYINLANMASI VE DAĞITIMI MEVZUATIN İHLALİ SONUCU DOĞURACAĞI ÜLKELERDE VEYA BU ÜLKELERDEN DİĞER ÜLKELERE YÖNELİK OLARAK KISMEN VEYA TAMAMEN YAYINLANAMAZ VE DAĞITILMAZ.</a:t>
          </a:r>
          <a:endParaRPr lang="en-US" sz="1800">
            <a:effectLst/>
          </a:endParaRPr>
        </a:p>
        <a:p>
          <a:pPr rtl="0" eaLnBrk="1" latinLnBrk="0" hangingPunct="1"/>
          <a:endParaRPr lang="en-GB" sz="1800" i="1">
            <a:solidFill>
              <a:sysClr val="windowText" lastClr="000000"/>
            </a:solidFill>
            <a:effectLst/>
            <a:latin typeface="+mn-lt"/>
          </a:endParaRPr>
        </a:p>
        <a:p>
          <a:endParaRPr lang="en-GB" sz="1100" i="1">
            <a:solidFill>
              <a:sysClr val="windowText" lastClr="000000"/>
            </a:solidFill>
            <a:latin typeface="+mn-l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BA47AC32-E70B-4F2F-B7E2-470C2D80D013}"/>
            </a:ext>
          </a:extLst>
        </xdr:cNvPr>
        <xdr:cNvPicPr>
          <a:picLocks noChangeAspect="1"/>
        </xdr:cNvPicPr>
      </xdr:nvPicPr>
      <xdr:blipFill>
        <a:blip xmlns:r="http://schemas.openxmlformats.org/officeDocument/2006/relationships" r:embed="rId1"/>
        <a:stretch>
          <a:fillRect/>
        </a:stretch>
      </xdr:blipFill>
      <xdr:spPr>
        <a:xfrm>
          <a:off x="17193441" y="0"/>
          <a:ext cx="566906" cy="54092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210E2634-B954-4C71-ACA5-421D22184C13}"/>
            </a:ext>
          </a:extLst>
        </xdr:cNvPr>
        <xdr:cNvPicPr>
          <a:picLocks noChangeAspect="1"/>
        </xdr:cNvPicPr>
      </xdr:nvPicPr>
      <xdr:blipFill>
        <a:blip xmlns:r="http://schemas.openxmlformats.org/officeDocument/2006/relationships" r:embed="rId1"/>
        <a:stretch>
          <a:fillRect/>
        </a:stretch>
      </xdr:blipFill>
      <xdr:spPr>
        <a:xfrm>
          <a:off x="17132481" y="0"/>
          <a:ext cx="566906" cy="54092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D849879A-4C7D-4698-9034-48E14A6DDC7A}"/>
            </a:ext>
          </a:extLst>
        </xdr:cNvPr>
        <xdr:cNvPicPr>
          <a:picLocks noChangeAspect="1"/>
        </xdr:cNvPicPr>
      </xdr:nvPicPr>
      <xdr:blipFill>
        <a:blip xmlns:r="http://schemas.openxmlformats.org/officeDocument/2006/relationships" r:embed="rId1"/>
        <a:stretch>
          <a:fillRect/>
        </a:stretch>
      </xdr:blipFill>
      <xdr:spPr>
        <a:xfrm>
          <a:off x="16332381" y="0"/>
          <a:ext cx="566906" cy="54092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BE5E051B-8963-479C-AD31-69154F498DE0}"/>
            </a:ext>
          </a:extLst>
        </xdr:cNvPr>
        <xdr:cNvPicPr>
          <a:picLocks noChangeAspect="1"/>
        </xdr:cNvPicPr>
      </xdr:nvPicPr>
      <xdr:blipFill>
        <a:blip xmlns:r="http://schemas.openxmlformats.org/officeDocument/2006/relationships" r:embed="rId1"/>
        <a:stretch>
          <a:fillRect/>
        </a:stretch>
      </xdr:blipFill>
      <xdr:spPr>
        <a:xfrm>
          <a:off x="16112490" y="24765"/>
          <a:ext cx="566906" cy="54092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46DA15B1-25B2-46A9-B2EC-0529DF1C48DD}"/>
            </a:ext>
          </a:extLst>
        </xdr:cNvPr>
        <xdr:cNvPicPr>
          <a:picLocks noChangeAspect="1"/>
        </xdr:cNvPicPr>
      </xdr:nvPicPr>
      <xdr:blipFill>
        <a:blip xmlns:r="http://schemas.openxmlformats.org/officeDocument/2006/relationships" r:embed="rId1"/>
        <a:stretch>
          <a:fillRect/>
        </a:stretch>
      </xdr:blipFill>
      <xdr:spPr>
        <a:xfrm>
          <a:off x="15579090" y="24765"/>
          <a:ext cx="566906" cy="54092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3F44234E-8D88-4A0E-9F72-C9B6A37737C0}"/>
            </a:ext>
          </a:extLst>
        </xdr:cNvPr>
        <xdr:cNvPicPr>
          <a:picLocks noChangeAspect="1"/>
        </xdr:cNvPicPr>
      </xdr:nvPicPr>
      <xdr:blipFill>
        <a:blip xmlns:r="http://schemas.openxmlformats.org/officeDocument/2006/relationships" r:embed="rId1"/>
        <a:stretch>
          <a:fillRect/>
        </a:stretch>
      </xdr:blipFill>
      <xdr:spPr>
        <a:xfrm>
          <a:off x="15480030" y="24765"/>
          <a:ext cx="566906" cy="54092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26</xdr:col>
      <xdr:colOff>231626</xdr:colOff>
      <xdr:row>0</xdr:row>
      <xdr:rowOff>0</xdr:rowOff>
    </xdr:from>
    <xdr:ext cx="508635" cy="410999"/>
    <xdr:pic>
      <xdr:nvPicPr>
        <xdr:cNvPr id="2" name="Picture 1">
          <a:extLst>
            <a:ext uri="{FF2B5EF4-FFF2-40B4-BE49-F238E27FC236}">
              <a16:creationId xmlns:a16="http://schemas.microsoft.com/office/drawing/2014/main" id="{B3E60561-CBC0-4FBC-9ED1-EABF68F5E681}"/>
            </a:ext>
          </a:extLst>
        </xdr:cNvPr>
        <xdr:cNvPicPr>
          <a:picLocks noChangeAspect="1"/>
        </xdr:cNvPicPr>
      </xdr:nvPicPr>
      <xdr:blipFill>
        <a:blip xmlns:r="http://schemas.openxmlformats.org/officeDocument/2006/relationships" r:embed="rId1"/>
        <a:stretch>
          <a:fillRect/>
        </a:stretch>
      </xdr:blipFill>
      <xdr:spPr>
        <a:xfrm>
          <a:off x="17780486" y="0"/>
          <a:ext cx="508635" cy="410999"/>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740261</xdr:colOff>
      <xdr:row>1</xdr:row>
      <xdr:rowOff>228119</xdr:rowOff>
    </xdr:to>
    <xdr:pic>
      <xdr:nvPicPr>
        <xdr:cNvPr id="2" name="Picture 1">
          <a:extLst>
            <a:ext uri="{FF2B5EF4-FFF2-40B4-BE49-F238E27FC236}">
              <a16:creationId xmlns:a16="http://schemas.microsoft.com/office/drawing/2014/main" id="{45B96A45-A881-42CF-9E67-C3C77A85C205}"/>
            </a:ext>
          </a:extLst>
        </xdr:cNvPr>
        <xdr:cNvPicPr>
          <a:picLocks noChangeAspect="1"/>
        </xdr:cNvPicPr>
      </xdr:nvPicPr>
      <xdr:blipFill>
        <a:blip xmlns:r="http://schemas.openxmlformats.org/officeDocument/2006/relationships" r:embed="rId1"/>
        <a:stretch>
          <a:fillRect/>
        </a:stretch>
      </xdr:blipFill>
      <xdr:spPr>
        <a:xfrm>
          <a:off x="13924766" y="0"/>
          <a:ext cx="508635" cy="41099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C4EADCC4-54DB-4631-8BF8-B01740986C3E}"/>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463C70D-374C-4280-84D4-3191F939655D}"/>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A829D523-075E-401B-958E-A28529227D9A}"/>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1ACE80B-0AE6-4812-9B35-1E99B7B66353}"/>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231626</xdr:colOff>
      <xdr:row>0</xdr:row>
      <xdr:rowOff>0</xdr:rowOff>
    </xdr:from>
    <xdr:to>
      <xdr:col>38</xdr:col>
      <xdr:colOff>491701</xdr:colOff>
      <xdr:row>1</xdr:row>
      <xdr:rowOff>228119</xdr:rowOff>
    </xdr:to>
    <xdr:pic>
      <xdr:nvPicPr>
        <xdr:cNvPr id="2" name="Picture 1">
          <a:extLst>
            <a:ext uri="{FF2B5EF4-FFF2-40B4-BE49-F238E27FC236}">
              <a16:creationId xmlns:a16="http://schemas.microsoft.com/office/drawing/2014/main" id="{0964AFCE-0271-4AF7-9EC8-B13642973BAE}"/>
            </a:ext>
          </a:extLst>
        </xdr:cNvPr>
        <xdr:cNvPicPr>
          <a:picLocks noChangeAspect="1"/>
        </xdr:cNvPicPr>
      </xdr:nvPicPr>
      <xdr:blipFill>
        <a:blip xmlns:r="http://schemas.openxmlformats.org/officeDocument/2006/relationships" r:embed="rId1"/>
        <a:stretch>
          <a:fillRect/>
        </a:stretch>
      </xdr:blipFill>
      <xdr:spPr>
        <a:xfrm>
          <a:off x="13254206" y="0"/>
          <a:ext cx="508635" cy="41099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D27DED90-4327-4E78-BD7E-02F425298B14}"/>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62AA4977-3483-45CA-847C-DFB8C2CD85E7}"/>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98579</xdr:rowOff>
    </xdr:to>
    <xdr:pic>
      <xdr:nvPicPr>
        <xdr:cNvPr id="2" name="Picture 1">
          <a:extLst>
            <a:ext uri="{FF2B5EF4-FFF2-40B4-BE49-F238E27FC236}">
              <a16:creationId xmlns:a16="http://schemas.microsoft.com/office/drawing/2014/main" id="{09140FAD-B0EB-4602-A1E3-36A43055586A}"/>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871F5A05-C55D-4759-8B5D-D771856C1D0C}"/>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320040</xdr:colOff>
      <xdr:row>2</xdr:row>
      <xdr:rowOff>94769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286875" y="0"/>
          <a:ext cx="0" cy="4757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1A880344-0346-420F-9B66-D2BB737F1799}"/>
            </a:ext>
          </a:extLst>
        </xdr:cNvPr>
        <xdr:cNvPicPr>
          <a:picLocks noChangeAspect="1"/>
        </xdr:cNvPicPr>
      </xdr:nvPicPr>
      <xdr:blipFill>
        <a:blip xmlns:r="http://schemas.openxmlformats.org/officeDocument/2006/relationships" r:embed="rId1"/>
        <a:stretch>
          <a:fillRect/>
        </a:stretch>
      </xdr:blipFill>
      <xdr:spPr>
        <a:xfrm>
          <a:off x="9496425" y="0"/>
          <a:ext cx="514350" cy="41861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37619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86875" y="0"/>
          <a:ext cx="514350" cy="418619"/>
        </a:xfrm>
        <a:prstGeom prst="rect">
          <a:avLst/>
        </a:prstGeom>
      </xdr:spPr>
    </xdr:pic>
    <xdr:clientData/>
  </xdr:twoCellAnchor>
  <xdr:twoCellAnchor editAs="oneCell">
    <xdr:from>
      <xdr:col>16</xdr:col>
      <xdr:colOff>333375</xdr:colOff>
      <xdr:row>0</xdr:row>
      <xdr:rowOff>0</xdr:rowOff>
    </xdr:from>
    <xdr:to>
      <xdr:col>17</xdr:col>
      <xdr:colOff>15240</xdr:colOff>
      <xdr:row>1</xdr:row>
      <xdr:rowOff>228119</xdr:rowOff>
    </xdr:to>
    <xdr:pic>
      <xdr:nvPicPr>
        <xdr:cNvPr id="4" name="Picture 3">
          <a:extLst>
            <a:ext uri="{FF2B5EF4-FFF2-40B4-BE49-F238E27FC236}">
              <a16:creationId xmlns:a16="http://schemas.microsoft.com/office/drawing/2014/main" id="{C162254C-6828-42BB-B01B-0D78A3739FF5}"/>
            </a:ext>
          </a:extLst>
        </xdr:cNvPr>
        <xdr:cNvPicPr>
          <a:picLocks noChangeAspect="1"/>
        </xdr:cNvPicPr>
      </xdr:nvPicPr>
      <xdr:blipFill>
        <a:blip xmlns:r="http://schemas.openxmlformats.org/officeDocument/2006/relationships" r:embed="rId1"/>
        <a:stretch>
          <a:fillRect/>
        </a:stretch>
      </xdr:blipFill>
      <xdr:spPr>
        <a:xfrm>
          <a:off x="9544050" y="0"/>
          <a:ext cx="514350" cy="41861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17</xdr:col>
      <xdr:colOff>0</xdr:colOff>
      <xdr:row>1</xdr:row>
      <xdr:rowOff>228119</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9896475" y="0"/>
          <a:ext cx="514350" cy="418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4B12CDFE-AFC8-45D7-ABAB-C30ED22FD6DE}"/>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2119C536-C77F-4D8D-823D-CCB71EBF35AA}"/>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9483DC8-B091-4343-9620-6A0DBFE708E0}"/>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A1B733B0-1FAB-49B2-BDB2-324503951B6A}"/>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E8BC4552-313A-4FDC-88EC-BA33BB7BF928}"/>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0.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2.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3.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55.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Q43"/>
  <sheetViews>
    <sheetView showGridLines="0" showRowColHeaders="0" zoomScale="85" zoomScaleNormal="85" workbookViewId="0">
      <selection activeCell="H28" sqref="H28"/>
    </sheetView>
  </sheetViews>
  <sheetFormatPr defaultColWidth="0" defaultRowHeight="0" customHeight="1" zeroHeight="1"/>
  <cols>
    <col min="1" max="2" width="2.5703125" style="2" customWidth="1"/>
    <col min="3" max="3" width="9.28515625" style="2" customWidth="1"/>
    <col min="4" max="4" width="10.5703125" style="2" bestFit="1" customWidth="1"/>
    <col min="5" max="8" width="9.28515625" style="2" customWidth="1"/>
    <col min="9" max="9" width="14.28515625" style="2" customWidth="1"/>
    <col min="10" max="10" width="5" style="2" customWidth="1"/>
    <col min="11" max="11" width="9.28515625" style="2" customWidth="1"/>
    <col min="12" max="12" width="4.7109375" style="2" customWidth="1"/>
    <col min="13" max="16" width="9.28515625" style="2" hidden="1" customWidth="1"/>
    <col min="17" max="17" width="3.5703125" style="2" hidden="1" customWidth="1"/>
    <col min="18" max="16384" width="10.28515625" style="2" hidden="1"/>
  </cols>
  <sheetData>
    <row r="1" spans="3:11" ht="23.25">
      <c r="C1" s="1"/>
      <c r="D1" s="1"/>
      <c r="E1" s="1"/>
      <c r="F1" s="1"/>
      <c r="G1" s="1"/>
      <c r="H1" s="1"/>
    </row>
    <row r="2" spans="3:11" ht="28.5" thickBot="1">
      <c r="C2" s="3" t="s">
        <v>0</v>
      </c>
      <c r="D2" s="4"/>
      <c r="E2" s="4"/>
      <c r="F2" s="4"/>
      <c r="G2" s="4"/>
      <c r="H2" s="4"/>
      <c r="I2" s="4"/>
      <c r="J2" s="4"/>
      <c r="K2" s="4"/>
    </row>
    <row r="3" spans="3:11" ht="13.5"/>
    <row r="4" spans="3:11" ht="15.75">
      <c r="C4" s="5"/>
    </row>
    <row r="5" spans="3:11" ht="28.5">
      <c r="C5" s="6" t="s">
        <v>2</v>
      </c>
    </row>
    <row r="6" spans="3:11" ht="15.75">
      <c r="C6" s="5"/>
    </row>
    <row r="7" spans="3:11" ht="13.5" customHeight="1"/>
    <row r="8" spans="3:11" ht="13.5" customHeight="1"/>
    <row r="9" spans="3:11" ht="13.5" customHeight="1"/>
    <row r="10" spans="3:11" ht="13.5" customHeight="1"/>
    <row r="11" spans="3:11" ht="13.5" customHeight="1"/>
    <row r="12" spans="3:11" ht="13.5" customHeight="1"/>
    <row r="13" spans="3:11" ht="13.5" customHeight="1"/>
    <row r="14" spans="3:11" ht="13.5" customHeight="1"/>
    <row r="15" spans="3:11" ht="13.5" customHeight="1"/>
    <row r="16" spans="3:11" ht="13.5" customHeight="1"/>
    <row r="17" spans="3:11" ht="13.5" customHeight="1">
      <c r="H17" s="7" t="s">
        <v>1</v>
      </c>
      <c r="I17" s="8">
        <f ca="1">TODAY()</f>
        <v>46251</v>
      </c>
    </row>
    <row r="18" spans="3:11" ht="13.5" customHeight="1"/>
    <row r="19" spans="3:11" ht="13.5" customHeight="1"/>
    <row r="20" spans="3:11" ht="13.5" customHeight="1"/>
    <row r="21" spans="3:11" ht="13.5" customHeight="1"/>
    <row r="22" spans="3:11" ht="13.5" customHeight="1"/>
    <row r="23" spans="3:11" ht="13.5" customHeight="1" thickBot="1">
      <c r="C23" s="4"/>
      <c r="D23" s="4"/>
      <c r="E23" s="4"/>
      <c r="F23" s="4"/>
      <c r="G23" s="4"/>
      <c r="H23" s="4"/>
      <c r="I23" s="4"/>
      <c r="J23" s="4"/>
      <c r="K23" s="4"/>
    </row>
    <row r="24" spans="3:11" ht="13.5" customHeight="1"/>
    <row r="25" spans="3:11" ht="13.5" customHeight="1"/>
    <row r="26" spans="3:11" ht="13.5" customHeight="1"/>
    <row r="27" spans="3:11" ht="13.5" customHeight="1"/>
    <row r="28" spans="3:11" ht="13.5" customHeight="1"/>
    <row r="29" spans="3:11" ht="13.5" hidden="1" customHeight="1"/>
    <row r="30" spans="3:11" ht="13.5" hidden="1" customHeight="1"/>
    <row r="31" spans="3:11" ht="13.5" hidden="1"/>
    <row r="32" spans="3:11" ht="13.5" hidden="1"/>
    <row r="33" ht="13.5" hidden="1"/>
    <row r="34" ht="13.5" hidden="1"/>
    <row r="35" ht="13.5" hidden="1"/>
    <row r="36" ht="13.5" hidden="1"/>
    <row r="37" ht="13.5" hidden="1"/>
    <row r="38" ht="12.6" hidden="1" customHeight="1"/>
    <row r="39" ht="12.6" hidden="1" customHeight="1"/>
    <row r="40" ht="12.6" hidden="1" customHeight="1"/>
    <row r="41" ht="12.6" hidden="1" customHeight="1"/>
    <row r="42" ht="12.6" hidden="1" customHeight="1"/>
    <row r="43" ht="12.6" hidden="1" customHeight="1"/>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2BD6-F934-43FC-9CAF-982F1CD01225}">
  <dimension ref="A1:AT32"/>
  <sheetViews>
    <sheetView showGridLines="0" zoomScale="80" zoomScaleNormal="80" workbookViewId="0">
      <selection activeCell="T6" sqref="T6:AH6"/>
    </sheetView>
  </sheetViews>
  <sheetFormatPr defaultColWidth="0" defaultRowHeight="12.95" customHeight="1"/>
  <cols>
    <col min="1" max="2" width="4.28515625" customWidth="1"/>
    <col min="3" max="3" width="3.7109375" customWidth="1"/>
    <col min="4" max="4" width="28.28515625"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9.570312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45716</v>
      </c>
      <c r="AG3" s="26"/>
      <c r="AH3" s="26"/>
      <c r="AI3" s="26"/>
      <c r="AJ3" s="26"/>
      <c r="AK3" s="26"/>
      <c r="AL3" s="26"/>
      <c r="AM3" s="26"/>
      <c r="AN3" s="26"/>
      <c r="AO3" s="10"/>
    </row>
    <row r="4" spans="1:46" ht="12.95" customHeight="1">
      <c r="A4" s="10"/>
      <c r="B4" s="12" t="s">
        <v>67</v>
      </c>
      <c r="C4" s="27"/>
      <c r="D4" s="197" t="s">
        <v>43</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43</v>
      </c>
      <c r="F6" s="213"/>
      <c r="G6" s="213"/>
      <c r="H6" s="213"/>
      <c r="I6" s="213"/>
      <c r="J6" s="213"/>
      <c r="K6" s="213"/>
      <c r="L6" s="213"/>
      <c r="M6" s="213"/>
      <c r="N6" s="213"/>
      <c r="O6" s="213"/>
      <c r="P6" s="213"/>
      <c r="Q6" s="213"/>
      <c r="R6" s="213"/>
      <c r="S6" s="214"/>
      <c r="T6" s="215" t="s">
        <v>142</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377</v>
      </c>
      <c r="F10" s="124">
        <v>340</v>
      </c>
      <c r="G10" s="124">
        <v>224</v>
      </c>
      <c r="H10" s="129">
        <v>161</v>
      </c>
      <c r="I10" s="129">
        <v>162</v>
      </c>
      <c r="J10" s="129">
        <v>0</v>
      </c>
      <c r="K10" s="129">
        <v>175</v>
      </c>
      <c r="L10" s="129">
        <v>157</v>
      </c>
      <c r="M10" s="65">
        <f>IFERROR(E10/F10-1,"n/a")</f>
        <v>0.10882352941176476</v>
      </c>
      <c r="N10" s="65">
        <f>IFERROR(E10/G10-1,"n/a")</f>
        <v>0.68303571428571419</v>
      </c>
      <c r="O10" s="65">
        <f>IFERROR(E10/H10-1,"n/a")</f>
        <v>1.341614906832298</v>
      </c>
      <c r="P10" s="65">
        <f>IFERROR(E10/I10-1,"n/a")</f>
        <v>1.3271604938271606</v>
      </c>
      <c r="Q10" s="65" t="str">
        <f>IFERROR(E10/J10-1,"n/a")</f>
        <v>n/a</v>
      </c>
      <c r="R10" s="65">
        <f>IFERROR(E10/K10-1,"n/a")</f>
        <v>1.1542857142857144</v>
      </c>
      <c r="S10" s="125">
        <f>IFERROR(E10/L10-1,"n/a")</f>
        <v>1.4012738853503186</v>
      </c>
      <c r="T10" s="69">
        <v>811</v>
      </c>
      <c r="U10" s="69">
        <v>744</v>
      </c>
      <c r="V10" s="69">
        <v>421</v>
      </c>
      <c r="W10" s="69">
        <v>349</v>
      </c>
      <c r="X10" s="69">
        <v>326</v>
      </c>
      <c r="Y10" s="69">
        <v>0</v>
      </c>
      <c r="Z10" s="69">
        <v>362</v>
      </c>
      <c r="AA10" s="69">
        <v>346</v>
      </c>
      <c r="AB10" s="65">
        <v>9.0053763440860246E-2</v>
      </c>
      <c r="AC10" s="65">
        <v>0.92636579572446553</v>
      </c>
      <c r="AD10" s="65">
        <v>1.3237822349570201</v>
      </c>
      <c r="AE10" s="65">
        <v>1.4877300613496933</v>
      </c>
      <c r="AF10" s="65" t="s">
        <v>48</v>
      </c>
      <c r="AG10" s="65">
        <v>1.2403314917127073</v>
      </c>
      <c r="AH10" s="125">
        <v>1.3439306358381504</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1088715</v>
      </c>
      <c r="F11" s="124">
        <v>876872</v>
      </c>
      <c r="G11" s="124">
        <v>674695</v>
      </c>
      <c r="H11" s="129">
        <v>449661</v>
      </c>
      <c r="I11" s="129">
        <v>219545</v>
      </c>
      <c r="J11" s="129">
        <v>0</v>
      </c>
      <c r="K11" s="129">
        <v>430518</v>
      </c>
      <c r="L11" s="129">
        <v>425246</v>
      </c>
      <c r="M11" s="65">
        <f>IFERROR(E11/F11-1,"n/a")</f>
        <v>0.24158942240144521</v>
      </c>
      <c r="N11" s="65">
        <f>IFERROR(E11/G11-1,"n/a")</f>
        <v>0.61364023744062135</v>
      </c>
      <c r="O11" s="65">
        <f>IFERROR(E11/H11-1,"n/a")</f>
        <v>1.4211906302748072</v>
      </c>
      <c r="P11" s="65">
        <f>IFERROR(E11/I11-1,"n/a")</f>
        <v>3.9589605775581314</v>
      </c>
      <c r="Q11" s="65" t="str">
        <f>IFERROR(E11/J11-1,"n/a")</f>
        <v>n/a</v>
      </c>
      <c r="R11" s="65">
        <f>IFERROR(E11/K11-1,"n/a")</f>
        <v>1.5288489679874013</v>
      </c>
      <c r="S11" s="125">
        <f>IFERROR(E11/L11-1,"n/a")</f>
        <v>1.5602004486814689</v>
      </c>
      <c r="T11" s="69">
        <v>2342094</v>
      </c>
      <c r="U11" s="69">
        <v>1929201</v>
      </c>
      <c r="V11" s="69">
        <v>1296003</v>
      </c>
      <c r="W11" s="69">
        <v>972610</v>
      </c>
      <c r="X11" s="69">
        <v>415157</v>
      </c>
      <c r="Y11" s="69">
        <v>0</v>
      </c>
      <c r="Z11" s="69">
        <v>896598</v>
      </c>
      <c r="AA11" s="69">
        <v>950508</v>
      </c>
      <c r="AB11" s="65">
        <v>0.21402280011258545</v>
      </c>
      <c r="AC11" s="65">
        <v>0.80716711303909028</v>
      </c>
      <c r="AD11" s="65">
        <v>1.4080505032849753</v>
      </c>
      <c r="AE11" s="65">
        <v>4.6414657587370565</v>
      </c>
      <c r="AF11" s="65" t="s">
        <v>48</v>
      </c>
      <c r="AG11" s="65">
        <v>1.612200785636372</v>
      </c>
      <c r="AH11" s="125">
        <v>1.4640444898938254</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15</v>
      </c>
      <c r="F13" s="124">
        <v>15</v>
      </c>
      <c r="G13" s="124">
        <v>8</v>
      </c>
      <c r="H13" s="129">
        <v>6</v>
      </c>
      <c r="I13" s="129">
        <v>7</v>
      </c>
      <c r="J13" s="129">
        <v>5</v>
      </c>
      <c r="K13" s="129">
        <v>4</v>
      </c>
      <c r="L13" s="129">
        <v>8</v>
      </c>
      <c r="M13" s="65">
        <f t="shared" ref="M13:M14" si="0">IFERROR(E13/F13-1,"n/a")</f>
        <v>0</v>
      </c>
      <c r="N13" s="65">
        <f>IFERROR(E13/G13-1,"n/a")</f>
        <v>0.875</v>
      </c>
      <c r="O13" s="65">
        <f>IFERROR(E13/H13-1,"n/a")</f>
        <v>1.5</v>
      </c>
      <c r="P13" s="65">
        <f>IFERROR(E13/I13-1,"n/a")</f>
        <v>1.1428571428571428</v>
      </c>
      <c r="Q13" s="65">
        <f>IFERROR(E13/J13-1,"n/a")</f>
        <v>2</v>
      </c>
      <c r="R13" s="65">
        <f>IFERROR(E13/K13-1,"n/a")</f>
        <v>2.75</v>
      </c>
      <c r="S13" s="125">
        <f>IFERROR(E13/L13-1,"n/a")</f>
        <v>0.875</v>
      </c>
      <c r="T13" s="69">
        <v>33</v>
      </c>
      <c r="U13" s="69">
        <v>27</v>
      </c>
      <c r="V13" s="69">
        <v>20</v>
      </c>
      <c r="W13" s="69">
        <v>11</v>
      </c>
      <c r="X13" s="69">
        <v>10</v>
      </c>
      <c r="Y13" s="69">
        <v>7</v>
      </c>
      <c r="Z13" s="69">
        <v>9</v>
      </c>
      <c r="AA13" s="69">
        <v>13</v>
      </c>
      <c r="AB13" s="65">
        <v>0.22222222222222232</v>
      </c>
      <c r="AC13" s="65">
        <v>0.64999999999999991</v>
      </c>
      <c r="AD13" s="65">
        <v>2</v>
      </c>
      <c r="AE13" s="65">
        <v>2.2999999999999998</v>
      </c>
      <c r="AF13" s="65">
        <v>3.7142857142857144</v>
      </c>
      <c r="AG13" s="65">
        <v>2.6666666666666665</v>
      </c>
      <c r="AH13" s="125">
        <v>1.5384615384615383</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30840</v>
      </c>
      <c r="F14" s="124">
        <v>51126</v>
      </c>
      <c r="G14" s="124">
        <v>31100</v>
      </c>
      <c r="H14" s="129">
        <v>24121</v>
      </c>
      <c r="I14" s="129">
        <v>6429</v>
      </c>
      <c r="J14" s="129">
        <v>4669</v>
      </c>
      <c r="K14" s="129">
        <v>17407</v>
      </c>
      <c r="L14" s="129">
        <v>26946</v>
      </c>
      <c r="M14" s="65">
        <f t="shared" si="0"/>
        <v>-0.39678441497476824</v>
      </c>
      <c r="N14" s="65">
        <f>IFERROR(E14/G14-1,"n/a")</f>
        <v>-8.3601286173633493E-3</v>
      </c>
      <c r="O14" s="65">
        <f>IFERROR(E14/H14-1,"n/a")</f>
        <v>0.27855395713278885</v>
      </c>
      <c r="P14" s="65">
        <f>IFERROR(E14/I14-1,"n/a")</f>
        <v>3.7970135324311709</v>
      </c>
      <c r="Q14" s="65">
        <f>IFERROR(E14/J14-1,"n/a")</f>
        <v>5.6052687941743411</v>
      </c>
      <c r="R14" s="65">
        <f>IFERROR(E14/K14-1,"n/a")</f>
        <v>0.77170103981157001</v>
      </c>
      <c r="S14" s="125">
        <f>IFERROR(E14/L14-1,"n/a")</f>
        <v>0.14451124471164545</v>
      </c>
      <c r="T14" s="69">
        <v>68969</v>
      </c>
      <c r="U14" s="69">
        <v>87620</v>
      </c>
      <c r="V14" s="69">
        <v>76236</v>
      </c>
      <c r="W14" s="69">
        <v>39920</v>
      </c>
      <c r="X14" s="69">
        <v>8131</v>
      </c>
      <c r="Y14" s="69">
        <v>5957</v>
      </c>
      <c r="Z14" s="69">
        <v>40548</v>
      </c>
      <c r="AA14" s="69">
        <v>47573</v>
      </c>
      <c r="AB14" s="65">
        <v>-0.2128623601917371</v>
      </c>
      <c r="AC14" s="65">
        <v>-9.5322419854137141E-2</v>
      </c>
      <c r="AD14" s="65">
        <v>0.72768036072144282</v>
      </c>
      <c r="AE14" s="65">
        <v>7.4822285081785758</v>
      </c>
      <c r="AF14" s="65">
        <v>10.577807621285881</v>
      </c>
      <c r="AG14" s="65">
        <v>0.70092236361842764</v>
      </c>
      <c r="AH14" s="125">
        <v>0.44975090912912785</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6</v>
      </c>
      <c r="F16" s="124">
        <v>7</v>
      </c>
      <c r="G16" s="124">
        <v>4</v>
      </c>
      <c r="H16" s="129">
        <v>2</v>
      </c>
      <c r="I16" s="129">
        <v>3</v>
      </c>
      <c r="J16" s="129">
        <v>0</v>
      </c>
      <c r="K16" s="129">
        <v>0</v>
      </c>
      <c r="L16" s="129">
        <v>1</v>
      </c>
      <c r="M16" s="65">
        <f t="shared" ref="M16:M17" si="1">IFERROR(E16/F16-1,"n/a")</f>
        <v>-0.1428571428571429</v>
      </c>
      <c r="N16" s="65">
        <f>IFERROR(E16/G16-1,"n/a")</f>
        <v>0.5</v>
      </c>
      <c r="O16" s="65">
        <f>IFERROR(E16/H16-1,"n/a")</f>
        <v>2</v>
      </c>
      <c r="P16" s="65">
        <f>IFERROR(E16/I16-1,"n/a")</f>
        <v>1</v>
      </c>
      <c r="Q16" s="65" t="str">
        <f>IFERROR(E16/J16-1,"n/a")</f>
        <v>n/a</v>
      </c>
      <c r="R16" s="65" t="str">
        <f>IFERROR(E16/K16-1,"n/a")</f>
        <v>n/a</v>
      </c>
      <c r="S16" s="125">
        <f>IFERROR(E16/L16-1,"n/a")</f>
        <v>5</v>
      </c>
      <c r="T16" s="69">
        <v>13</v>
      </c>
      <c r="U16" s="69">
        <v>8</v>
      </c>
      <c r="V16" s="69">
        <v>6</v>
      </c>
      <c r="W16" s="69">
        <v>6</v>
      </c>
      <c r="X16" s="69">
        <v>6</v>
      </c>
      <c r="Y16" s="69">
        <v>0</v>
      </c>
      <c r="Z16" s="69">
        <v>1</v>
      </c>
      <c r="AA16" s="69">
        <v>1</v>
      </c>
      <c r="AB16" s="65">
        <v>0.625</v>
      </c>
      <c r="AC16" s="65">
        <v>1.1666666666666665</v>
      </c>
      <c r="AD16" s="65">
        <v>1.1666666666666665</v>
      </c>
      <c r="AE16" s="65">
        <v>1.1666666666666665</v>
      </c>
      <c r="AF16" s="65" t="s">
        <v>48</v>
      </c>
      <c r="AG16" s="65">
        <v>12</v>
      </c>
      <c r="AH16" s="125">
        <v>12</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8372</v>
      </c>
      <c r="F17" s="124">
        <v>11128</v>
      </c>
      <c r="G17" s="124">
        <v>5580</v>
      </c>
      <c r="H17" s="129">
        <v>2252</v>
      </c>
      <c r="I17" s="129">
        <v>925</v>
      </c>
      <c r="J17" s="129">
        <v>0</v>
      </c>
      <c r="K17" s="129">
        <v>43</v>
      </c>
      <c r="L17" s="129">
        <v>1168</v>
      </c>
      <c r="M17" s="65">
        <f t="shared" si="1"/>
        <v>-0.24766355140186913</v>
      </c>
      <c r="N17" s="65">
        <f>IFERROR(E17/G17-1,"n/a")</f>
        <v>0.50035842293906807</v>
      </c>
      <c r="O17" s="65">
        <f>IFERROR(E17/H17-1,"n/a")</f>
        <v>2.7175843694493782</v>
      </c>
      <c r="P17" s="65">
        <f>IFERROR(E17/I17-1,"n/a")</f>
        <v>8.0508108108108107</v>
      </c>
      <c r="Q17" s="65" t="str">
        <f>IFERROR(E17/J17-1,"n/a")</f>
        <v>n/a</v>
      </c>
      <c r="R17" s="65">
        <f>IFERROR(E17/K17-1,"n/a")</f>
        <v>193.69767441860466</v>
      </c>
      <c r="S17" s="125">
        <f>IFERROR(E17/L17-1,"n/a")</f>
        <v>6.1678082191780819</v>
      </c>
      <c r="T17" s="69">
        <v>16087</v>
      </c>
      <c r="U17" s="69">
        <v>12929</v>
      </c>
      <c r="V17" s="69">
        <v>8420</v>
      </c>
      <c r="W17" s="69">
        <v>6112</v>
      </c>
      <c r="X17" s="69">
        <v>1739</v>
      </c>
      <c r="Y17" s="69">
        <v>0</v>
      </c>
      <c r="Z17" s="69">
        <v>866</v>
      </c>
      <c r="AA17" s="69">
        <v>1608</v>
      </c>
      <c r="AB17" s="65">
        <v>0.24425709644984139</v>
      </c>
      <c r="AC17" s="65">
        <v>0.91057007125890732</v>
      </c>
      <c r="AD17" s="65">
        <v>1.6320353403141361</v>
      </c>
      <c r="AE17" s="65">
        <v>8.2507188039102939</v>
      </c>
      <c r="AF17" s="65" t="s">
        <v>48</v>
      </c>
      <c r="AG17" s="65">
        <v>17.57621247113164</v>
      </c>
      <c r="AH17" s="125">
        <v>9.0043532338308463</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126</v>
      </c>
      <c r="F19" s="124">
        <v>114</v>
      </c>
      <c r="G19" s="124">
        <v>77</v>
      </c>
      <c r="H19" s="129">
        <v>73</v>
      </c>
      <c r="I19" s="129">
        <v>13</v>
      </c>
      <c r="J19" s="129">
        <v>0</v>
      </c>
      <c r="K19" s="129">
        <v>14</v>
      </c>
      <c r="L19" s="129">
        <v>21</v>
      </c>
      <c r="M19" s="65">
        <f t="shared" ref="M19:M20" si="2">IFERROR(E19/F19-1,"n/a")</f>
        <v>0.10526315789473695</v>
      </c>
      <c r="N19" s="65">
        <f>IFERROR(E19/G19-1,"n/a")</f>
        <v>0.63636363636363646</v>
      </c>
      <c r="O19" s="65">
        <f>IFERROR(E19/H19-1,"n/a")</f>
        <v>0.72602739726027399</v>
      </c>
      <c r="P19" s="65">
        <f>IFERROR(E19/I19-1,"n/a")</f>
        <v>8.6923076923076916</v>
      </c>
      <c r="Q19" s="65" t="str">
        <f>IFERROR(E19/J19-1,"n/a")</f>
        <v>n/a</v>
      </c>
      <c r="R19" s="65">
        <f>IFERROR(E19/K19-1,"n/a")</f>
        <v>8</v>
      </c>
      <c r="S19" s="125">
        <f>IFERROR(E19/L19-1,"n/a")</f>
        <v>5</v>
      </c>
      <c r="T19" s="69">
        <v>275</v>
      </c>
      <c r="U19" s="69">
        <v>247</v>
      </c>
      <c r="V19" s="69">
        <v>172</v>
      </c>
      <c r="W19" s="69">
        <v>179</v>
      </c>
      <c r="X19" s="69">
        <v>29</v>
      </c>
      <c r="Y19" s="69">
        <v>0</v>
      </c>
      <c r="Z19" s="69">
        <v>33</v>
      </c>
      <c r="AA19" s="69">
        <v>45</v>
      </c>
      <c r="AB19" s="65">
        <v>0.11336032388663964</v>
      </c>
      <c r="AC19" s="65">
        <v>0.59883720930232553</v>
      </c>
      <c r="AD19" s="65">
        <v>0.53631284916201127</v>
      </c>
      <c r="AE19" s="65">
        <v>8.4827586206896548</v>
      </c>
      <c r="AF19" s="65" t="s">
        <v>48</v>
      </c>
      <c r="AG19" s="65">
        <v>7.3333333333333339</v>
      </c>
      <c r="AH19" s="125">
        <v>5.1111111111111107</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362958</v>
      </c>
      <c r="F20" s="124">
        <v>321671</v>
      </c>
      <c r="G20" s="124">
        <v>282857</v>
      </c>
      <c r="H20" s="129">
        <v>247607</v>
      </c>
      <c r="I20" s="129">
        <v>14032</v>
      </c>
      <c r="J20" s="129">
        <v>0</v>
      </c>
      <c r="K20" s="129">
        <v>47023</v>
      </c>
      <c r="L20" s="129">
        <v>59703</v>
      </c>
      <c r="M20" s="65">
        <f t="shared" si="2"/>
        <v>0.12835163878621314</v>
      </c>
      <c r="N20" s="65">
        <f>IFERROR(E20/G20-1,"n/a")</f>
        <v>0.28318549655833158</v>
      </c>
      <c r="O20" s="65">
        <f>IFERROR(E20/H20-1,"n/a")</f>
        <v>0.46586324296162873</v>
      </c>
      <c r="P20" s="65">
        <f>IFERROR(E20/I20-1,"n/a")</f>
        <v>24.866448118586089</v>
      </c>
      <c r="Q20" s="65" t="str">
        <f>IFERROR(E20/J20-1,"n/a")</f>
        <v>n/a</v>
      </c>
      <c r="R20" s="65">
        <f>IFERROR(E20/K20-1,"n/a")</f>
        <v>6.7187333857899327</v>
      </c>
      <c r="S20" s="125">
        <f>IFERROR(E20/L20-1,"n/a")</f>
        <v>5.0793929953268684</v>
      </c>
      <c r="T20" s="69">
        <v>797079</v>
      </c>
      <c r="U20" s="69">
        <v>737249</v>
      </c>
      <c r="V20" s="69">
        <v>596438</v>
      </c>
      <c r="W20" s="69">
        <v>538404</v>
      </c>
      <c r="X20" s="69">
        <v>35860</v>
      </c>
      <c r="Y20" s="69">
        <v>0</v>
      </c>
      <c r="Z20" s="69">
        <v>112017</v>
      </c>
      <c r="AA20" s="69">
        <v>134226</v>
      </c>
      <c r="AB20" s="65">
        <v>8.1153043273032521E-2</v>
      </c>
      <c r="AC20" s="65">
        <v>0.33639875393586594</v>
      </c>
      <c r="AD20" s="65">
        <v>0.48044776784719279</v>
      </c>
      <c r="AE20" s="65">
        <v>21.227523703290576</v>
      </c>
      <c r="AF20" s="65" t="s">
        <v>48</v>
      </c>
      <c r="AG20" s="65">
        <v>6.1156967246043008</v>
      </c>
      <c r="AH20" s="125">
        <v>4.9383353448661209</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0</v>
      </c>
      <c r="F22" s="124">
        <v>0</v>
      </c>
      <c r="G22" s="124">
        <v>0</v>
      </c>
      <c r="H22" s="129">
        <v>0</v>
      </c>
      <c r="I22" s="129">
        <v>0</v>
      </c>
      <c r="J22" s="129">
        <v>0</v>
      </c>
      <c r="K22" s="129">
        <v>0</v>
      </c>
      <c r="L22" s="129">
        <v>0</v>
      </c>
      <c r="M22" s="65" t="str">
        <f t="shared" ref="M22:M25" si="3">IFERROR(E22/F22-1,"n/a")</f>
        <v>n/a</v>
      </c>
      <c r="N22" s="65" t="str">
        <f>IFERROR(E22/G22-1,"n/a")</f>
        <v>n/a</v>
      </c>
      <c r="O22" s="65" t="str">
        <f>IFERROR(E22/H22-1,"n/a")</f>
        <v>n/a</v>
      </c>
      <c r="P22" s="65" t="str">
        <f>IFERROR(E22/I22-1,"n/a")</f>
        <v>n/a</v>
      </c>
      <c r="Q22" s="65" t="str">
        <f>IFERROR(E22/J22-1,"n/a")</f>
        <v>n/a</v>
      </c>
      <c r="R22" s="65" t="str">
        <f>IFERROR(E22/K22-1,"n/a")</f>
        <v>n/a</v>
      </c>
      <c r="S22" s="125" t="str">
        <f>IFERROR(E22/L22-1,"n/a")</f>
        <v>n/a</v>
      </c>
      <c r="T22" s="69">
        <v>0</v>
      </c>
      <c r="U22" s="69">
        <v>0</v>
      </c>
      <c r="V22" s="69">
        <v>0</v>
      </c>
      <c r="W22" s="69">
        <v>0</v>
      </c>
      <c r="X22" s="69">
        <v>0</v>
      </c>
      <c r="Y22" s="69">
        <v>0</v>
      </c>
      <c r="Z22" s="69">
        <v>0</v>
      </c>
      <c r="AA22" s="69">
        <v>0</v>
      </c>
      <c r="AB22" s="65" t="s">
        <v>48</v>
      </c>
      <c r="AC22" s="65" t="s">
        <v>48</v>
      </c>
      <c r="AD22" s="65" t="s">
        <v>48</v>
      </c>
      <c r="AE22" s="65" t="s">
        <v>48</v>
      </c>
      <c r="AF22" s="65" t="s">
        <v>48</v>
      </c>
      <c r="AG22" s="65" t="s">
        <v>48</v>
      </c>
      <c r="AH22" s="125" t="s">
        <v>48</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0</v>
      </c>
      <c r="F23" s="124">
        <v>0</v>
      </c>
      <c r="G23" s="124">
        <v>0</v>
      </c>
      <c r="H23" s="129">
        <v>0</v>
      </c>
      <c r="I23" s="129">
        <v>0</v>
      </c>
      <c r="J23" s="129">
        <v>0</v>
      </c>
      <c r="K23" s="129">
        <v>0</v>
      </c>
      <c r="L23" s="129">
        <v>0</v>
      </c>
      <c r="M23" s="65" t="str">
        <f t="shared" si="3"/>
        <v>n/a</v>
      </c>
      <c r="N23" s="65" t="str">
        <f>IFERROR(E23/G23-1,"n/a")</f>
        <v>n/a</v>
      </c>
      <c r="O23" s="65" t="str">
        <f>IFERROR(E23/H23-1,"n/a")</f>
        <v>n/a</v>
      </c>
      <c r="P23" s="65" t="str">
        <f>IFERROR(E23/I23-1,"n/a")</f>
        <v>n/a</v>
      </c>
      <c r="Q23" s="65" t="str">
        <f>IFERROR(E23/J23-1,"n/a")</f>
        <v>n/a</v>
      </c>
      <c r="R23" s="65" t="str">
        <f>IFERROR(E23/K23-1,"n/a")</f>
        <v>n/a</v>
      </c>
      <c r="S23" s="125" t="str">
        <f>IFERROR(E23/L23-1,"n/a")</f>
        <v>n/a</v>
      </c>
      <c r="T23" s="69">
        <v>0</v>
      </c>
      <c r="U23" s="69">
        <v>0</v>
      </c>
      <c r="V23" s="69">
        <v>0</v>
      </c>
      <c r="W23" s="69">
        <v>0</v>
      </c>
      <c r="X23" s="69">
        <v>0</v>
      </c>
      <c r="Y23" s="69">
        <v>0</v>
      </c>
      <c r="Z23" s="69">
        <v>0</v>
      </c>
      <c r="AA23" s="69">
        <v>0</v>
      </c>
      <c r="AB23" s="65" t="s">
        <v>48</v>
      </c>
      <c r="AC23" s="65" t="s">
        <v>48</v>
      </c>
      <c r="AD23" s="65" t="s">
        <v>48</v>
      </c>
      <c r="AE23" s="65" t="s">
        <v>48</v>
      </c>
      <c r="AF23" s="65" t="s">
        <v>48</v>
      </c>
      <c r="AG23" s="65" t="s">
        <v>48</v>
      </c>
      <c r="AH23" s="125" t="s">
        <v>48</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f>E10+E13+E16+E19+E22</f>
        <v>524</v>
      </c>
      <c r="F24" s="130">
        <f t="shared" ref="F24:L25" si="4">F10+F13+F16+F19+F22</f>
        <v>476</v>
      </c>
      <c r="G24" s="130">
        <f t="shared" si="4"/>
        <v>313</v>
      </c>
      <c r="H24" s="130">
        <f t="shared" si="4"/>
        <v>242</v>
      </c>
      <c r="I24" s="130">
        <f t="shared" si="4"/>
        <v>185</v>
      </c>
      <c r="J24" s="130">
        <f t="shared" si="4"/>
        <v>5</v>
      </c>
      <c r="K24" s="130">
        <f t="shared" si="4"/>
        <v>193</v>
      </c>
      <c r="L24" s="130">
        <f t="shared" si="4"/>
        <v>187</v>
      </c>
      <c r="M24" s="131">
        <f t="shared" si="3"/>
        <v>0.10084033613445387</v>
      </c>
      <c r="N24" s="131">
        <f>IFERROR(E24/G24-1,"n/a")</f>
        <v>0.67412140575079871</v>
      </c>
      <c r="O24" s="131">
        <f>IFERROR(E24/H24-1,"n/a")</f>
        <v>1.165289256198347</v>
      </c>
      <c r="P24" s="131">
        <f>IFERROR(E24/I24-1,"n/a")</f>
        <v>1.8324324324324324</v>
      </c>
      <c r="Q24" s="131">
        <f>IFERROR(E24/J24-1,"n/a")</f>
        <v>103.8</v>
      </c>
      <c r="R24" s="131">
        <f>IFERROR(E24/K24-1,"n/a")</f>
        <v>1.7150259067357512</v>
      </c>
      <c r="S24" s="132">
        <f>IFERROR(E24/L24-1,"n/a")</f>
        <v>1.8021390374331552</v>
      </c>
      <c r="T24" s="130">
        <v>1132</v>
      </c>
      <c r="U24" s="130">
        <v>1026</v>
      </c>
      <c r="V24" s="130">
        <v>619</v>
      </c>
      <c r="W24" s="130">
        <v>545</v>
      </c>
      <c r="X24" s="130">
        <v>371</v>
      </c>
      <c r="Y24" s="130">
        <v>7</v>
      </c>
      <c r="Z24" s="130">
        <v>405</v>
      </c>
      <c r="AA24" s="130">
        <v>405</v>
      </c>
      <c r="AB24" s="131">
        <v>0.10331384015594547</v>
      </c>
      <c r="AC24" s="131">
        <v>0.82875605815831976</v>
      </c>
      <c r="AD24" s="131">
        <v>1.0770642201834861</v>
      </c>
      <c r="AE24" s="131">
        <v>2.0512129380053907</v>
      </c>
      <c r="AF24" s="131">
        <v>160.71428571428572</v>
      </c>
      <c r="AG24" s="131">
        <v>1.7950617283950616</v>
      </c>
      <c r="AH24" s="132">
        <v>1.7950617283950616</v>
      </c>
      <c r="AI24" s="130">
        <f>AI10+AI13+AI16+AI19+AI22</f>
        <v>6601</v>
      </c>
      <c r="AJ24" s="130">
        <f t="shared" ref="AJ24:AO25" si="5">AJ10+AJ13+AJ16+AJ19+AJ22</f>
        <v>5678</v>
      </c>
      <c r="AK24" s="130">
        <f t="shared" si="5"/>
        <v>4434</v>
      </c>
      <c r="AL24" s="130">
        <f t="shared" si="5"/>
        <v>3620</v>
      </c>
      <c r="AM24" s="130">
        <f t="shared" si="5"/>
        <v>1054</v>
      </c>
      <c r="AN24" s="130">
        <f t="shared" si="5"/>
        <v>657</v>
      </c>
      <c r="AO24" s="130">
        <f t="shared" si="5"/>
        <v>3310</v>
      </c>
      <c r="AP24" s="130">
        <v>4434</v>
      </c>
      <c r="AQ24" s="130">
        <v>3620</v>
      </c>
      <c r="AR24" s="130">
        <v>1054</v>
      </c>
      <c r="AS24" s="130">
        <v>657</v>
      </c>
      <c r="AT24" s="130">
        <v>3310</v>
      </c>
    </row>
    <row r="25" spans="1:46" ht="12.95" customHeight="1" thickTop="1" thickBot="1">
      <c r="A25" s="10"/>
      <c r="B25" s="160" t="s">
        <v>144</v>
      </c>
      <c r="C25" s="161"/>
      <c r="D25" s="162"/>
      <c r="E25" s="130">
        <f>E11+E14+E17+E20+E23</f>
        <v>1490885</v>
      </c>
      <c r="F25" s="130">
        <f t="shared" si="4"/>
        <v>1260797</v>
      </c>
      <c r="G25" s="130">
        <f t="shared" si="4"/>
        <v>994232</v>
      </c>
      <c r="H25" s="130">
        <f t="shared" si="4"/>
        <v>723641</v>
      </c>
      <c r="I25" s="130">
        <f t="shared" si="4"/>
        <v>240931</v>
      </c>
      <c r="J25" s="130">
        <f t="shared" si="4"/>
        <v>4669</v>
      </c>
      <c r="K25" s="130">
        <f t="shared" si="4"/>
        <v>494991</v>
      </c>
      <c r="L25" s="130">
        <f t="shared" si="4"/>
        <v>513063</v>
      </c>
      <c r="M25" s="135">
        <f t="shared" si="3"/>
        <v>0.18249408905636666</v>
      </c>
      <c r="N25" s="135">
        <f>IFERROR(E25/G25-1,"n/a")</f>
        <v>0.4995343139227062</v>
      </c>
      <c r="O25" s="135">
        <f>IFERROR(E25/H25-1,"n/a")</f>
        <v>1.0602550159540436</v>
      </c>
      <c r="P25" s="135">
        <f>IFERROR(E25/I25-1,"n/a")</f>
        <v>5.1880164860478724</v>
      </c>
      <c r="Q25" s="135">
        <f>IFERROR(E25/J25-1,"n/a")</f>
        <v>318.31569929321051</v>
      </c>
      <c r="R25" s="135">
        <f>IFERROR(E25/K25-1,"n/a")</f>
        <v>2.0119436515007343</v>
      </c>
      <c r="S25" s="136">
        <f>IFERROR(E25/L25-1,"n/a")</f>
        <v>1.9058517180151364</v>
      </c>
      <c r="T25" s="130">
        <v>3224229</v>
      </c>
      <c r="U25" s="130">
        <v>2766999</v>
      </c>
      <c r="V25" s="130">
        <v>1977097</v>
      </c>
      <c r="W25" s="130">
        <v>1557046</v>
      </c>
      <c r="X25" s="130">
        <v>460887</v>
      </c>
      <c r="Y25" s="130">
        <v>5957</v>
      </c>
      <c r="Z25" s="130">
        <v>1050029</v>
      </c>
      <c r="AA25" s="130">
        <v>1133915</v>
      </c>
      <c r="AB25" s="135">
        <v>0.1652440062320224</v>
      </c>
      <c r="AC25" s="135">
        <v>0.63078948579659966</v>
      </c>
      <c r="AD25" s="135">
        <v>1.0707345833071082</v>
      </c>
      <c r="AE25" s="135">
        <v>5.9957039361058131</v>
      </c>
      <c r="AF25" s="135">
        <v>540.25046164176604</v>
      </c>
      <c r="AG25" s="135">
        <v>2.0706094784048821</v>
      </c>
      <c r="AH25" s="136">
        <v>1.8434485830066629</v>
      </c>
      <c r="AI25" s="130">
        <f>AI11+AI14+AI17+AI20+AI23</f>
        <v>18061688</v>
      </c>
      <c r="AJ25" s="130">
        <f t="shared" si="5"/>
        <v>16671008.4</v>
      </c>
      <c r="AK25" s="130">
        <f t="shared" si="5"/>
        <v>12658551</v>
      </c>
      <c r="AL25" s="130">
        <f t="shared" si="5"/>
        <v>7626669</v>
      </c>
      <c r="AM25" s="130">
        <f t="shared" si="5"/>
        <v>1552483</v>
      </c>
      <c r="AN25" s="130">
        <f t="shared" si="5"/>
        <v>1314158</v>
      </c>
      <c r="AO25" s="130">
        <f t="shared" si="5"/>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86</v>
      </c>
      <c r="F27" s="124">
        <v>0</v>
      </c>
      <c r="G27" s="124">
        <v>0</v>
      </c>
      <c r="H27" s="129">
        <v>0</v>
      </c>
      <c r="I27" s="129">
        <v>0</v>
      </c>
      <c r="J27" s="129">
        <v>0</v>
      </c>
      <c r="K27" s="129">
        <v>0</v>
      </c>
      <c r="L27" s="129">
        <v>0</v>
      </c>
      <c r="M27" s="65" t="str">
        <f t="shared" ref="M27:M30" si="6">IFERROR(E27/F27-1,"n/a")</f>
        <v>n/a</v>
      </c>
      <c r="N27" s="65" t="str">
        <f>IFERROR(E27/G27-1,"n/a")</f>
        <v>n/a</v>
      </c>
      <c r="O27" s="65" t="str">
        <f>IFERROR(E27/H27-1,"n/a")</f>
        <v>n/a</v>
      </c>
      <c r="P27" s="65" t="str">
        <f>IFERROR(E27/I27-1,"n/a")</f>
        <v>n/a</v>
      </c>
      <c r="Q27" s="65" t="str">
        <f>IFERROR(E27/J27-1,"n/a")</f>
        <v>n/a</v>
      </c>
      <c r="R27" s="65" t="str">
        <f>IFERROR(E27/K27-1,"n/a")</f>
        <v>n/a</v>
      </c>
      <c r="S27" s="125" t="str">
        <f>IFERROR(E27/L27-1,"n/a")</f>
        <v>n/a</v>
      </c>
      <c r="T27" s="69">
        <v>143</v>
      </c>
      <c r="U27" s="69">
        <v>0</v>
      </c>
      <c r="V27" s="69">
        <v>0</v>
      </c>
      <c r="W27" s="69">
        <v>0</v>
      </c>
      <c r="X27" s="69">
        <v>0</v>
      </c>
      <c r="Y27" s="69">
        <v>0</v>
      </c>
      <c r="Z27" s="69">
        <v>0</v>
      </c>
      <c r="AA27" s="69">
        <v>0</v>
      </c>
      <c r="AB27" s="65" t="s">
        <v>48</v>
      </c>
      <c r="AC27" s="65" t="s">
        <v>48</v>
      </c>
      <c r="AD27" s="65" t="s">
        <v>48</v>
      </c>
      <c r="AE27" s="65" t="s">
        <v>48</v>
      </c>
      <c r="AF27" s="65" t="s">
        <v>48</v>
      </c>
      <c r="AG27" s="65" t="s">
        <v>48</v>
      </c>
      <c r="AH27" s="125" t="s">
        <v>48</v>
      </c>
      <c r="AI27" s="69">
        <v>725</v>
      </c>
      <c r="AJ27" s="69">
        <v>0</v>
      </c>
      <c r="AK27" s="69">
        <v>0</v>
      </c>
      <c r="AL27" s="69">
        <v>0</v>
      </c>
      <c r="AM27" s="69">
        <v>0</v>
      </c>
      <c r="AN27" s="69">
        <v>0</v>
      </c>
      <c r="AO27" s="184">
        <v>0</v>
      </c>
      <c r="AP27" s="69">
        <v>0</v>
      </c>
      <c r="AQ27" s="69">
        <v>0</v>
      </c>
      <c r="AR27" s="69">
        <v>0</v>
      </c>
      <c r="AS27" s="69">
        <v>0</v>
      </c>
      <c r="AT27" s="184">
        <v>0</v>
      </c>
    </row>
    <row r="28" spans="1:46" ht="12.95" customHeight="1">
      <c r="A28" s="10"/>
      <c r="B28" s="145"/>
      <c r="C28" s="27" t="s">
        <v>20</v>
      </c>
      <c r="D28" s="123"/>
      <c r="E28" s="124">
        <v>303628</v>
      </c>
      <c r="F28" s="124">
        <v>0</v>
      </c>
      <c r="G28" s="124">
        <v>0</v>
      </c>
      <c r="H28" s="129">
        <v>0</v>
      </c>
      <c r="I28" s="129">
        <v>0</v>
      </c>
      <c r="J28" s="129">
        <v>0</v>
      </c>
      <c r="K28" s="129">
        <v>0</v>
      </c>
      <c r="L28" s="129">
        <v>0</v>
      </c>
      <c r="M28" s="65" t="str">
        <f t="shared" si="6"/>
        <v>n/a</v>
      </c>
      <c r="N28" s="65" t="str">
        <f>IFERROR(E28/G28-1,"n/a")</f>
        <v>n/a</v>
      </c>
      <c r="O28" s="65" t="str">
        <f>IFERROR(E28/H28-1,"n/a")</f>
        <v>n/a</v>
      </c>
      <c r="P28" s="65" t="str">
        <f>IFERROR(E28/I28-1,"n/a")</f>
        <v>n/a</v>
      </c>
      <c r="Q28" s="65" t="str">
        <f>IFERROR(E28/J28-1,"n/a")</f>
        <v>n/a</v>
      </c>
      <c r="R28" s="65" t="str">
        <f>IFERROR(E28/K28-1,"n/a")</f>
        <v>n/a</v>
      </c>
      <c r="S28" s="125" t="str">
        <f>IFERROR(E28/L28-1,"n/a")</f>
        <v>n/a</v>
      </c>
      <c r="T28" s="69">
        <v>573179</v>
      </c>
      <c r="U28" s="69">
        <v>0</v>
      </c>
      <c r="V28" s="69">
        <v>0</v>
      </c>
      <c r="W28" s="69">
        <v>0</v>
      </c>
      <c r="X28" s="69">
        <v>0</v>
      </c>
      <c r="Y28" s="69">
        <v>0</v>
      </c>
      <c r="Z28" s="69">
        <v>0</v>
      </c>
      <c r="AA28" s="69">
        <v>0</v>
      </c>
      <c r="AB28" s="65" t="s">
        <v>48</v>
      </c>
      <c r="AC28" s="65" t="s">
        <v>48</v>
      </c>
      <c r="AD28" s="65" t="s">
        <v>48</v>
      </c>
      <c r="AE28" s="65" t="s">
        <v>48</v>
      </c>
      <c r="AF28" s="65" t="s">
        <v>48</v>
      </c>
      <c r="AG28" s="65" t="s">
        <v>48</v>
      </c>
      <c r="AH28" s="125" t="s">
        <v>48</v>
      </c>
      <c r="AI28" s="69">
        <v>2827444</v>
      </c>
      <c r="AJ28" s="69">
        <v>0</v>
      </c>
      <c r="AK28" s="69">
        <v>0</v>
      </c>
      <c r="AL28" s="69">
        <v>0</v>
      </c>
      <c r="AM28" s="69">
        <v>0</v>
      </c>
      <c r="AN28" s="69">
        <v>0</v>
      </c>
      <c r="AO28" s="186">
        <v>0</v>
      </c>
      <c r="AP28" s="69">
        <v>0</v>
      </c>
      <c r="AQ28" s="69">
        <v>0</v>
      </c>
      <c r="AR28" s="69">
        <v>0</v>
      </c>
      <c r="AS28" s="69">
        <v>0</v>
      </c>
      <c r="AT28" s="186">
        <v>0</v>
      </c>
    </row>
    <row r="29" spans="1:46" ht="12.95" customHeight="1" thickBot="1">
      <c r="A29" s="10"/>
      <c r="B29" s="157" t="s">
        <v>140</v>
      </c>
      <c r="C29" s="158"/>
      <c r="D29" s="159"/>
      <c r="E29" s="130">
        <f>E24+E27</f>
        <v>610</v>
      </c>
      <c r="F29" s="130">
        <f t="shared" ref="F29:L30" si="7">F24+F27</f>
        <v>476</v>
      </c>
      <c r="G29" s="130">
        <f t="shared" si="7"/>
        <v>313</v>
      </c>
      <c r="H29" s="130">
        <f t="shared" si="7"/>
        <v>242</v>
      </c>
      <c r="I29" s="130">
        <f t="shared" si="7"/>
        <v>185</v>
      </c>
      <c r="J29" s="130">
        <f t="shared" si="7"/>
        <v>5</v>
      </c>
      <c r="K29" s="130">
        <f t="shared" si="7"/>
        <v>193</v>
      </c>
      <c r="L29" s="130">
        <f t="shared" si="7"/>
        <v>187</v>
      </c>
      <c r="M29" s="131">
        <f t="shared" si="6"/>
        <v>0.28151260504201692</v>
      </c>
      <c r="N29" s="131">
        <f>IFERROR(E29/G29-1,"n/a")</f>
        <v>0.94888178913738019</v>
      </c>
      <c r="O29" s="131">
        <f>IFERROR(E29/H29-1,"n/a")</f>
        <v>1.5206611570247932</v>
      </c>
      <c r="P29" s="131">
        <f>IFERROR(E29/I29-1,"n/a")</f>
        <v>2.2972972972972974</v>
      </c>
      <c r="Q29" s="131">
        <f>IFERROR(E29/J29-1,"n/a")</f>
        <v>121</v>
      </c>
      <c r="R29" s="131">
        <f>IFERROR(E29/K29-1,"n/a")</f>
        <v>2.1606217616580312</v>
      </c>
      <c r="S29" s="132">
        <f>IFERROR(E29/L29-1,"n/a")</f>
        <v>2.2620320855614975</v>
      </c>
      <c r="T29" s="130">
        <v>1275</v>
      </c>
      <c r="U29" s="130">
        <v>1026</v>
      </c>
      <c r="V29" s="130">
        <v>619</v>
      </c>
      <c r="W29" s="130">
        <v>545</v>
      </c>
      <c r="X29" s="130">
        <v>371</v>
      </c>
      <c r="Y29" s="130">
        <v>7</v>
      </c>
      <c r="Z29" s="130">
        <v>405</v>
      </c>
      <c r="AA29" s="130">
        <v>405</v>
      </c>
      <c r="AB29" s="131">
        <v>0.24269005847953218</v>
      </c>
      <c r="AC29" s="131">
        <v>1.0597738287560583</v>
      </c>
      <c r="AD29" s="131">
        <v>1.3394495412844036</v>
      </c>
      <c r="AE29" s="131">
        <v>2.4366576819407006</v>
      </c>
      <c r="AF29" s="131">
        <v>181.14285714285714</v>
      </c>
      <c r="AG29" s="131">
        <v>2.1481481481481484</v>
      </c>
      <c r="AH29" s="132">
        <v>2.1481481481481484</v>
      </c>
      <c r="AI29" s="130">
        <f t="shared" ref="AI29:AO30" si="8">AI24+AI27</f>
        <v>7326</v>
      </c>
      <c r="AJ29" s="130">
        <f t="shared" si="8"/>
        <v>5678</v>
      </c>
      <c r="AK29" s="130">
        <f t="shared" si="8"/>
        <v>4434</v>
      </c>
      <c r="AL29" s="130">
        <f t="shared" si="8"/>
        <v>3620</v>
      </c>
      <c r="AM29" s="130">
        <f t="shared" si="8"/>
        <v>1054</v>
      </c>
      <c r="AN29" s="130">
        <f t="shared" si="8"/>
        <v>657</v>
      </c>
      <c r="AO29" s="130">
        <f t="shared" si="8"/>
        <v>3310</v>
      </c>
      <c r="AP29" s="130">
        <v>4434</v>
      </c>
      <c r="AQ29" s="130">
        <v>3620</v>
      </c>
      <c r="AR29" s="130">
        <v>1054</v>
      </c>
      <c r="AS29" s="130">
        <v>657</v>
      </c>
      <c r="AT29" s="130">
        <v>3310</v>
      </c>
    </row>
    <row r="30" spans="1:46" ht="12.95" customHeight="1" thickTop="1" thickBot="1">
      <c r="A30" s="10"/>
      <c r="B30" s="160" t="s">
        <v>141</v>
      </c>
      <c r="C30" s="161"/>
      <c r="D30" s="162"/>
      <c r="E30" s="134">
        <f>E25+E28</f>
        <v>1794513</v>
      </c>
      <c r="F30" s="134">
        <f t="shared" si="7"/>
        <v>1260797</v>
      </c>
      <c r="G30" s="134">
        <f t="shared" si="7"/>
        <v>994232</v>
      </c>
      <c r="H30" s="134">
        <f t="shared" si="7"/>
        <v>723641</v>
      </c>
      <c r="I30" s="134">
        <f t="shared" si="7"/>
        <v>240931</v>
      </c>
      <c r="J30" s="134">
        <f t="shared" si="7"/>
        <v>4669</v>
      </c>
      <c r="K30" s="134">
        <f t="shared" si="7"/>
        <v>494991</v>
      </c>
      <c r="L30" s="134">
        <f t="shared" si="7"/>
        <v>513063</v>
      </c>
      <c r="M30" s="135">
        <f t="shared" si="6"/>
        <v>0.42331636258652261</v>
      </c>
      <c r="N30" s="135">
        <f>IFERROR(E30/G30-1,"n/a")</f>
        <v>0.8049238004811754</v>
      </c>
      <c r="O30" s="135">
        <f>IFERROR(E30/H30-1,"n/a")</f>
        <v>1.4798387598270413</v>
      </c>
      <c r="P30" s="135">
        <f>IFERROR(E30/I30-1,"n/a")</f>
        <v>6.4482445181400481</v>
      </c>
      <c r="Q30" s="135">
        <f>IFERROR(E30/J30-1,"n/a")</f>
        <v>383.34632683658168</v>
      </c>
      <c r="R30" s="135">
        <f>IFERROR(E30/K30-1,"n/a")</f>
        <v>2.6253447032370287</v>
      </c>
      <c r="S30" s="136">
        <f>IFERROR(E30/L30-1,"n/a")</f>
        <v>2.4976464878582161</v>
      </c>
      <c r="T30" s="134">
        <v>3797408</v>
      </c>
      <c r="U30" s="134">
        <v>2766999</v>
      </c>
      <c r="V30" s="134">
        <v>1977097</v>
      </c>
      <c r="W30" s="134">
        <v>1557046</v>
      </c>
      <c r="X30" s="134">
        <v>460887</v>
      </c>
      <c r="Y30" s="134">
        <v>5957</v>
      </c>
      <c r="Z30" s="134">
        <v>1050029</v>
      </c>
      <c r="AA30" s="134">
        <v>1133915</v>
      </c>
      <c r="AB30" s="135">
        <v>0.37239225601454851</v>
      </c>
      <c r="AC30" s="135">
        <v>0.92069888326167093</v>
      </c>
      <c r="AD30" s="135">
        <v>1.4388540865202439</v>
      </c>
      <c r="AE30" s="135">
        <v>7.239347171866422</v>
      </c>
      <c r="AF30" s="135">
        <v>636.46986738291082</v>
      </c>
      <c r="AG30" s="135">
        <v>2.6164791639088065</v>
      </c>
      <c r="AH30" s="136">
        <v>2.3489353258401202</v>
      </c>
      <c r="AI30" s="134">
        <f t="shared" si="8"/>
        <v>20889132</v>
      </c>
      <c r="AJ30" s="134">
        <f t="shared" si="8"/>
        <v>16671008.4</v>
      </c>
      <c r="AK30" s="134">
        <f t="shared" si="8"/>
        <v>12658551</v>
      </c>
      <c r="AL30" s="134">
        <f t="shared" si="8"/>
        <v>7626669</v>
      </c>
      <c r="AM30" s="134">
        <f t="shared" si="8"/>
        <v>1552483</v>
      </c>
      <c r="AN30" s="134">
        <f t="shared" si="8"/>
        <v>1314158</v>
      </c>
      <c r="AO30" s="134">
        <f t="shared" si="8"/>
        <v>9152531</v>
      </c>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T7:AH7"/>
    <mergeCell ref="E6:S6"/>
    <mergeCell ref="T6:AH6"/>
    <mergeCell ref="AI6:AT6"/>
    <mergeCell ref="F7:S7"/>
  </mergeCells>
  <pageMargins left="0.7" right="0.7" top="0.75" bottom="0.75" header="0.3" footer="0.3"/>
  <pageSetup paperSize="9" orientation="portrait" r:id="rId1"/>
  <ignoredErrors>
    <ignoredError sqref="E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93764-C84C-4071-8E5E-7B61DA011C1E}">
  <dimension ref="A1:AT66"/>
  <sheetViews>
    <sheetView showGridLines="0" zoomScale="80" zoomScaleNormal="80" workbookViewId="0">
      <selection activeCell="M42" sqref="M42"/>
    </sheetView>
  </sheetViews>
  <sheetFormatPr defaultColWidth="0" defaultRowHeight="0" customHeight="1" zeroHeight="1"/>
  <cols>
    <col min="1" max="2" width="4.28515625" customWidth="1"/>
    <col min="3" max="3" width="3.7109375" customWidth="1"/>
    <col min="4" max="4" width="30.140625"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9.28515625" bestFit="1"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9.42578125" bestFit="1" customWidth="1"/>
    <col min="28" max="28" width="9.28515625" customWidth="1"/>
    <col min="29" max="29" width="9.5703125" bestFit="1" customWidth="1"/>
    <col min="30" max="30" width="9.28515625" customWidth="1"/>
    <col min="31" max="31" width="11.140625" customWidth="1"/>
    <col min="32" max="32" width="13.85546875" customWidth="1"/>
    <col min="33" max="35" width="11" bestFit="1" customWidth="1"/>
    <col min="36" max="40" width="11" customWidth="1"/>
    <col min="41" max="41" width="10.85546875" bestFit="1" customWidth="1"/>
    <col min="42" max="16384" width="8.7109375" hidden="1"/>
  </cols>
  <sheetData>
    <row r="1" spans="1:46"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46053</v>
      </c>
      <c r="AG3" s="26"/>
      <c r="AH3" s="26"/>
      <c r="AI3" s="26"/>
      <c r="AJ3" s="26"/>
      <c r="AK3" s="26"/>
      <c r="AL3" s="26"/>
      <c r="AM3" s="26"/>
      <c r="AN3" s="26"/>
      <c r="AO3" s="10"/>
    </row>
    <row r="4" spans="1:46" ht="15.75">
      <c r="A4" s="10"/>
      <c r="B4" s="12" t="s">
        <v>67</v>
      </c>
      <c r="C4" s="27"/>
      <c r="D4" s="197" t="s">
        <v>41</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5">
      <c r="A6" s="25"/>
      <c r="B6" s="139" t="s">
        <v>11</v>
      </c>
      <c r="C6" s="140"/>
      <c r="D6" s="211"/>
      <c r="E6" s="213" t="s">
        <v>43</v>
      </c>
      <c r="F6" s="213"/>
      <c r="G6" s="213"/>
      <c r="H6" s="213"/>
      <c r="I6" s="213"/>
      <c r="J6" s="213"/>
      <c r="K6" s="213"/>
      <c r="L6" s="213"/>
      <c r="M6" s="213"/>
      <c r="N6" s="213"/>
      <c r="O6" s="213"/>
      <c r="P6" s="213"/>
      <c r="Q6" s="213"/>
      <c r="R6" s="213"/>
      <c r="S6" s="214"/>
      <c r="T6" s="215" t="s">
        <v>142</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5">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2.5">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s="178" customFormat="1" ht="15" customHeight="1">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s="178" customFormat="1" ht="11.25">
      <c r="B10" s="145"/>
      <c r="C10" s="27" t="s">
        <v>19</v>
      </c>
      <c r="D10" s="123"/>
      <c r="E10" s="124">
        <v>434</v>
      </c>
      <c r="F10" s="124">
        <v>404</v>
      </c>
      <c r="G10" s="124">
        <v>197</v>
      </c>
      <c r="H10" s="129">
        <v>188</v>
      </c>
      <c r="I10" s="129">
        <v>164</v>
      </c>
      <c r="J10" s="129">
        <v>0</v>
      </c>
      <c r="K10" s="129">
        <v>187</v>
      </c>
      <c r="L10" s="129">
        <v>189</v>
      </c>
      <c r="M10" s="65">
        <f>IFERROR(E10/F10-1,"n/a")</f>
        <v>7.4257425742574323E-2</v>
      </c>
      <c r="N10" s="65">
        <f>IFERROR(E10/G10-1,"n/a")</f>
        <v>1.203045685279188</v>
      </c>
      <c r="O10" s="65">
        <f>IFERROR(E10/H10-1,"n/a")</f>
        <v>1.3085106382978724</v>
      </c>
      <c r="P10" s="65">
        <f>IFERROR(E10/I10-1,"n/a")</f>
        <v>1.6463414634146343</v>
      </c>
      <c r="Q10" s="65" t="str">
        <f>IFERROR(E10/J10-1,"n/a")</f>
        <v>n/a</v>
      </c>
      <c r="R10" s="65">
        <f>IFERROR(E10/K10-1,"n/a")</f>
        <v>1.320855614973262</v>
      </c>
      <c r="S10" s="125">
        <f>IFERROR(E10/L10-1,"n/a")</f>
        <v>1.2962962962962963</v>
      </c>
      <c r="T10" s="69">
        <f>E10</f>
        <v>434</v>
      </c>
      <c r="U10" s="69">
        <f>F10</f>
        <v>404</v>
      </c>
      <c r="V10" s="69">
        <f t="shared" ref="V10:AA11" si="0">G10</f>
        <v>197</v>
      </c>
      <c r="W10" s="69">
        <f t="shared" si="0"/>
        <v>188</v>
      </c>
      <c r="X10" s="69">
        <f t="shared" si="0"/>
        <v>164</v>
      </c>
      <c r="Y10" s="69">
        <f t="shared" si="0"/>
        <v>0</v>
      </c>
      <c r="Z10" s="69">
        <f t="shared" si="0"/>
        <v>187</v>
      </c>
      <c r="AA10" s="69">
        <f t="shared" si="0"/>
        <v>189</v>
      </c>
      <c r="AB10" s="65">
        <f>IFERROR(T10/U10-1,"n/a")</f>
        <v>7.4257425742574323E-2</v>
      </c>
      <c r="AC10" s="65">
        <f>IFERROR(T10/V10-1,"n/a")</f>
        <v>1.203045685279188</v>
      </c>
      <c r="AD10" s="65">
        <f>IFERROR(T10/W10-1,"n/a")</f>
        <v>1.3085106382978724</v>
      </c>
      <c r="AE10" s="65">
        <f>IFERROR(T10/X10-1,"n/a")</f>
        <v>1.6463414634146343</v>
      </c>
      <c r="AF10" s="65" t="str">
        <f>IFERROR(T10/Y10-1,"n/a")</f>
        <v>n/a</v>
      </c>
      <c r="AG10" s="65">
        <f>IFERROR(T10/Z10-1,"n/a")</f>
        <v>1.320855614973262</v>
      </c>
      <c r="AH10" s="125">
        <f>IFERROR(T10/AA10-1,"n/a")</f>
        <v>1.2962962962962963</v>
      </c>
      <c r="AI10" s="69">
        <v>2979</v>
      </c>
      <c r="AJ10" s="69">
        <v>2483</v>
      </c>
      <c r="AK10" s="69">
        <v>1630</v>
      </c>
      <c r="AL10" s="69">
        <v>1486</v>
      </c>
      <c r="AM10" s="69">
        <v>522</v>
      </c>
      <c r="AN10" s="69">
        <v>551</v>
      </c>
      <c r="AO10" s="184">
        <v>1591</v>
      </c>
      <c r="AP10" s="69">
        <v>1630</v>
      </c>
      <c r="AQ10" s="69">
        <v>1486</v>
      </c>
      <c r="AR10" s="69">
        <v>522</v>
      </c>
      <c r="AS10" s="69">
        <v>551</v>
      </c>
      <c r="AT10" s="184">
        <v>1591</v>
      </c>
    </row>
    <row r="11" spans="1:46" s="178" customFormat="1" ht="13.5" customHeight="1">
      <c r="B11" s="145"/>
      <c r="C11" s="27" t="s">
        <v>20</v>
      </c>
      <c r="D11" s="123"/>
      <c r="E11" s="124">
        <v>1253553</v>
      </c>
      <c r="F11" s="124">
        <v>1052329</v>
      </c>
      <c r="G11" s="124">
        <v>621308</v>
      </c>
      <c r="H11" s="129">
        <v>522949</v>
      </c>
      <c r="I11" s="129">
        <v>195612</v>
      </c>
      <c r="J11" s="129">
        <v>0</v>
      </c>
      <c r="K11" s="129">
        <v>466080</v>
      </c>
      <c r="L11" s="129">
        <v>525262</v>
      </c>
      <c r="M11" s="65">
        <f>IFERROR(E11/F11-1,"n/a")</f>
        <v>0.19121776554670644</v>
      </c>
      <c r="N11" s="65">
        <f>IFERROR(E11/G11-1,"n/a")</f>
        <v>1.0176031855376078</v>
      </c>
      <c r="O11" s="65">
        <f>IFERROR(E11/H11-1,"n/a")</f>
        <v>1.3970846105451966</v>
      </c>
      <c r="P11" s="65">
        <f>IFERROR(E11/I11-1,"n/a")</f>
        <v>5.4083645175142632</v>
      </c>
      <c r="Q11" s="65" t="str">
        <f>IFERROR(E11/J11-1,"n/a")</f>
        <v>n/a</v>
      </c>
      <c r="R11" s="65">
        <f>IFERROR(E11/K11-1,"n/a")</f>
        <v>1.6895661688980432</v>
      </c>
      <c r="S11" s="125">
        <f>IFERROR(E11/L11-1,"n/a")</f>
        <v>1.3865290083805797</v>
      </c>
      <c r="T11" s="69">
        <f>E11</f>
        <v>1253553</v>
      </c>
      <c r="U11" s="69">
        <f>F11</f>
        <v>1052329</v>
      </c>
      <c r="V11" s="69">
        <f t="shared" si="0"/>
        <v>621308</v>
      </c>
      <c r="W11" s="69">
        <f t="shared" si="0"/>
        <v>522949</v>
      </c>
      <c r="X11" s="69">
        <f t="shared" si="0"/>
        <v>195612</v>
      </c>
      <c r="Y11" s="69">
        <f t="shared" si="0"/>
        <v>0</v>
      </c>
      <c r="Z11" s="69">
        <f t="shared" si="0"/>
        <v>466080</v>
      </c>
      <c r="AA11" s="69">
        <f t="shared" si="0"/>
        <v>525262</v>
      </c>
      <c r="AB11" s="65">
        <f>IFERROR(T11/U11-1,"n/a")</f>
        <v>0.19121776554670644</v>
      </c>
      <c r="AC11" s="65">
        <f>IFERROR(T11/V11-1,"n/a")</f>
        <v>1.0176031855376078</v>
      </c>
      <c r="AD11" s="65">
        <f>IFERROR(T11/W11-1,"n/a")</f>
        <v>1.3970846105451966</v>
      </c>
      <c r="AE11" s="65">
        <f>IFERROR(T11/X11-1,"n/a")</f>
        <v>5.4083645175142632</v>
      </c>
      <c r="AF11" s="65" t="str">
        <f>IFERROR(T11/Y11-1,"n/a")</f>
        <v>n/a</v>
      </c>
      <c r="AG11" s="65">
        <f>IFERROR(T11/Z11-1,"n/a")</f>
        <v>1.6895661688980432</v>
      </c>
      <c r="AH11" s="125">
        <f>IFERROR(T11/AA11-1,"n/a")</f>
        <v>1.3865290083805797</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s="178" customFormat="1" ht="11.25">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s="178" customFormat="1" ht="11.25">
      <c r="B13" s="145"/>
      <c r="C13" s="27" t="s">
        <v>19</v>
      </c>
      <c r="D13" s="123"/>
      <c r="E13" s="124">
        <v>18</v>
      </c>
      <c r="F13" s="124">
        <v>12</v>
      </c>
      <c r="G13" s="124">
        <v>12</v>
      </c>
      <c r="H13" s="129">
        <v>5</v>
      </c>
      <c r="I13" s="129">
        <v>3</v>
      </c>
      <c r="J13" s="129">
        <v>2</v>
      </c>
      <c r="K13" s="129">
        <v>5</v>
      </c>
      <c r="L13" s="129">
        <v>5</v>
      </c>
      <c r="M13" s="65">
        <f t="shared" ref="M13:M14" si="1">IFERROR(E13/F13-1,"n/a")</f>
        <v>0.5</v>
      </c>
      <c r="N13" s="65">
        <f>IFERROR(E13/G13-1,"n/a")</f>
        <v>0.5</v>
      </c>
      <c r="O13" s="65">
        <f>IFERROR(E13/H13-1,"n/a")</f>
        <v>2.6</v>
      </c>
      <c r="P13" s="65">
        <f>IFERROR(E13/I13-1,"n/a")</f>
        <v>5</v>
      </c>
      <c r="Q13" s="65">
        <f>IFERROR(E13/J13-1,"n/a")</f>
        <v>8</v>
      </c>
      <c r="R13" s="65">
        <f>IFERROR(E13/K13-1,"n/a")</f>
        <v>2.6</v>
      </c>
      <c r="S13" s="125">
        <f>IFERROR(E13/L13-1,"n/a")</f>
        <v>2.6</v>
      </c>
      <c r="T13" s="69">
        <f t="shared" ref="T13:AA14" si="2">E13</f>
        <v>18</v>
      </c>
      <c r="U13" s="69">
        <f t="shared" si="2"/>
        <v>12</v>
      </c>
      <c r="V13" s="69">
        <f t="shared" si="2"/>
        <v>12</v>
      </c>
      <c r="W13" s="69">
        <f t="shared" si="2"/>
        <v>5</v>
      </c>
      <c r="X13" s="69">
        <f t="shared" si="2"/>
        <v>3</v>
      </c>
      <c r="Y13" s="69">
        <f t="shared" si="2"/>
        <v>2</v>
      </c>
      <c r="Z13" s="69">
        <f t="shared" si="2"/>
        <v>5</v>
      </c>
      <c r="AA13" s="69">
        <f t="shared" si="2"/>
        <v>5</v>
      </c>
      <c r="AB13" s="65">
        <f t="shared" ref="AB13:AB14" si="3">IFERROR(T13/U13-1,"n/a")</f>
        <v>0.5</v>
      </c>
      <c r="AC13" s="65">
        <f>IFERROR(T13/V13-1,"n/a")</f>
        <v>0.5</v>
      </c>
      <c r="AD13" s="65">
        <f>IFERROR(T13/W13-1,"n/a")</f>
        <v>2.6</v>
      </c>
      <c r="AE13" s="65">
        <f>IFERROR(T13/X13-1,"n/a")</f>
        <v>5</v>
      </c>
      <c r="AF13" s="65">
        <f>IFERROR(T13/Y13-1,"n/a")</f>
        <v>8</v>
      </c>
      <c r="AG13" s="65">
        <f>IFERROR(T13/Z13-1,"n/a")</f>
        <v>2.6</v>
      </c>
      <c r="AH13" s="125">
        <f>IFERROR(T13/AA13-1,"n/a")</f>
        <v>2.6</v>
      </c>
      <c r="AI13" s="69">
        <v>1003</v>
      </c>
      <c r="AJ13" s="69">
        <v>797</v>
      </c>
      <c r="AK13" s="69">
        <v>575</v>
      </c>
      <c r="AL13" s="69">
        <v>572</v>
      </c>
      <c r="AM13" s="69">
        <v>202</v>
      </c>
      <c r="AN13" s="69">
        <v>54</v>
      </c>
      <c r="AO13" s="184">
        <v>586</v>
      </c>
      <c r="AP13" s="69">
        <v>575</v>
      </c>
      <c r="AQ13" s="69">
        <v>572</v>
      </c>
      <c r="AR13" s="69">
        <v>202</v>
      </c>
      <c r="AS13" s="69">
        <v>54</v>
      </c>
      <c r="AT13" s="184">
        <v>586</v>
      </c>
    </row>
    <row r="14" spans="1:46" s="178" customFormat="1" ht="11.25">
      <c r="B14" s="145"/>
      <c r="C14" s="27" t="s">
        <v>20</v>
      </c>
      <c r="D14" s="123"/>
      <c r="E14" s="124">
        <v>38129</v>
      </c>
      <c r="F14" s="124">
        <v>36494</v>
      </c>
      <c r="G14" s="124">
        <v>45136</v>
      </c>
      <c r="H14" s="129">
        <v>15799</v>
      </c>
      <c r="I14" s="129">
        <v>1702</v>
      </c>
      <c r="J14" s="129">
        <v>1288</v>
      </c>
      <c r="K14" s="129">
        <v>23141</v>
      </c>
      <c r="L14" s="129">
        <v>20627</v>
      </c>
      <c r="M14" s="65">
        <f t="shared" si="1"/>
        <v>4.48018852414096E-2</v>
      </c>
      <c r="N14" s="65">
        <f>IFERROR(E14/G14-1,"n/a")</f>
        <v>-0.155241935483871</v>
      </c>
      <c r="O14" s="65">
        <f>IFERROR(E14/H14-1,"n/a")</f>
        <v>1.4133805937084625</v>
      </c>
      <c r="P14" s="65">
        <f>IFERROR(E14/I14-1,"n/a")</f>
        <v>21.402467685076381</v>
      </c>
      <c r="Q14" s="65">
        <f>IFERROR(E14/J14-1,"n/a")</f>
        <v>28.603260869565219</v>
      </c>
      <c r="R14" s="65">
        <f>IFERROR(E14/K14-1,"n/a")</f>
        <v>0.64768160407933961</v>
      </c>
      <c r="S14" s="125">
        <f>IFERROR(E14/L14-1,"n/a")</f>
        <v>0.8484995394385999</v>
      </c>
      <c r="T14" s="69">
        <f t="shared" si="2"/>
        <v>38129</v>
      </c>
      <c r="U14" s="69">
        <f t="shared" si="2"/>
        <v>36494</v>
      </c>
      <c r="V14" s="69">
        <f t="shared" si="2"/>
        <v>45136</v>
      </c>
      <c r="W14" s="69">
        <f t="shared" si="2"/>
        <v>15799</v>
      </c>
      <c r="X14" s="69">
        <f t="shared" si="2"/>
        <v>1702</v>
      </c>
      <c r="Y14" s="69">
        <f t="shared" si="2"/>
        <v>1288</v>
      </c>
      <c r="Z14" s="69">
        <f t="shared" si="2"/>
        <v>23141</v>
      </c>
      <c r="AA14" s="69">
        <f t="shared" si="2"/>
        <v>20627</v>
      </c>
      <c r="AB14" s="65">
        <f t="shared" si="3"/>
        <v>4.48018852414096E-2</v>
      </c>
      <c r="AC14" s="65">
        <f>IFERROR(T14/V14-1,"n/a")</f>
        <v>-0.155241935483871</v>
      </c>
      <c r="AD14" s="65">
        <f>IFERROR(T14/W14-1,"n/a")</f>
        <v>1.4133805937084625</v>
      </c>
      <c r="AE14" s="65">
        <f>IFERROR(T14/X14-1,"n/a")</f>
        <v>21.402467685076381</v>
      </c>
      <c r="AF14" s="65">
        <f>IFERROR(T14/Y14-1,"n/a")</f>
        <v>28.603260869565219</v>
      </c>
      <c r="AG14" s="65">
        <f>IFERROR(T14/Z14-1,"n/a")</f>
        <v>0.64768160407933961</v>
      </c>
      <c r="AH14" s="125">
        <f>IFERROR(T14/AA14-1,"n/a")</f>
        <v>0.8484995394385999</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s="178" customFormat="1" ht="11.25">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s="178" customFormat="1" ht="11.25">
      <c r="B16" s="145"/>
      <c r="C16" s="27" t="s">
        <v>19</v>
      </c>
      <c r="D16" s="123"/>
      <c r="E16" s="124">
        <v>7</v>
      </c>
      <c r="F16" s="124">
        <v>1</v>
      </c>
      <c r="G16" s="124">
        <v>2</v>
      </c>
      <c r="H16" s="129">
        <v>4</v>
      </c>
      <c r="I16" s="129">
        <v>3</v>
      </c>
      <c r="J16" s="129">
        <v>0</v>
      </c>
      <c r="K16" s="129">
        <v>1</v>
      </c>
      <c r="L16" s="129">
        <v>0</v>
      </c>
      <c r="M16" s="65">
        <f t="shared" ref="M16:M17" si="4">IFERROR(E16/F16-1,"n/a")</f>
        <v>6</v>
      </c>
      <c r="N16" s="65">
        <f>IFERROR(E16/G16-1,"n/a")</f>
        <v>2.5</v>
      </c>
      <c r="O16" s="65">
        <f>IFERROR(E16/H16-1,"n/a")</f>
        <v>0.75</v>
      </c>
      <c r="P16" s="65">
        <f>IFERROR(E16/I16-1,"n/a")</f>
        <v>1.3333333333333335</v>
      </c>
      <c r="Q16" s="65" t="str">
        <f>IFERROR(E16/J16-1,"n/a")</f>
        <v>n/a</v>
      </c>
      <c r="R16" s="65">
        <f>IFERROR(E16/K16-1,"n/a")</f>
        <v>6</v>
      </c>
      <c r="S16" s="125" t="str">
        <f>IFERROR(E16/L16-1,"n/a")</f>
        <v>n/a</v>
      </c>
      <c r="T16" s="69">
        <f t="shared" ref="T16:AA17" si="5">E16</f>
        <v>7</v>
      </c>
      <c r="U16" s="69">
        <f t="shared" si="5"/>
        <v>1</v>
      </c>
      <c r="V16" s="69">
        <f t="shared" si="5"/>
        <v>2</v>
      </c>
      <c r="W16" s="69">
        <f t="shared" si="5"/>
        <v>4</v>
      </c>
      <c r="X16" s="69">
        <f t="shared" si="5"/>
        <v>3</v>
      </c>
      <c r="Y16" s="69">
        <f t="shared" si="5"/>
        <v>0</v>
      </c>
      <c r="Z16" s="69">
        <f t="shared" si="5"/>
        <v>1</v>
      </c>
      <c r="AA16" s="69">
        <f t="shared" si="5"/>
        <v>0</v>
      </c>
      <c r="AB16" s="65">
        <f t="shared" ref="AB16:AB17" si="6">IFERROR(T16/U16-1,"n/a")</f>
        <v>6</v>
      </c>
      <c r="AC16" s="65">
        <f>IFERROR(T16/V16-1,"n/a")</f>
        <v>2.5</v>
      </c>
      <c r="AD16" s="65">
        <f>IFERROR(T16/W16-1,"n/a")</f>
        <v>0.75</v>
      </c>
      <c r="AE16" s="65">
        <f>IFERROR(T16/X16-1,"n/a")</f>
        <v>1.3333333333333335</v>
      </c>
      <c r="AF16" s="65" t="str">
        <f>IFERROR(T16/Y16-1,"n/a")</f>
        <v>n/a</v>
      </c>
      <c r="AG16" s="65">
        <f>IFERROR(T16/Z16-1,"n/a")</f>
        <v>6</v>
      </c>
      <c r="AH16" s="125" t="str">
        <f>IFERROR(T16/AA16-1,"n/a")</f>
        <v>n/a</v>
      </c>
      <c r="AI16" s="69">
        <v>860</v>
      </c>
      <c r="AJ16" s="69">
        <v>733</v>
      </c>
      <c r="AK16" s="69">
        <v>708</v>
      </c>
      <c r="AL16" s="69">
        <v>658</v>
      </c>
      <c r="AM16" s="69">
        <v>47</v>
      </c>
      <c r="AN16" s="69">
        <v>9</v>
      </c>
      <c r="AO16" s="184">
        <v>290</v>
      </c>
      <c r="AP16" s="69">
        <v>708</v>
      </c>
      <c r="AQ16" s="69">
        <v>658</v>
      </c>
      <c r="AR16" s="69">
        <v>47</v>
      </c>
      <c r="AS16" s="69">
        <v>9</v>
      </c>
      <c r="AT16" s="184">
        <v>290</v>
      </c>
    </row>
    <row r="17" spans="1:46" s="178" customFormat="1" ht="11.25">
      <c r="B17" s="145"/>
      <c r="C17" s="27" t="s">
        <v>20</v>
      </c>
      <c r="D17" s="123"/>
      <c r="E17" s="124">
        <v>7715</v>
      </c>
      <c r="F17" s="124">
        <v>1801</v>
      </c>
      <c r="G17" s="124">
        <v>2840</v>
      </c>
      <c r="H17" s="129">
        <v>3860</v>
      </c>
      <c r="I17" s="129">
        <v>814</v>
      </c>
      <c r="J17" s="129">
        <v>0</v>
      </c>
      <c r="K17" s="129">
        <v>823</v>
      </c>
      <c r="L17" s="129">
        <v>440</v>
      </c>
      <c r="M17" s="65">
        <f t="shared" si="4"/>
        <v>3.2837312604108826</v>
      </c>
      <c r="N17" s="65">
        <f>IFERROR(E17/G17-1,"n/a")</f>
        <v>1.716549295774648</v>
      </c>
      <c r="O17" s="65">
        <f>IFERROR(E17/H17-1,"n/a")</f>
        <v>0.99870466321243523</v>
      </c>
      <c r="P17" s="65">
        <f>IFERROR(E17/I17-1,"n/a")</f>
        <v>8.4778869778869783</v>
      </c>
      <c r="Q17" s="65" t="str">
        <f>IFERROR(E17/J17-1,"n/a")</f>
        <v>n/a</v>
      </c>
      <c r="R17" s="65">
        <f>IFERROR(E17/K17-1,"n/a")</f>
        <v>8.3742405832320781</v>
      </c>
      <c r="S17" s="125">
        <f>IFERROR(E17/L17-1,"n/a")</f>
        <v>16.53409090909091</v>
      </c>
      <c r="T17" s="69">
        <f t="shared" si="5"/>
        <v>7715</v>
      </c>
      <c r="U17" s="69">
        <f t="shared" si="5"/>
        <v>1801</v>
      </c>
      <c r="V17" s="69">
        <f t="shared" si="5"/>
        <v>2840</v>
      </c>
      <c r="W17" s="69">
        <f t="shared" si="5"/>
        <v>3860</v>
      </c>
      <c r="X17" s="69">
        <f t="shared" si="5"/>
        <v>814</v>
      </c>
      <c r="Y17" s="69">
        <f t="shared" si="5"/>
        <v>0</v>
      </c>
      <c r="Z17" s="69">
        <f t="shared" si="5"/>
        <v>823</v>
      </c>
      <c r="AA17" s="69">
        <f t="shared" si="5"/>
        <v>440</v>
      </c>
      <c r="AB17" s="65">
        <f t="shared" si="6"/>
        <v>3.2837312604108826</v>
      </c>
      <c r="AC17" s="65">
        <f>IFERROR(T17/V17-1,"n/a")</f>
        <v>1.716549295774648</v>
      </c>
      <c r="AD17" s="65">
        <f>IFERROR(T17/W17-1,"n/a")</f>
        <v>0.99870466321243523</v>
      </c>
      <c r="AE17" s="65">
        <f>IFERROR(T17/X17-1,"n/a")</f>
        <v>8.4778869778869783</v>
      </c>
      <c r="AF17" s="65" t="str">
        <f>IFERROR(T17/Y17-1,"n/a")</f>
        <v>n/a</v>
      </c>
      <c r="AG17" s="65">
        <f>IFERROR(T17/Z17-1,"n/a")</f>
        <v>8.3742405832320781</v>
      </c>
      <c r="AH17" s="125">
        <f>IFERROR(T17/AA17-1,"n/a")</f>
        <v>16.53409090909091</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s="178" customFormat="1" ht="11.25">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s="178" customFormat="1" ht="11.25">
      <c r="B19" s="145"/>
      <c r="C19" s="27" t="s">
        <v>19</v>
      </c>
      <c r="D19" s="149"/>
      <c r="E19" s="124">
        <v>149</v>
      </c>
      <c r="F19" s="124">
        <v>133</v>
      </c>
      <c r="G19" s="124">
        <v>95</v>
      </c>
      <c r="H19" s="129">
        <v>106</v>
      </c>
      <c r="I19" s="129">
        <v>16</v>
      </c>
      <c r="J19" s="129">
        <v>0</v>
      </c>
      <c r="K19" s="129">
        <v>19</v>
      </c>
      <c r="L19" s="129">
        <v>24</v>
      </c>
      <c r="M19" s="65">
        <f t="shared" ref="M19:M20" si="7">IFERROR(E19/F19-1,"n/a")</f>
        <v>0.12030075187969924</v>
      </c>
      <c r="N19" s="65">
        <f>IFERROR(E19/G19-1,"n/a")</f>
        <v>0.56842105263157894</v>
      </c>
      <c r="O19" s="65">
        <f>IFERROR(E19/H19-1,"n/a")</f>
        <v>0.40566037735849059</v>
      </c>
      <c r="P19" s="65">
        <f>IFERROR(E19/I19-1,"n/a")</f>
        <v>8.3125</v>
      </c>
      <c r="Q19" s="65" t="str">
        <f>IFERROR(E19/J19-1,"n/a")</f>
        <v>n/a</v>
      </c>
      <c r="R19" s="65">
        <f>IFERROR(E19/K19-1,"n/a")</f>
        <v>6.8421052631578947</v>
      </c>
      <c r="S19" s="125">
        <f>IFERROR(E19/L19-1,"n/a")</f>
        <v>5.208333333333333</v>
      </c>
      <c r="T19" s="69">
        <f t="shared" ref="T19:AA20" si="8">E19</f>
        <v>149</v>
      </c>
      <c r="U19" s="69">
        <f t="shared" si="8"/>
        <v>133</v>
      </c>
      <c r="V19" s="69">
        <f t="shared" si="8"/>
        <v>95</v>
      </c>
      <c r="W19" s="69">
        <f t="shared" si="8"/>
        <v>106</v>
      </c>
      <c r="X19" s="69">
        <f t="shared" si="8"/>
        <v>16</v>
      </c>
      <c r="Y19" s="69">
        <f t="shared" si="8"/>
        <v>0</v>
      </c>
      <c r="Z19" s="69">
        <f t="shared" si="8"/>
        <v>19</v>
      </c>
      <c r="AA19" s="69">
        <f t="shared" si="8"/>
        <v>24</v>
      </c>
      <c r="AB19" s="65">
        <f t="shared" ref="AB19:AB20" si="9">IFERROR(T19/U19-1,"n/a")</f>
        <v>0.12030075187969924</v>
      </c>
      <c r="AC19" s="65">
        <f>IFERROR(T19/V19-1,"n/a")</f>
        <v>0.56842105263157894</v>
      </c>
      <c r="AD19" s="65">
        <f>IFERROR(T19/W19-1,"n/a")</f>
        <v>0.40566037735849059</v>
      </c>
      <c r="AE19" s="65">
        <f>IFERROR(T19/X19-1,"n/a")</f>
        <v>8.3125</v>
      </c>
      <c r="AF19" s="65" t="str">
        <f>IFERROR(T19/Y19-1,"n/a")</f>
        <v>n/a</v>
      </c>
      <c r="AG19" s="65">
        <f>IFERROR(T19/Z19-1,"n/a")</f>
        <v>6.8421052631578947</v>
      </c>
      <c r="AH19" s="125">
        <f>IFERROR(T19/AA19-1,"n/a")</f>
        <v>5.208333333333333</v>
      </c>
      <c r="AI19" s="69">
        <v>1736</v>
      </c>
      <c r="AJ19" s="69">
        <v>1651</v>
      </c>
      <c r="AK19" s="69">
        <v>1500</v>
      </c>
      <c r="AL19" s="69">
        <v>895</v>
      </c>
      <c r="AM19" s="69">
        <v>283</v>
      </c>
      <c r="AN19" s="69">
        <v>43</v>
      </c>
      <c r="AO19" s="184">
        <v>827</v>
      </c>
      <c r="AP19" s="69">
        <v>1500</v>
      </c>
      <c r="AQ19" s="69">
        <v>895</v>
      </c>
      <c r="AR19" s="69">
        <v>283</v>
      </c>
      <c r="AS19" s="69">
        <v>43</v>
      </c>
      <c r="AT19" s="184">
        <v>827</v>
      </c>
    </row>
    <row r="20" spans="1:46" s="178" customFormat="1" ht="11.25">
      <c r="B20" s="145"/>
      <c r="C20" s="27" t="s">
        <v>20</v>
      </c>
      <c r="D20" s="123"/>
      <c r="E20" s="124">
        <v>434621</v>
      </c>
      <c r="F20" s="124">
        <v>415578</v>
      </c>
      <c r="G20" s="124">
        <v>313581</v>
      </c>
      <c r="H20" s="129">
        <v>290797</v>
      </c>
      <c r="I20" s="129">
        <v>21828</v>
      </c>
      <c r="J20" s="129">
        <v>0</v>
      </c>
      <c r="K20" s="129">
        <v>64994</v>
      </c>
      <c r="L20" s="129">
        <v>74523</v>
      </c>
      <c r="M20" s="65">
        <f t="shared" si="7"/>
        <v>4.5822926141422249E-2</v>
      </c>
      <c r="N20" s="65">
        <f>IFERROR(E20/G20-1,"n/a")</f>
        <v>0.38599277379688179</v>
      </c>
      <c r="O20" s="65">
        <f>IFERROR(E20/H20-1,"n/a")</f>
        <v>0.49458557000244152</v>
      </c>
      <c r="P20" s="65">
        <f>IFERROR(E20/I20-1,"n/a")</f>
        <v>18.911169140553419</v>
      </c>
      <c r="Q20" s="65" t="str">
        <f>IFERROR(E20/J20-1,"n/a")</f>
        <v>n/a</v>
      </c>
      <c r="R20" s="65">
        <f>IFERROR(E20/K20-1,"n/a")</f>
        <v>5.687094193310152</v>
      </c>
      <c r="S20" s="125">
        <f>IFERROR(E20/L20-1,"n/a")</f>
        <v>4.8320384310883888</v>
      </c>
      <c r="T20" s="69">
        <f t="shared" si="8"/>
        <v>434621</v>
      </c>
      <c r="U20" s="69">
        <f t="shared" si="8"/>
        <v>415578</v>
      </c>
      <c r="V20" s="69">
        <f t="shared" si="8"/>
        <v>313581</v>
      </c>
      <c r="W20" s="69">
        <f t="shared" si="8"/>
        <v>290797</v>
      </c>
      <c r="X20" s="69">
        <f t="shared" si="8"/>
        <v>21828</v>
      </c>
      <c r="Y20" s="69">
        <f t="shared" si="8"/>
        <v>0</v>
      </c>
      <c r="Z20" s="69">
        <f t="shared" si="8"/>
        <v>64994</v>
      </c>
      <c r="AA20" s="69">
        <f t="shared" si="8"/>
        <v>74523</v>
      </c>
      <c r="AB20" s="65">
        <f t="shared" si="9"/>
        <v>4.5822926141422249E-2</v>
      </c>
      <c r="AC20" s="65">
        <f>IFERROR(T20/V20-1,"n/a")</f>
        <v>0.38599277379688179</v>
      </c>
      <c r="AD20" s="65">
        <f>IFERROR(T20/W20-1,"n/a")</f>
        <v>0.49458557000244152</v>
      </c>
      <c r="AE20" s="65">
        <f>IFERROR(T20/X20-1,"n/a")</f>
        <v>18.911169140553419</v>
      </c>
      <c r="AF20" s="65" t="str">
        <f>IFERROR(T20/Y20-1,"n/a")</f>
        <v>n/a</v>
      </c>
      <c r="AG20" s="65">
        <f>IFERROR(T20/Z20-1,"n/a")</f>
        <v>5.687094193310152</v>
      </c>
      <c r="AH20" s="125">
        <f>IFERROR(T20/AA20-1,"n/a")</f>
        <v>4.8320384310883888</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s="178" customFormat="1" ht="11.25">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s="178" customFormat="1" ht="11.25">
      <c r="B22" s="145"/>
      <c r="C22" s="27" t="s">
        <v>19</v>
      </c>
      <c r="D22" s="123"/>
      <c r="E22" s="124">
        <v>0</v>
      </c>
      <c r="F22" s="124">
        <v>0</v>
      </c>
      <c r="G22" s="124">
        <v>0</v>
      </c>
      <c r="H22" s="129">
        <v>0</v>
      </c>
      <c r="I22" s="129">
        <v>0</v>
      </c>
      <c r="J22" s="129">
        <v>0</v>
      </c>
      <c r="K22" s="129">
        <v>0</v>
      </c>
      <c r="L22" s="129">
        <v>0</v>
      </c>
      <c r="M22" s="65" t="str">
        <f t="shared" ref="M22:M25" si="10">IFERROR(E22/F22-1,"n/a")</f>
        <v>n/a</v>
      </c>
      <c r="N22" s="65" t="str">
        <f>IFERROR(E22/G22-1,"n/a")</f>
        <v>n/a</v>
      </c>
      <c r="O22" s="65" t="str">
        <f>IFERROR(E22/H22-1,"n/a")</f>
        <v>n/a</v>
      </c>
      <c r="P22" s="65" t="str">
        <f>IFERROR(E22/I22-1,"n/a")</f>
        <v>n/a</v>
      </c>
      <c r="Q22" s="65" t="str">
        <f>IFERROR(E22/J22-1,"n/a")</f>
        <v>n/a</v>
      </c>
      <c r="R22" s="65" t="str">
        <f>IFERROR(E22/K22-1,"n/a")</f>
        <v>n/a</v>
      </c>
      <c r="S22" s="125" t="str">
        <f>IFERROR(E22/L22-1,"n/a")</f>
        <v>n/a</v>
      </c>
      <c r="T22" s="69">
        <f t="shared" ref="T22:AA23" si="11">E22</f>
        <v>0</v>
      </c>
      <c r="U22" s="69">
        <f t="shared" si="11"/>
        <v>0</v>
      </c>
      <c r="V22" s="69">
        <f t="shared" si="11"/>
        <v>0</v>
      </c>
      <c r="W22" s="69">
        <f t="shared" si="11"/>
        <v>0</v>
      </c>
      <c r="X22" s="69">
        <f t="shared" si="11"/>
        <v>0</v>
      </c>
      <c r="Y22" s="69">
        <f t="shared" si="11"/>
        <v>0</v>
      </c>
      <c r="Z22" s="69">
        <f t="shared" si="11"/>
        <v>0</v>
      </c>
      <c r="AA22" s="69">
        <f t="shared" si="11"/>
        <v>0</v>
      </c>
      <c r="AB22" s="65" t="str">
        <f t="shared" ref="AB22:AB25" si="12">IFERROR(T22/U22-1,"n/a")</f>
        <v>n/a</v>
      </c>
      <c r="AC22" s="65" t="str">
        <f>IFERROR(T22/V22-1,"n/a")</f>
        <v>n/a</v>
      </c>
      <c r="AD22" s="65" t="str">
        <f>IFERROR(T22/W22-1,"n/a")</f>
        <v>n/a</v>
      </c>
      <c r="AE22" s="65" t="str">
        <f>IFERROR(T22/X22-1,"n/a")</f>
        <v>n/a</v>
      </c>
      <c r="AF22" s="65" t="str">
        <f>IFERROR(T22/Y22-1,"n/a")</f>
        <v>n/a</v>
      </c>
      <c r="AG22" s="65" t="str">
        <f>IFERROR(T22/Z22-1,"n/a")</f>
        <v>n/a</v>
      </c>
      <c r="AH22" s="125" t="str">
        <f>IFERROR(T22/AA22-1,"n/a")</f>
        <v>n/a</v>
      </c>
      <c r="AI22" s="69">
        <v>23</v>
      </c>
      <c r="AJ22" s="69">
        <v>14</v>
      </c>
      <c r="AK22" s="69">
        <v>21</v>
      </c>
      <c r="AL22" s="69">
        <v>9</v>
      </c>
      <c r="AM22" s="69">
        <v>0</v>
      </c>
      <c r="AN22" s="69">
        <v>0</v>
      </c>
      <c r="AO22" s="184">
        <v>16</v>
      </c>
      <c r="AP22" s="69">
        <v>21</v>
      </c>
      <c r="AQ22" s="69">
        <v>9</v>
      </c>
      <c r="AR22" s="69">
        <v>0</v>
      </c>
      <c r="AS22" s="69">
        <v>0</v>
      </c>
      <c r="AT22" s="184">
        <v>16</v>
      </c>
    </row>
    <row r="23" spans="1:46" s="178" customFormat="1" ht="11.25">
      <c r="B23" s="145"/>
      <c r="C23" s="27" t="s">
        <v>20</v>
      </c>
      <c r="D23" s="123"/>
      <c r="E23" s="124">
        <v>0</v>
      </c>
      <c r="F23" s="124">
        <v>0</v>
      </c>
      <c r="G23" s="124">
        <v>0</v>
      </c>
      <c r="H23" s="129">
        <v>0</v>
      </c>
      <c r="I23" s="129">
        <v>0</v>
      </c>
      <c r="J23" s="129">
        <v>0</v>
      </c>
      <c r="K23" s="129">
        <v>0</v>
      </c>
      <c r="L23" s="129">
        <v>0</v>
      </c>
      <c r="M23" s="65" t="str">
        <f t="shared" si="10"/>
        <v>n/a</v>
      </c>
      <c r="N23" s="65" t="str">
        <f>IFERROR(E23/G23-1,"n/a")</f>
        <v>n/a</v>
      </c>
      <c r="O23" s="65" t="str">
        <f>IFERROR(E23/H23-1,"n/a")</f>
        <v>n/a</v>
      </c>
      <c r="P23" s="65" t="str">
        <f>IFERROR(E23/I23-1,"n/a")</f>
        <v>n/a</v>
      </c>
      <c r="Q23" s="65" t="str">
        <f>IFERROR(E23/J23-1,"n/a")</f>
        <v>n/a</v>
      </c>
      <c r="R23" s="65" t="str">
        <f>IFERROR(E23/K23-1,"n/a")</f>
        <v>n/a</v>
      </c>
      <c r="S23" s="125" t="str">
        <f>IFERROR(E23/L23-1,"n/a")</f>
        <v>n/a</v>
      </c>
      <c r="T23" s="69">
        <f t="shared" si="11"/>
        <v>0</v>
      </c>
      <c r="U23" s="69">
        <f t="shared" si="11"/>
        <v>0</v>
      </c>
      <c r="V23" s="69">
        <f t="shared" si="11"/>
        <v>0</v>
      </c>
      <c r="W23" s="69">
        <f t="shared" si="11"/>
        <v>0</v>
      </c>
      <c r="X23" s="69">
        <f t="shared" si="11"/>
        <v>0</v>
      </c>
      <c r="Y23" s="69">
        <f t="shared" si="11"/>
        <v>0</v>
      </c>
      <c r="Z23" s="69">
        <f t="shared" si="11"/>
        <v>0</v>
      </c>
      <c r="AA23" s="69">
        <f t="shared" si="11"/>
        <v>0</v>
      </c>
      <c r="AB23" s="65" t="str">
        <f t="shared" si="12"/>
        <v>n/a</v>
      </c>
      <c r="AC23" s="65" t="str">
        <f>IFERROR(T23/V23-1,"n/a")</f>
        <v>n/a</v>
      </c>
      <c r="AD23" s="65" t="str">
        <f>IFERROR(T23/W23-1,"n/a")</f>
        <v>n/a</v>
      </c>
      <c r="AE23" s="65" t="str">
        <f>IFERROR(T23/X23-1,"n/a")</f>
        <v>n/a</v>
      </c>
      <c r="AF23" s="65" t="str">
        <f>IFERROR(T23/Y23-1,"n/a")</f>
        <v>n/a</v>
      </c>
      <c r="AG23" s="65" t="str">
        <f>IFERROR(T23/Z23-1,"n/a")</f>
        <v>n/a</v>
      </c>
      <c r="AH23" s="125" t="str">
        <f>IFERROR(T23/AA23-1,"n/a")</f>
        <v>n/a</v>
      </c>
      <c r="AI23" s="69">
        <v>72837</v>
      </c>
      <c r="AJ23" s="69">
        <v>47798</v>
      </c>
      <c r="AK23" s="69">
        <v>38626</v>
      </c>
      <c r="AL23" s="69">
        <v>15637</v>
      </c>
      <c r="AM23" s="69">
        <v>0</v>
      </c>
      <c r="AN23" s="69">
        <v>0</v>
      </c>
      <c r="AO23" s="186">
        <v>20248</v>
      </c>
      <c r="AP23" s="69">
        <v>38626</v>
      </c>
      <c r="AQ23" s="69">
        <v>15637</v>
      </c>
      <c r="AR23" s="69">
        <v>0</v>
      </c>
      <c r="AS23" s="69">
        <v>0</v>
      </c>
      <c r="AT23" s="186">
        <v>20248</v>
      </c>
    </row>
    <row r="24" spans="1:46" s="178" customFormat="1" ht="12" thickBot="1">
      <c r="B24" s="157" t="s">
        <v>143</v>
      </c>
      <c r="C24" s="158"/>
      <c r="D24" s="159"/>
      <c r="E24" s="130">
        <f t="shared" ref="E24:L25" si="13">E10+E13+E16+E19+E22</f>
        <v>608</v>
      </c>
      <c r="F24" s="130">
        <f t="shared" si="13"/>
        <v>550</v>
      </c>
      <c r="G24" s="130">
        <f t="shared" si="13"/>
        <v>306</v>
      </c>
      <c r="H24" s="130">
        <f t="shared" si="13"/>
        <v>303</v>
      </c>
      <c r="I24" s="130">
        <f t="shared" si="13"/>
        <v>186</v>
      </c>
      <c r="J24" s="130">
        <f t="shared" si="13"/>
        <v>2</v>
      </c>
      <c r="K24" s="130">
        <f t="shared" si="13"/>
        <v>212</v>
      </c>
      <c r="L24" s="130">
        <f t="shared" si="13"/>
        <v>218</v>
      </c>
      <c r="M24" s="131">
        <f t="shared" si="10"/>
        <v>0.10545454545454547</v>
      </c>
      <c r="N24" s="131">
        <f>IFERROR(E24/G24-1,"n/a")</f>
        <v>0.98692810457516345</v>
      </c>
      <c r="O24" s="131">
        <f>IFERROR(E24/H24-1,"n/a")</f>
        <v>1.0066006600660065</v>
      </c>
      <c r="P24" s="131">
        <f>IFERROR(E24/I24-1,"n/a")</f>
        <v>2.2688172043010755</v>
      </c>
      <c r="Q24" s="131">
        <f>IFERROR(E24/J24-1,"n/a")</f>
        <v>303</v>
      </c>
      <c r="R24" s="131">
        <f>IFERROR(E24/K24-1,"n/a")</f>
        <v>1.8679245283018866</v>
      </c>
      <c r="S24" s="132">
        <f>IFERROR(E24/L24-1,"n/a")</f>
        <v>1.7889908256880735</v>
      </c>
      <c r="T24" s="130">
        <f t="shared" ref="T24:AA25" si="14">T10+T13+T16+T19+T22</f>
        <v>608</v>
      </c>
      <c r="U24" s="130">
        <f t="shared" si="14"/>
        <v>550</v>
      </c>
      <c r="V24" s="130">
        <f t="shared" si="14"/>
        <v>306</v>
      </c>
      <c r="W24" s="130">
        <f t="shared" si="14"/>
        <v>303</v>
      </c>
      <c r="X24" s="130">
        <f t="shared" si="14"/>
        <v>186</v>
      </c>
      <c r="Y24" s="130">
        <f t="shared" si="14"/>
        <v>2</v>
      </c>
      <c r="Z24" s="130">
        <f t="shared" si="14"/>
        <v>212</v>
      </c>
      <c r="AA24" s="130">
        <f t="shared" si="14"/>
        <v>218</v>
      </c>
      <c r="AB24" s="131">
        <f t="shared" si="12"/>
        <v>0.10545454545454547</v>
      </c>
      <c r="AC24" s="131">
        <f>IFERROR(T24/V24-1,"n/a")</f>
        <v>0.98692810457516345</v>
      </c>
      <c r="AD24" s="131">
        <f>IFERROR(T24/W24-1,"n/a")</f>
        <v>1.0066006600660065</v>
      </c>
      <c r="AE24" s="131">
        <f>IFERROR(T24/X24-1,"n/a")</f>
        <v>2.2688172043010755</v>
      </c>
      <c r="AF24" s="131">
        <f>IFERROR(T24/Y24-1,"n/a")</f>
        <v>303</v>
      </c>
      <c r="AG24" s="131">
        <f>IFERROR(T24/Z24-1,"n/a")</f>
        <v>1.8679245283018866</v>
      </c>
      <c r="AH24" s="132">
        <f>IFERROR(T24/AA24-1,"n/a")</f>
        <v>1.7889908256880735</v>
      </c>
      <c r="AI24" s="130">
        <f t="shared" ref="AI24:AT25" si="15">AI10+AI13+AI16+AI19+AI22</f>
        <v>6601</v>
      </c>
      <c r="AJ24" s="130">
        <f t="shared" ref="AJ24:AO25" si="16">AJ10+AJ13+AJ16+AJ19+AJ22</f>
        <v>5678</v>
      </c>
      <c r="AK24" s="130">
        <f t="shared" si="16"/>
        <v>4434</v>
      </c>
      <c r="AL24" s="130">
        <f t="shared" si="16"/>
        <v>3620</v>
      </c>
      <c r="AM24" s="133">
        <f t="shared" si="16"/>
        <v>1054</v>
      </c>
      <c r="AN24" s="133">
        <f t="shared" si="16"/>
        <v>657</v>
      </c>
      <c r="AO24" s="152">
        <f t="shared" si="16"/>
        <v>3310</v>
      </c>
      <c r="AP24" s="130">
        <f t="shared" si="15"/>
        <v>4434</v>
      </c>
      <c r="AQ24" s="130">
        <f t="shared" si="15"/>
        <v>3620</v>
      </c>
      <c r="AR24" s="133">
        <f t="shared" si="15"/>
        <v>1054</v>
      </c>
      <c r="AS24" s="133">
        <f t="shared" si="15"/>
        <v>657</v>
      </c>
      <c r="AT24" s="152">
        <f t="shared" si="15"/>
        <v>3310</v>
      </c>
    </row>
    <row r="25" spans="1:46" s="178" customFormat="1" ht="12.75" thickTop="1" thickBot="1">
      <c r="B25" s="160" t="s">
        <v>144</v>
      </c>
      <c r="C25" s="161"/>
      <c r="D25" s="162"/>
      <c r="E25" s="134">
        <f t="shared" si="13"/>
        <v>1734018</v>
      </c>
      <c r="F25" s="134">
        <f t="shared" si="13"/>
        <v>1506202</v>
      </c>
      <c r="G25" s="134">
        <f t="shared" si="13"/>
        <v>982865</v>
      </c>
      <c r="H25" s="134">
        <f t="shared" si="13"/>
        <v>833405</v>
      </c>
      <c r="I25" s="134">
        <f t="shared" si="13"/>
        <v>219956</v>
      </c>
      <c r="J25" s="134">
        <f t="shared" si="13"/>
        <v>1288</v>
      </c>
      <c r="K25" s="134">
        <f t="shared" si="13"/>
        <v>555038</v>
      </c>
      <c r="L25" s="134">
        <f t="shared" si="13"/>
        <v>620852</v>
      </c>
      <c r="M25" s="135">
        <f t="shared" si="10"/>
        <v>0.1512519569088342</v>
      </c>
      <c r="N25" s="135">
        <f>IFERROR(E25/G25-1,"n/a")</f>
        <v>0.76424839627008789</v>
      </c>
      <c r="O25" s="135">
        <f>IFERROR(E25/H25-1,"n/a")</f>
        <v>1.0806426647308331</v>
      </c>
      <c r="P25" s="135">
        <f>IFERROR(E25/I25-1,"n/a")</f>
        <v>6.883476695339068</v>
      </c>
      <c r="Q25" s="135">
        <f>IFERROR(E25/J25-1,"n/a")</f>
        <v>1345.2872670807453</v>
      </c>
      <c r="R25" s="135">
        <f>IFERROR(E25/K25-1,"n/a")</f>
        <v>2.124142851480439</v>
      </c>
      <c r="S25" s="136">
        <f>IFERROR(E25/L25-1,"n/a")</f>
        <v>1.7929651511149194</v>
      </c>
      <c r="T25" s="134">
        <f t="shared" si="14"/>
        <v>1734018</v>
      </c>
      <c r="U25" s="134">
        <f t="shared" si="14"/>
        <v>1506202</v>
      </c>
      <c r="V25" s="134">
        <f t="shared" si="14"/>
        <v>982865</v>
      </c>
      <c r="W25" s="134">
        <f t="shared" si="14"/>
        <v>833405</v>
      </c>
      <c r="X25" s="134">
        <f t="shared" si="14"/>
        <v>219956</v>
      </c>
      <c r="Y25" s="134">
        <f t="shared" si="14"/>
        <v>1288</v>
      </c>
      <c r="Z25" s="134">
        <f t="shared" si="14"/>
        <v>555038</v>
      </c>
      <c r="AA25" s="134">
        <f t="shared" si="14"/>
        <v>620852</v>
      </c>
      <c r="AB25" s="135">
        <f t="shared" si="12"/>
        <v>0.1512519569088342</v>
      </c>
      <c r="AC25" s="135">
        <f>IFERROR(T25/V25-1,"n/a")</f>
        <v>0.76424839627008789</v>
      </c>
      <c r="AD25" s="135">
        <f>IFERROR(T25/W25-1,"n/a")</f>
        <v>1.0806426647308331</v>
      </c>
      <c r="AE25" s="135">
        <f>IFERROR(T25/X25-1,"n/a")</f>
        <v>6.883476695339068</v>
      </c>
      <c r="AF25" s="135">
        <f>IFERROR(T25/Y25-1,"n/a")</f>
        <v>1345.2872670807453</v>
      </c>
      <c r="AG25" s="135">
        <f>IFERROR(T25/Z25-1,"n/a")</f>
        <v>2.124142851480439</v>
      </c>
      <c r="AH25" s="136">
        <f>IFERROR(T25/AA25-1,"n/a")</f>
        <v>1.7929651511149194</v>
      </c>
      <c r="AI25" s="134">
        <f t="shared" si="15"/>
        <v>18061688</v>
      </c>
      <c r="AJ25" s="134">
        <f t="shared" ref="AJ25" si="17">AJ11+AJ14+AJ17+AJ20+AJ23</f>
        <v>16671008.4</v>
      </c>
      <c r="AK25" s="134">
        <f t="shared" si="16"/>
        <v>12658551</v>
      </c>
      <c r="AL25" s="134">
        <f t="shared" si="16"/>
        <v>7626669</v>
      </c>
      <c r="AM25" s="137">
        <f t="shared" si="16"/>
        <v>1552483</v>
      </c>
      <c r="AN25" s="137">
        <f t="shared" si="16"/>
        <v>1314158</v>
      </c>
      <c r="AO25" s="155">
        <f t="shared" si="16"/>
        <v>9152531</v>
      </c>
      <c r="AP25" s="134">
        <f t="shared" si="15"/>
        <v>12658551</v>
      </c>
      <c r="AQ25" s="134">
        <f t="shared" si="15"/>
        <v>7626669</v>
      </c>
      <c r="AR25" s="137">
        <f t="shared" si="15"/>
        <v>1552483</v>
      </c>
      <c r="AS25" s="137">
        <f t="shared" si="15"/>
        <v>1314158</v>
      </c>
      <c r="AT25" s="155">
        <f t="shared" si="15"/>
        <v>9152531</v>
      </c>
    </row>
    <row r="26" spans="1:46" s="178" customFormat="1" ht="12" thickTop="1">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s="178" customFormat="1" ht="11.25">
      <c r="B27" s="145"/>
      <c r="C27" s="27" t="s">
        <v>19</v>
      </c>
      <c r="D27" s="123"/>
      <c r="E27" s="124">
        <v>57</v>
      </c>
      <c r="F27" s="124">
        <v>0</v>
      </c>
      <c r="G27" s="124">
        <v>0</v>
      </c>
      <c r="H27" s="129">
        <v>0</v>
      </c>
      <c r="I27" s="129">
        <v>0</v>
      </c>
      <c r="J27" s="129">
        <v>0</v>
      </c>
      <c r="K27" s="129">
        <v>0</v>
      </c>
      <c r="L27" s="129">
        <v>0</v>
      </c>
      <c r="M27" s="65" t="str">
        <f t="shared" ref="M27:M30" si="18">IFERROR(E27/F27-1,"n/a")</f>
        <v>n/a</v>
      </c>
      <c r="N27" s="65" t="str">
        <f>IFERROR(E27/G27-1,"n/a")</f>
        <v>n/a</v>
      </c>
      <c r="O27" s="65" t="str">
        <f>IFERROR(E27/H27-1,"n/a")</f>
        <v>n/a</v>
      </c>
      <c r="P27" s="65" t="str">
        <f>IFERROR(E27/I27-1,"n/a")</f>
        <v>n/a</v>
      </c>
      <c r="Q27" s="65" t="str">
        <f>IFERROR(E27/J27-1,"n/a")</f>
        <v>n/a</v>
      </c>
      <c r="R27" s="65" t="str">
        <f>IFERROR(E27/K27-1,"n/a")</f>
        <v>n/a</v>
      </c>
      <c r="S27" s="125" t="str">
        <f>IFERROR(E27/L27-1,"n/a")</f>
        <v>n/a</v>
      </c>
      <c r="T27" s="69">
        <f t="shared" ref="T27:AA28" si="19">E27</f>
        <v>57</v>
      </c>
      <c r="U27" s="69">
        <f t="shared" si="19"/>
        <v>0</v>
      </c>
      <c r="V27" s="69">
        <f t="shared" si="19"/>
        <v>0</v>
      </c>
      <c r="W27" s="69">
        <f t="shared" si="19"/>
        <v>0</v>
      </c>
      <c r="X27" s="69">
        <f t="shared" si="19"/>
        <v>0</v>
      </c>
      <c r="Y27" s="69">
        <f t="shared" si="19"/>
        <v>0</v>
      </c>
      <c r="Z27" s="69">
        <f t="shared" si="19"/>
        <v>0</v>
      </c>
      <c r="AA27" s="69">
        <f t="shared" si="19"/>
        <v>0</v>
      </c>
      <c r="AB27" s="65" t="str">
        <f t="shared" ref="AB27:AB30" si="20">IFERROR(T27/U27-1,"n/a")</f>
        <v>n/a</v>
      </c>
      <c r="AC27" s="65" t="str">
        <f>IFERROR(T27/V27-1,"n/a")</f>
        <v>n/a</v>
      </c>
      <c r="AD27" s="65" t="str">
        <f>IFERROR(T27/W27-1,"n/a")</f>
        <v>n/a</v>
      </c>
      <c r="AE27" s="65" t="str">
        <f>IFERROR(T27/X27-1,"n/a")</f>
        <v>n/a</v>
      </c>
      <c r="AF27" s="65" t="str">
        <f>IFERROR(T27/Y27-1,"n/a")</f>
        <v>n/a</v>
      </c>
      <c r="AG27" s="65" t="str">
        <f>IFERROR(T27/Z27-1,"n/a")</f>
        <v>n/a</v>
      </c>
      <c r="AH27" s="125" t="str">
        <f>IFERROR(T27/AA27-1,"n/a")</f>
        <v>n/a</v>
      </c>
      <c r="AI27" s="69">
        <v>725</v>
      </c>
      <c r="AJ27" s="69">
        <v>0</v>
      </c>
      <c r="AK27" s="69">
        <v>0</v>
      </c>
      <c r="AL27" s="69">
        <v>0</v>
      </c>
      <c r="AM27" s="69">
        <v>0</v>
      </c>
      <c r="AN27" s="69">
        <v>0</v>
      </c>
      <c r="AO27" s="184">
        <v>0</v>
      </c>
      <c r="AP27" s="69">
        <v>0</v>
      </c>
      <c r="AQ27" s="69">
        <v>0</v>
      </c>
      <c r="AR27" s="69">
        <v>0</v>
      </c>
      <c r="AS27" s="69">
        <v>0</v>
      </c>
      <c r="AT27" s="184">
        <v>0</v>
      </c>
    </row>
    <row r="28" spans="1:46" s="178" customFormat="1" ht="11.25">
      <c r="B28" s="145"/>
      <c r="C28" s="27" t="s">
        <v>20</v>
      </c>
      <c r="D28" s="123"/>
      <c r="E28" s="124">
        <v>269551</v>
      </c>
      <c r="F28" s="124">
        <v>0</v>
      </c>
      <c r="G28" s="124">
        <v>0</v>
      </c>
      <c r="H28" s="129">
        <v>0</v>
      </c>
      <c r="I28" s="129">
        <v>0</v>
      </c>
      <c r="J28" s="129">
        <v>0</v>
      </c>
      <c r="K28" s="129">
        <v>0</v>
      </c>
      <c r="L28" s="129">
        <v>0</v>
      </c>
      <c r="M28" s="65" t="str">
        <f t="shared" si="18"/>
        <v>n/a</v>
      </c>
      <c r="N28" s="65" t="str">
        <f>IFERROR(E28/G28-1,"n/a")</f>
        <v>n/a</v>
      </c>
      <c r="O28" s="65" t="str">
        <f>IFERROR(E28/H28-1,"n/a")</f>
        <v>n/a</v>
      </c>
      <c r="P28" s="65" t="str">
        <f>IFERROR(E28/I28-1,"n/a")</f>
        <v>n/a</v>
      </c>
      <c r="Q28" s="65" t="str">
        <f>IFERROR(E28/J28-1,"n/a")</f>
        <v>n/a</v>
      </c>
      <c r="R28" s="65" t="str">
        <f>IFERROR(E28/K28-1,"n/a")</f>
        <v>n/a</v>
      </c>
      <c r="S28" s="125" t="str">
        <f>IFERROR(E28/L28-1,"n/a")</f>
        <v>n/a</v>
      </c>
      <c r="T28" s="69">
        <f t="shared" si="19"/>
        <v>269551</v>
      </c>
      <c r="U28" s="69">
        <f t="shared" si="19"/>
        <v>0</v>
      </c>
      <c r="V28" s="69">
        <f t="shared" si="19"/>
        <v>0</v>
      </c>
      <c r="W28" s="69">
        <f t="shared" si="19"/>
        <v>0</v>
      </c>
      <c r="X28" s="69">
        <f t="shared" si="19"/>
        <v>0</v>
      </c>
      <c r="Y28" s="69">
        <f t="shared" si="19"/>
        <v>0</v>
      </c>
      <c r="Z28" s="69">
        <f t="shared" si="19"/>
        <v>0</v>
      </c>
      <c r="AA28" s="69">
        <f t="shared" si="19"/>
        <v>0</v>
      </c>
      <c r="AB28" s="65" t="str">
        <f t="shared" si="20"/>
        <v>n/a</v>
      </c>
      <c r="AC28" s="65" t="str">
        <f>IFERROR(T28/V28-1,"n/a")</f>
        <v>n/a</v>
      </c>
      <c r="AD28" s="65" t="str">
        <f>IFERROR(T28/W28-1,"n/a")</f>
        <v>n/a</v>
      </c>
      <c r="AE28" s="65" t="str">
        <f>IFERROR(T28/X28-1,"n/a")</f>
        <v>n/a</v>
      </c>
      <c r="AF28" s="65" t="str">
        <f>IFERROR(T28/Y28-1,"n/a")</f>
        <v>n/a</v>
      </c>
      <c r="AG28" s="65" t="str">
        <f>IFERROR(T28/Z28-1,"n/a")</f>
        <v>n/a</v>
      </c>
      <c r="AH28" s="125" t="str">
        <f>IFERROR(T28/AA28-1,"n/a")</f>
        <v>n/a</v>
      </c>
      <c r="AI28" s="69">
        <v>2827444</v>
      </c>
      <c r="AJ28" s="69">
        <v>0</v>
      </c>
      <c r="AK28" s="69">
        <v>0</v>
      </c>
      <c r="AL28" s="69">
        <v>0</v>
      </c>
      <c r="AM28" s="69">
        <v>0</v>
      </c>
      <c r="AN28" s="69">
        <v>0</v>
      </c>
      <c r="AO28" s="186">
        <v>0</v>
      </c>
      <c r="AP28" s="69">
        <v>0</v>
      </c>
      <c r="AQ28" s="69">
        <v>0</v>
      </c>
      <c r="AR28" s="69">
        <v>0</v>
      </c>
      <c r="AS28" s="69">
        <v>0</v>
      </c>
      <c r="AT28" s="186">
        <v>0</v>
      </c>
    </row>
    <row r="29" spans="1:46" s="178" customFormat="1" ht="12" thickBot="1">
      <c r="B29" s="157" t="s">
        <v>140</v>
      </c>
      <c r="C29" s="158"/>
      <c r="D29" s="159"/>
      <c r="E29" s="130">
        <f>E24+E27</f>
        <v>665</v>
      </c>
      <c r="F29" s="130">
        <f t="shared" ref="F29:L30" si="21">F24+F27</f>
        <v>550</v>
      </c>
      <c r="G29" s="130">
        <f t="shared" si="21"/>
        <v>306</v>
      </c>
      <c r="H29" s="130">
        <f t="shared" si="21"/>
        <v>303</v>
      </c>
      <c r="I29" s="130">
        <f t="shared" si="21"/>
        <v>186</v>
      </c>
      <c r="J29" s="130">
        <f t="shared" si="21"/>
        <v>2</v>
      </c>
      <c r="K29" s="130">
        <f t="shared" si="21"/>
        <v>212</v>
      </c>
      <c r="L29" s="130">
        <f t="shared" si="21"/>
        <v>218</v>
      </c>
      <c r="M29" s="131">
        <f t="shared" si="18"/>
        <v>0.20909090909090899</v>
      </c>
      <c r="N29" s="131">
        <f>IFERROR(E29/G29-1,"n/a")</f>
        <v>1.1732026143790848</v>
      </c>
      <c r="O29" s="131">
        <f>IFERROR(E29/H29-1,"n/a")</f>
        <v>1.1947194719471947</v>
      </c>
      <c r="P29" s="131">
        <f>IFERROR(E29/I29-1,"n/a")</f>
        <v>2.575268817204301</v>
      </c>
      <c r="Q29" s="131">
        <f>IFERROR(E29/J29-1,"n/a")</f>
        <v>331.5</v>
      </c>
      <c r="R29" s="131">
        <f>IFERROR(E29/K29-1,"n/a")</f>
        <v>2.1367924528301887</v>
      </c>
      <c r="S29" s="132">
        <f>IFERROR(E29/L29-1,"n/a")</f>
        <v>2.0504587155963301</v>
      </c>
      <c r="T29" s="130">
        <f>T24+T27</f>
        <v>665</v>
      </c>
      <c r="U29" s="130">
        <f t="shared" ref="U29:AA30" si="22">U24+U27</f>
        <v>550</v>
      </c>
      <c r="V29" s="130">
        <f t="shared" si="22"/>
        <v>306</v>
      </c>
      <c r="W29" s="130">
        <f t="shared" si="22"/>
        <v>303</v>
      </c>
      <c r="X29" s="130">
        <f t="shared" si="22"/>
        <v>186</v>
      </c>
      <c r="Y29" s="130">
        <f t="shared" si="22"/>
        <v>2</v>
      </c>
      <c r="Z29" s="130">
        <f t="shared" si="22"/>
        <v>212</v>
      </c>
      <c r="AA29" s="130">
        <f t="shared" si="22"/>
        <v>218</v>
      </c>
      <c r="AB29" s="131">
        <f t="shared" si="20"/>
        <v>0.20909090909090899</v>
      </c>
      <c r="AC29" s="131">
        <f>IFERROR(T29/V29-1,"n/a")</f>
        <v>1.1732026143790848</v>
      </c>
      <c r="AD29" s="131">
        <f>IFERROR(T29/W29-1,"n/a")</f>
        <v>1.1947194719471947</v>
      </c>
      <c r="AE29" s="131">
        <f>IFERROR(T29/X29-1,"n/a")</f>
        <v>2.575268817204301</v>
      </c>
      <c r="AF29" s="131">
        <f>IFERROR(T29/Y29-1,"n/a")</f>
        <v>331.5</v>
      </c>
      <c r="AG29" s="131">
        <f>IFERROR(T29/Z29-1,"n/a")</f>
        <v>2.1367924528301887</v>
      </c>
      <c r="AH29" s="132">
        <f>IFERROR(T29/AA29-1,"n/a")</f>
        <v>2.0504587155963301</v>
      </c>
      <c r="AI29" s="130">
        <f>AI24+AI27</f>
        <v>7326</v>
      </c>
      <c r="AJ29" s="130">
        <f t="shared" ref="AJ29:AO30" si="23">AJ24+AJ27</f>
        <v>5678</v>
      </c>
      <c r="AK29" s="130">
        <f t="shared" si="23"/>
        <v>4434</v>
      </c>
      <c r="AL29" s="130">
        <f t="shared" si="23"/>
        <v>3620</v>
      </c>
      <c r="AM29" s="130">
        <f t="shared" si="23"/>
        <v>1054</v>
      </c>
      <c r="AN29" s="130">
        <f t="shared" si="23"/>
        <v>657</v>
      </c>
      <c r="AO29" s="130">
        <f t="shared" si="23"/>
        <v>3310</v>
      </c>
      <c r="AP29" s="130">
        <f t="shared" ref="AP29:AT30" si="24">AP24+AP27</f>
        <v>4434</v>
      </c>
      <c r="AQ29" s="130">
        <f t="shared" si="24"/>
        <v>3620</v>
      </c>
      <c r="AR29" s="130">
        <f t="shared" si="24"/>
        <v>1054</v>
      </c>
      <c r="AS29" s="130">
        <f t="shared" si="24"/>
        <v>657</v>
      </c>
      <c r="AT29" s="130">
        <f t="shared" si="24"/>
        <v>3310</v>
      </c>
    </row>
    <row r="30" spans="1:46" s="178" customFormat="1" ht="12.75" thickTop="1" thickBot="1">
      <c r="B30" s="160" t="s">
        <v>141</v>
      </c>
      <c r="C30" s="161"/>
      <c r="D30" s="162"/>
      <c r="E30" s="134">
        <f>E25+E28</f>
        <v>2003569</v>
      </c>
      <c r="F30" s="134">
        <f t="shared" si="21"/>
        <v>1506202</v>
      </c>
      <c r="G30" s="134">
        <f t="shared" si="21"/>
        <v>982865</v>
      </c>
      <c r="H30" s="134">
        <f t="shared" si="21"/>
        <v>833405</v>
      </c>
      <c r="I30" s="134">
        <f t="shared" si="21"/>
        <v>219956</v>
      </c>
      <c r="J30" s="134">
        <f t="shared" si="21"/>
        <v>1288</v>
      </c>
      <c r="K30" s="134">
        <f t="shared" si="21"/>
        <v>555038</v>
      </c>
      <c r="L30" s="134">
        <f t="shared" si="21"/>
        <v>620852</v>
      </c>
      <c r="M30" s="135">
        <f t="shared" si="18"/>
        <v>0.33021268063646181</v>
      </c>
      <c r="N30" s="135">
        <f>IFERROR(E30/G30-1,"n/a")</f>
        <v>1.0384986747925709</v>
      </c>
      <c r="O30" s="135">
        <f>IFERROR(E30/H30-1,"n/a")</f>
        <v>1.4040760494597464</v>
      </c>
      <c r="P30" s="135">
        <f>IFERROR(E30/I30-1,"n/a")</f>
        <v>8.1089536089035992</v>
      </c>
      <c r="Q30" s="135">
        <f>IFERROR(E30/J30-1,"n/a")</f>
        <v>1554.5659937888199</v>
      </c>
      <c r="R30" s="135">
        <f>IFERROR(E30/K30-1,"n/a")</f>
        <v>2.6097870776415308</v>
      </c>
      <c r="S30" s="136">
        <f>IFERROR(E30/L30-1,"n/a")</f>
        <v>2.2271282044674092</v>
      </c>
      <c r="T30" s="130">
        <f>T25+T28</f>
        <v>2003569</v>
      </c>
      <c r="U30" s="130">
        <f t="shared" si="22"/>
        <v>1506202</v>
      </c>
      <c r="V30" s="130">
        <f t="shared" si="22"/>
        <v>982865</v>
      </c>
      <c r="W30" s="130">
        <f t="shared" si="22"/>
        <v>833405</v>
      </c>
      <c r="X30" s="130">
        <f t="shared" si="22"/>
        <v>219956</v>
      </c>
      <c r="Y30" s="130">
        <f t="shared" si="22"/>
        <v>1288</v>
      </c>
      <c r="Z30" s="130">
        <f t="shared" si="22"/>
        <v>555038</v>
      </c>
      <c r="AA30" s="130">
        <f t="shared" si="22"/>
        <v>620852</v>
      </c>
      <c r="AB30" s="135">
        <f t="shared" si="20"/>
        <v>0.33021268063646181</v>
      </c>
      <c r="AC30" s="135">
        <f>IFERROR(T30/V30-1,"n/a")</f>
        <v>1.0384986747925709</v>
      </c>
      <c r="AD30" s="135">
        <f>IFERROR(T30/W30-1,"n/a")</f>
        <v>1.4040760494597464</v>
      </c>
      <c r="AE30" s="135">
        <f>IFERROR(T30/X30-1,"n/a")</f>
        <v>8.1089536089035992</v>
      </c>
      <c r="AF30" s="135">
        <f>IFERROR(T30/Y30-1,"n/a")</f>
        <v>1554.5659937888199</v>
      </c>
      <c r="AG30" s="135">
        <f>IFERROR(T30/Z30-1,"n/a")</f>
        <v>2.6097870776415308</v>
      </c>
      <c r="AH30" s="136">
        <f>IFERROR(T30/AA30-1,"n/a")</f>
        <v>2.2271282044674092</v>
      </c>
      <c r="AI30" s="134">
        <f>AI25+AI28</f>
        <v>20889132</v>
      </c>
      <c r="AJ30" s="134">
        <f t="shared" ref="AJ30" si="25">AJ25+AJ28</f>
        <v>16671008.4</v>
      </c>
      <c r="AK30" s="134">
        <f t="shared" si="23"/>
        <v>12658551</v>
      </c>
      <c r="AL30" s="134">
        <f t="shared" si="23"/>
        <v>7626669</v>
      </c>
      <c r="AM30" s="134">
        <f t="shared" si="23"/>
        <v>1552483</v>
      </c>
      <c r="AN30" s="134">
        <f t="shared" si="23"/>
        <v>1314158</v>
      </c>
      <c r="AO30" s="134">
        <f t="shared" si="23"/>
        <v>9152531</v>
      </c>
      <c r="AP30" s="134">
        <f t="shared" si="24"/>
        <v>12658551</v>
      </c>
      <c r="AQ30" s="134">
        <f t="shared" si="24"/>
        <v>7626669</v>
      </c>
      <c r="AR30" s="134">
        <f t="shared" si="24"/>
        <v>1552483</v>
      </c>
      <c r="AS30" s="134">
        <f t="shared" si="24"/>
        <v>1314158</v>
      </c>
      <c r="AT30" s="134">
        <f t="shared" si="24"/>
        <v>9152531</v>
      </c>
    </row>
    <row r="31" spans="1:46" s="178" customFormat="1" ht="13.5" thickTop="1">
      <c r="A31" s="177"/>
      <c r="B31" s="198"/>
    </row>
    <row r="32" spans="1:46" s="178" customFormat="1" ht="12.75">
      <c r="A32" s="177"/>
      <c r="B32" s="198"/>
    </row>
    <row r="33" spans="1:41"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41" s="178" customFormat="1" ht="16.5" hidden="1" customHeight="1" thickTop="1" thickBot="1">
      <c r="A34" s="177"/>
      <c r="B34" s="177"/>
      <c r="C34"/>
      <c r="D34"/>
      <c r="E34"/>
      <c r="F34"/>
      <c r="G34"/>
      <c r="H34"/>
      <c r="I34"/>
      <c r="J34"/>
      <c r="K34"/>
      <c r="L34"/>
      <c r="M34"/>
      <c r="N34"/>
      <c r="O34"/>
      <c r="P34"/>
      <c r="Q34"/>
      <c r="R34"/>
      <c r="S34"/>
      <c r="T34"/>
      <c r="U34"/>
      <c r="V34"/>
      <c r="W34"/>
      <c r="X34"/>
      <c r="Y34"/>
      <c r="Z34"/>
      <c r="AA34"/>
      <c r="AB34"/>
      <c r="AC34"/>
      <c r="AD34"/>
      <c r="AE34"/>
      <c r="AF34"/>
    </row>
    <row r="35" spans="1:41" s="178" customFormat="1" ht="15">
      <c r="A35" s="177"/>
      <c r="B35" s="177"/>
      <c r="C35"/>
      <c r="D35"/>
      <c r="E35"/>
      <c r="F35"/>
      <c r="G35"/>
      <c r="H35"/>
      <c r="I35"/>
      <c r="J35"/>
      <c r="K35"/>
      <c r="L35"/>
      <c r="M35"/>
      <c r="N35"/>
      <c r="O35"/>
      <c r="P35"/>
      <c r="Q35"/>
      <c r="R35"/>
      <c r="S35"/>
      <c r="T35"/>
      <c r="U35"/>
      <c r="V35"/>
      <c r="W35"/>
      <c r="X35"/>
      <c r="Y35"/>
      <c r="Z35"/>
      <c r="AA35"/>
      <c r="AB35"/>
      <c r="AC35"/>
      <c r="AD35"/>
      <c r="AE35"/>
      <c r="AF35"/>
      <c r="AO35" s="177"/>
    </row>
    <row r="36" spans="1:41" s="178" customFormat="1" ht="15">
      <c r="A36" s="177"/>
      <c r="B36" s="177"/>
      <c r="C36"/>
      <c r="D36"/>
      <c r="E36"/>
      <c r="F36"/>
      <c r="G36"/>
      <c r="H36"/>
      <c r="I36"/>
      <c r="J36"/>
      <c r="K36"/>
      <c r="L36"/>
      <c r="M36"/>
      <c r="N36"/>
      <c r="O36"/>
      <c r="P36"/>
      <c r="Q36"/>
      <c r="R36"/>
      <c r="S36"/>
      <c r="T36"/>
      <c r="U36"/>
      <c r="V36"/>
      <c r="W36"/>
      <c r="X36"/>
      <c r="Y36"/>
      <c r="Z36"/>
      <c r="AA36"/>
      <c r="AB36"/>
      <c r="AC36"/>
      <c r="AD36"/>
      <c r="AE36"/>
      <c r="AF36"/>
      <c r="AO36" s="177"/>
    </row>
    <row r="37" spans="1:41" s="178" customFormat="1" ht="15">
      <c r="A37" s="177"/>
      <c r="B37" s="177"/>
      <c r="C37"/>
      <c r="D37"/>
      <c r="E37"/>
      <c r="F37"/>
      <c r="G37"/>
      <c r="H37"/>
      <c r="I37"/>
      <c r="J37"/>
      <c r="K37"/>
      <c r="L37"/>
      <c r="M37"/>
      <c r="N37"/>
      <c r="O37"/>
      <c r="P37"/>
      <c r="Q37"/>
      <c r="R37"/>
      <c r="S37"/>
      <c r="T37"/>
      <c r="U37"/>
      <c r="V37"/>
      <c r="W37"/>
      <c r="X37"/>
      <c r="Y37"/>
      <c r="Z37"/>
      <c r="AA37"/>
      <c r="AB37"/>
      <c r="AC37"/>
      <c r="AD37"/>
      <c r="AE37"/>
      <c r="AF37"/>
      <c r="AO37" s="177"/>
    </row>
    <row r="38" spans="1:41" s="178" customFormat="1" ht="15" hidden="1">
      <c r="A38" s="177"/>
      <c r="B38" s="177"/>
      <c r="C38"/>
      <c r="D38"/>
      <c r="E38"/>
      <c r="F38"/>
      <c r="G38"/>
      <c r="H38"/>
      <c r="I38"/>
      <c r="J38"/>
      <c r="K38"/>
      <c r="L38"/>
      <c r="M38"/>
      <c r="N38"/>
      <c r="O38"/>
      <c r="P38"/>
      <c r="Q38"/>
      <c r="R38"/>
      <c r="S38"/>
      <c r="T38"/>
      <c r="U38"/>
      <c r="V38"/>
      <c r="W38"/>
      <c r="X38"/>
      <c r="Y38"/>
      <c r="Z38"/>
      <c r="AA38"/>
      <c r="AB38"/>
      <c r="AC38"/>
      <c r="AD38"/>
      <c r="AE38"/>
      <c r="AF38"/>
      <c r="AO38" s="177"/>
    </row>
    <row r="39" spans="1:41" s="178" customFormat="1" ht="15" hidden="1">
      <c r="A39" s="177"/>
      <c r="B39" s="177"/>
      <c r="C39"/>
      <c r="D39"/>
      <c r="E39"/>
      <c r="F39"/>
      <c r="G39"/>
      <c r="H39"/>
      <c r="I39"/>
      <c r="J39"/>
      <c r="K39"/>
      <c r="L39"/>
      <c r="M39"/>
      <c r="N39"/>
      <c r="O39"/>
      <c r="P39"/>
      <c r="Q39"/>
      <c r="R39"/>
      <c r="S39"/>
      <c r="T39"/>
      <c r="U39"/>
      <c r="V39"/>
      <c r="W39"/>
      <c r="X39"/>
      <c r="Y39"/>
      <c r="Z39"/>
      <c r="AA39"/>
      <c r="AB39"/>
      <c r="AC39"/>
      <c r="AD39"/>
      <c r="AE39"/>
      <c r="AF39"/>
      <c r="AO39" s="177"/>
    </row>
    <row r="40" spans="1:41" s="178" customFormat="1" ht="15">
      <c r="A40" s="177"/>
      <c r="B40" s="177"/>
      <c r="C40"/>
      <c r="D40"/>
      <c r="E40"/>
      <c r="F40"/>
      <c r="G40"/>
      <c r="H40"/>
      <c r="I40"/>
      <c r="J40"/>
      <c r="K40"/>
      <c r="L40"/>
      <c r="M40"/>
      <c r="N40"/>
      <c r="O40"/>
      <c r="P40"/>
      <c r="Q40"/>
      <c r="R40"/>
      <c r="S40"/>
      <c r="T40"/>
      <c r="U40"/>
      <c r="V40"/>
      <c r="W40"/>
      <c r="X40"/>
      <c r="Y40"/>
      <c r="Z40"/>
      <c r="AA40"/>
      <c r="AB40"/>
      <c r="AC40"/>
      <c r="AD40"/>
      <c r="AE40"/>
      <c r="AF40"/>
      <c r="AO40" s="177"/>
    </row>
    <row r="41" spans="1:41" s="178" customFormat="1" ht="15">
      <c r="A41" s="177"/>
      <c r="B41" s="177"/>
      <c r="C41"/>
      <c r="D41"/>
      <c r="E41"/>
      <c r="F41"/>
      <c r="G41"/>
      <c r="H41"/>
      <c r="I41"/>
      <c r="J41"/>
      <c r="K41"/>
      <c r="L41"/>
      <c r="M41"/>
      <c r="N41"/>
      <c r="O41"/>
      <c r="P41"/>
      <c r="Q41"/>
      <c r="R41"/>
      <c r="S41"/>
      <c r="T41"/>
      <c r="U41"/>
      <c r="V41"/>
      <c r="W41"/>
      <c r="X41"/>
      <c r="Y41"/>
      <c r="Z41"/>
      <c r="AA41"/>
      <c r="AB41"/>
      <c r="AC41"/>
      <c r="AD41"/>
      <c r="AE41"/>
      <c r="AF41"/>
      <c r="AO41" s="177"/>
    </row>
    <row r="42" spans="1:41" s="178" customFormat="1" ht="15">
      <c r="A42" s="177"/>
      <c r="B42" s="177"/>
      <c r="C42"/>
      <c r="D42"/>
      <c r="E42"/>
      <c r="F42"/>
      <c r="G42"/>
      <c r="H42"/>
      <c r="I42"/>
      <c r="J42"/>
      <c r="K42"/>
      <c r="L42"/>
      <c r="M42"/>
      <c r="N42"/>
      <c r="O42"/>
      <c r="P42"/>
      <c r="Q42"/>
      <c r="R42"/>
      <c r="S42"/>
      <c r="T42"/>
      <c r="U42"/>
      <c r="V42"/>
      <c r="W42"/>
      <c r="X42"/>
      <c r="Y42"/>
      <c r="Z42"/>
      <c r="AA42"/>
      <c r="AB42"/>
      <c r="AC42"/>
      <c r="AD42"/>
      <c r="AE42"/>
      <c r="AF42"/>
      <c r="AO42" s="177"/>
    </row>
    <row r="43" spans="1:41" s="178" customFormat="1" ht="15">
      <c r="A43" s="177"/>
      <c r="B43" s="177"/>
      <c r="C43"/>
      <c r="D43"/>
      <c r="E43"/>
      <c r="F43"/>
      <c r="G43"/>
      <c r="H43"/>
      <c r="I43"/>
      <c r="J43"/>
      <c r="K43"/>
      <c r="L43"/>
      <c r="M43"/>
      <c r="N43"/>
      <c r="O43"/>
      <c r="P43"/>
      <c r="Q43"/>
      <c r="R43"/>
      <c r="S43"/>
      <c r="T43"/>
      <c r="U43"/>
      <c r="V43"/>
      <c r="W43"/>
      <c r="X43"/>
      <c r="Y43"/>
      <c r="Z43"/>
      <c r="AA43"/>
      <c r="AB43"/>
      <c r="AC43"/>
      <c r="AD43"/>
      <c r="AE43"/>
      <c r="AF43"/>
      <c r="AO43" s="177"/>
    </row>
    <row r="44" spans="1:41" s="178" customFormat="1" ht="15">
      <c r="A44" s="177"/>
      <c r="B44" s="177"/>
      <c r="C44"/>
      <c r="D44"/>
      <c r="E44"/>
      <c r="F44"/>
      <c r="G44"/>
      <c r="H44"/>
      <c r="I44"/>
      <c r="J44"/>
      <c r="K44"/>
      <c r="L44"/>
      <c r="M44"/>
      <c r="N44"/>
      <c r="O44"/>
      <c r="P44"/>
      <c r="Q44"/>
      <c r="R44"/>
      <c r="S44"/>
      <c r="T44"/>
      <c r="U44"/>
      <c r="V44"/>
      <c r="W44"/>
      <c r="X44"/>
      <c r="Y44"/>
      <c r="Z44"/>
      <c r="AA44"/>
      <c r="AB44"/>
      <c r="AC44"/>
      <c r="AD44"/>
      <c r="AE44"/>
      <c r="AF44"/>
      <c r="AO44" s="177"/>
    </row>
    <row r="45" spans="1:41" s="178" customFormat="1" ht="15">
      <c r="A45" s="177"/>
      <c r="B45" s="177"/>
      <c r="C45"/>
      <c r="D45"/>
      <c r="E45"/>
      <c r="F45"/>
      <c r="G45"/>
      <c r="H45"/>
      <c r="I45"/>
      <c r="J45"/>
      <c r="K45"/>
      <c r="L45"/>
      <c r="M45"/>
      <c r="N45"/>
      <c r="O45"/>
      <c r="P45"/>
      <c r="Q45"/>
      <c r="R45"/>
      <c r="S45"/>
      <c r="T45"/>
      <c r="U45"/>
      <c r="V45"/>
      <c r="W45"/>
      <c r="X45"/>
      <c r="Y45"/>
      <c r="Z45"/>
      <c r="AA45"/>
      <c r="AB45"/>
      <c r="AC45"/>
      <c r="AD45"/>
      <c r="AE45"/>
      <c r="AF45"/>
      <c r="AO45" s="177"/>
    </row>
    <row r="46" spans="1:41" s="178" customFormat="1" ht="15">
      <c r="A46" s="177"/>
      <c r="B46" s="177"/>
      <c r="C46"/>
      <c r="D46"/>
      <c r="E46"/>
      <c r="F46"/>
      <c r="G46"/>
      <c r="H46"/>
      <c r="I46"/>
      <c r="J46"/>
      <c r="K46"/>
      <c r="L46"/>
      <c r="M46"/>
      <c r="N46"/>
      <c r="O46"/>
      <c r="P46"/>
      <c r="Q46"/>
      <c r="R46"/>
      <c r="S46"/>
      <c r="T46"/>
      <c r="U46"/>
      <c r="V46"/>
      <c r="W46"/>
      <c r="X46"/>
      <c r="Y46"/>
      <c r="Z46"/>
      <c r="AA46"/>
      <c r="AB46"/>
      <c r="AC46"/>
      <c r="AD46"/>
      <c r="AE46"/>
      <c r="AF46"/>
      <c r="AO46" s="177"/>
    </row>
    <row r="47" spans="1:41" s="178" customFormat="1" ht="15">
      <c r="A47" s="177"/>
      <c r="B47" s="177"/>
      <c r="C47"/>
      <c r="D47"/>
      <c r="E47"/>
      <c r="F47"/>
      <c r="G47"/>
      <c r="H47"/>
      <c r="I47"/>
      <c r="J47"/>
      <c r="K47"/>
      <c r="L47"/>
      <c r="M47"/>
      <c r="N47"/>
      <c r="O47"/>
      <c r="P47"/>
      <c r="Q47"/>
      <c r="R47"/>
      <c r="S47"/>
      <c r="T47"/>
      <c r="U47"/>
      <c r="V47"/>
      <c r="W47"/>
      <c r="X47"/>
      <c r="Y47"/>
      <c r="Z47"/>
      <c r="AA47"/>
      <c r="AB47"/>
      <c r="AC47"/>
      <c r="AD47"/>
      <c r="AE47"/>
      <c r="AF47"/>
      <c r="AO47" s="177"/>
    </row>
    <row r="48" spans="1:41" s="178" customFormat="1" ht="15">
      <c r="C48"/>
      <c r="D48"/>
      <c r="E48"/>
      <c r="F48"/>
      <c r="G48"/>
      <c r="H48"/>
      <c r="I48"/>
      <c r="J48"/>
      <c r="K48"/>
      <c r="L48"/>
      <c r="M48"/>
      <c r="N48"/>
      <c r="O48"/>
      <c r="P48"/>
      <c r="Q48"/>
      <c r="R48"/>
      <c r="S48"/>
      <c r="T48"/>
      <c r="U48"/>
      <c r="V48"/>
      <c r="W48"/>
      <c r="X48"/>
      <c r="Y48"/>
      <c r="Z48"/>
      <c r="AA48"/>
      <c r="AB48"/>
      <c r="AC48"/>
      <c r="AD48"/>
      <c r="AE48"/>
      <c r="AF48"/>
      <c r="AO48" s="177"/>
    </row>
    <row r="49" spans="3:41" s="178" customFormat="1" ht="15">
      <c r="C49"/>
      <c r="D49"/>
      <c r="E49"/>
      <c r="F49"/>
      <c r="G49"/>
      <c r="H49"/>
      <c r="I49"/>
      <c r="J49"/>
      <c r="K49"/>
      <c r="L49"/>
      <c r="M49"/>
      <c r="N49"/>
      <c r="O49"/>
      <c r="P49"/>
      <c r="Q49"/>
      <c r="R49"/>
      <c r="S49"/>
      <c r="T49"/>
      <c r="U49"/>
      <c r="V49"/>
      <c r="W49"/>
      <c r="X49"/>
      <c r="Y49"/>
      <c r="Z49"/>
      <c r="AA49"/>
      <c r="AB49"/>
      <c r="AC49"/>
      <c r="AD49"/>
      <c r="AE49"/>
      <c r="AF49"/>
      <c r="AO49" s="177"/>
    </row>
    <row r="50" spans="3:41" s="178" customFormat="1" ht="15">
      <c r="C50"/>
      <c r="D50"/>
      <c r="E50"/>
      <c r="F50"/>
      <c r="G50"/>
      <c r="H50"/>
      <c r="I50"/>
      <c r="J50"/>
      <c r="K50"/>
      <c r="L50"/>
      <c r="M50"/>
      <c r="N50"/>
      <c r="O50"/>
      <c r="P50"/>
      <c r="Q50"/>
      <c r="R50"/>
      <c r="S50"/>
      <c r="T50"/>
      <c r="U50"/>
      <c r="V50"/>
      <c r="W50"/>
      <c r="X50"/>
      <c r="Y50"/>
      <c r="Z50"/>
      <c r="AA50"/>
      <c r="AB50"/>
      <c r="AC50"/>
      <c r="AD50"/>
      <c r="AE50"/>
      <c r="AF50"/>
      <c r="AO50" s="177"/>
    </row>
    <row r="51" spans="3:41" s="178" customFormat="1" ht="15">
      <c r="C51"/>
      <c r="D51"/>
      <c r="E51"/>
      <c r="F51"/>
      <c r="G51"/>
      <c r="H51"/>
      <c r="I51"/>
      <c r="J51"/>
      <c r="K51"/>
      <c r="L51"/>
      <c r="M51"/>
      <c r="N51"/>
      <c r="O51"/>
      <c r="P51"/>
      <c r="Q51"/>
      <c r="R51"/>
      <c r="S51"/>
      <c r="T51"/>
      <c r="U51"/>
      <c r="V51"/>
      <c r="W51"/>
      <c r="X51"/>
      <c r="Y51"/>
      <c r="Z51"/>
      <c r="AA51"/>
      <c r="AB51"/>
      <c r="AC51"/>
      <c r="AD51"/>
      <c r="AE51"/>
      <c r="AF51"/>
      <c r="AO51" s="177"/>
    </row>
    <row r="52" spans="3:41" s="178" customFormat="1" ht="15">
      <c r="C52"/>
      <c r="D52"/>
      <c r="E52"/>
      <c r="F52"/>
      <c r="G52"/>
      <c r="H52"/>
      <c r="I52"/>
      <c r="J52"/>
      <c r="K52"/>
      <c r="L52"/>
      <c r="M52"/>
      <c r="N52"/>
      <c r="O52"/>
      <c r="P52"/>
      <c r="Q52"/>
      <c r="R52"/>
      <c r="S52"/>
      <c r="T52"/>
      <c r="U52"/>
      <c r="V52"/>
      <c r="W52"/>
      <c r="X52"/>
      <c r="Y52"/>
      <c r="Z52"/>
      <c r="AA52"/>
      <c r="AB52"/>
      <c r="AC52"/>
      <c r="AD52"/>
      <c r="AE52"/>
      <c r="AF52"/>
      <c r="AO52" s="177"/>
    </row>
    <row r="53" spans="3:41" s="178" customFormat="1" ht="15">
      <c r="C53"/>
      <c r="D53"/>
      <c r="E53"/>
      <c r="F53"/>
      <c r="G53"/>
      <c r="H53"/>
      <c r="I53"/>
      <c r="J53"/>
      <c r="K53"/>
      <c r="L53"/>
      <c r="M53"/>
      <c r="N53"/>
      <c r="O53"/>
      <c r="P53"/>
      <c r="Q53"/>
      <c r="R53"/>
      <c r="S53"/>
      <c r="T53"/>
      <c r="U53"/>
      <c r="V53"/>
      <c r="W53"/>
      <c r="X53"/>
      <c r="Y53"/>
      <c r="Z53"/>
      <c r="AA53"/>
      <c r="AB53"/>
      <c r="AC53"/>
      <c r="AD53"/>
      <c r="AE53"/>
      <c r="AF53"/>
      <c r="AO53" s="177"/>
    </row>
    <row r="54" spans="3:41" s="178" customFormat="1" ht="15">
      <c r="C54"/>
      <c r="D54"/>
      <c r="E54"/>
      <c r="F54"/>
      <c r="G54"/>
      <c r="H54"/>
      <c r="I54"/>
      <c r="J54"/>
      <c r="K54"/>
      <c r="L54"/>
      <c r="M54"/>
      <c r="N54"/>
      <c r="O54"/>
      <c r="P54"/>
      <c r="Q54"/>
      <c r="R54"/>
      <c r="S54"/>
      <c r="T54"/>
      <c r="U54"/>
      <c r="V54"/>
      <c r="W54"/>
      <c r="X54"/>
      <c r="Y54"/>
      <c r="Z54"/>
      <c r="AA54"/>
      <c r="AB54"/>
      <c r="AC54"/>
      <c r="AD54"/>
      <c r="AE54"/>
      <c r="AF54"/>
      <c r="AO54" s="177"/>
    </row>
    <row r="55" spans="3:41" ht="15" hidden="1">
      <c r="AO55" s="10"/>
    </row>
    <row r="56" spans="3:41" ht="15" hidden="1">
      <c r="AO56" s="10"/>
    </row>
    <row r="57" spans="3:41" ht="15">
      <c r="AO57" s="10"/>
    </row>
    <row r="58" spans="3:41" ht="15">
      <c r="AO58" s="10"/>
    </row>
    <row r="59" spans="3:41" ht="15">
      <c r="AO59" s="10"/>
    </row>
    <row r="60" spans="3:41" ht="15">
      <c r="AO60" s="10"/>
    </row>
    <row r="61" spans="3:41" ht="15" customHeight="1"/>
    <row r="62" spans="3:41" ht="15" customHeight="1"/>
    <row r="63" spans="3:41" ht="15" customHeight="1"/>
    <row r="64" spans="3:41" ht="15" customHeight="1"/>
    <row r="65" ht="15" customHeight="1"/>
    <row r="66" ht="15" customHeight="1"/>
  </sheetData>
  <mergeCells count="5">
    <mergeCell ref="E6:S6"/>
    <mergeCell ref="T6:AH6"/>
    <mergeCell ref="AI6:AT6"/>
    <mergeCell ref="F7:S7"/>
    <mergeCell ref="T7:AH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955A-C3A3-4559-93BC-1FEE5265800F}">
  <dimension ref="A1:AL66"/>
  <sheetViews>
    <sheetView showGridLines="0" topLeftCell="A6" zoomScale="90" zoomScaleNormal="90" workbookViewId="0">
      <selection activeCell="E9" sqref="E9:Q9"/>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6" width="11"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46022</v>
      </c>
      <c r="AG3" s="26"/>
      <c r="AH3" s="26"/>
      <c r="AI3" s="26"/>
      <c r="AJ3" s="10"/>
    </row>
    <row r="4" spans="1:38" ht="15.75">
      <c r="A4" s="10"/>
      <c r="B4" s="12" t="s">
        <v>67</v>
      </c>
      <c r="C4" s="27"/>
      <c r="D4" s="197" t="s">
        <v>39</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39</v>
      </c>
      <c r="F9" s="213"/>
      <c r="G9" s="213"/>
      <c r="H9" s="213"/>
      <c r="I9" s="213"/>
      <c r="J9" s="213"/>
      <c r="K9" s="213"/>
      <c r="L9" s="213"/>
      <c r="M9" s="213"/>
      <c r="N9" s="213"/>
      <c r="O9" s="213"/>
      <c r="P9" s="213"/>
      <c r="Q9" s="214"/>
      <c r="R9" s="222" t="s">
        <v>120</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432</v>
      </c>
      <c r="F13" s="124">
        <v>390</v>
      </c>
      <c r="G13" s="124">
        <v>229</v>
      </c>
      <c r="H13" s="124">
        <v>191</v>
      </c>
      <c r="I13" s="124">
        <v>172</v>
      </c>
      <c r="J13" s="124">
        <v>0</v>
      </c>
      <c r="K13" s="124">
        <v>200</v>
      </c>
      <c r="L13" s="65">
        <v>0.10769230769230775</v>
      </c>
      <c r="M13" s="65">
        <v>0.88646288209606983</v>
      </c>
      <c r="N13" s="65">
        <v>1.261780104712042</v>
      </c>
      <c r="O13" s="65">
        <v>1.5116279069767442</v>
      </c>
      <c r="P13" s="65" t="s">
        <v>48</v>
      </c>
      <c r="Q13" s="125">
        <v>1.1600000000000001</v>
      </c>
      <c r="R13" s="69">
        <v>2981</v>
      </c>
      <c r="S13" s="69">
        <v>2483</v>
      </c>
      <c r="T13" s="69">
        <v>1630</v>
      </c>
      <c r="U13" s="69">
        <v>1486</v>
      </c>
      <c r="V13" s="69">
        <v>522</v>
      </c>
      <c r="W13" s="69">
        <v>551</v>
      </c>
      <c r="X13" s="69">
        <v>1591</v>
      </c>
      <c r="Y13" s="65">
        <v>0.20056383407168754</v>
      </c>
      <c r="Z13" s="65">
        <v>0.82883435582822096</v>
      </c>
      <c r="AA13" s="65">
        <v>1.006056527590848</v>
      </c>
      <c r="AB13" s="65">
        <v>4.7107279693486586</v>
      </c>
      <c r="AC13" s="65">
        <v>4.4101633393829403</v>
      </c>
      <c r="AD13" s="125">
        <v>0.87366436203645503</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1233239</v>
      </c>
      <c r="F14" s="124">
        <v>1045081</v>
      </c>
      <c r="G14" s="124">
        <v>666281</v>
      </c>
      <c r="H14" s="124">
        <v>518319</v>
      </c>
      <c r="I14" s="124">
        <v>253217</v>
      </c>
      <c r="J14" s="124">
        <v>0</v>
      </c>
      <c r="K14" s="124">
        <v>506611</v>
      </c>
      <c r="L14" s="65">
        <v>0.18004154701884345</v>
      </c>
      <c r="M14" s="65">
        <v>0.85092926257840151</v>
      </c>
      <c r="N14" s="65">
        <v>1.379305022582618</v>
      </c>
      <c r="O14" s="65">
        <v>3.8702851704269463</v>
      </c>
      <c r="P14" s="65" t="s">
        <v>48</v>
      </c>
      <c r="Q14" s="125">
        <v>1.4342917939010404</v>
      </c>
      <c r="R14" s="69">
        <v>9308800</v>
      </c>
      <c r="S14" s="69">
        <v>8019489</v>
      </c>
      <c r="T14" s="69">
        <v>5232537</v>
      </c>
      <c r="U14" s="69">
        <v>3592413</v>
      </c>
      <c r="V14" s="69">
        <v>768312</v>
      </c>
      <c r="W14" s="69">
        <v>1092884</v>
      </c>
      <c r="X14" s="69">
        <v>4592479</v>
      </c>
      <c r="Y14" s="65">
        <v>0.16077221379067907</v>
      </c>
      <c r="Z14" s="65">
        <v>0.77902229836119652</v>
      </c>
      <c r="AA14" s="65">
        <v>1.5912388135773923</v>
      </c>
      <c r="AB14" s="65">
        <v>11.115911244390301</v>
      </c>
      <c r="AC14" s="65">
        <v>7.5176468865863164</v>
      </c>
      <c r="AD14" s="125">
        <v>1.0269662637542818</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25</v>
      </c>
      <c r="F16" s="124">
        <v>17</v>
      </c>
      <c r="G16" s="124">
        <v>12</v>
      </c>
      <c r="H16" s="124">
        <v>6</v>
      </c>
      <c r="I16" s="124">
        <v>7</v>
      </c>
      <c r="J16" s="124">
        <v>6</v>
      </c>
      <c r="K16" s="124">
        <v>47</v>
      </c>
      <c r="L16" s="65">
        <v>0.47058823529411775</v>
      </c>
      <c r="M16" s="65">
        <v>1.0833333333333335</v>
      </c>
      <c r="N16" s="65">
        <v>3.166666666666667</v>
      </c>
      <c r="O16" s="65">
        <v>2.5714285714285716</v>
      </c>
      <c r="P16" s="65">
        <v>3.166666666666667</v>
      </c>
      <c r="Q16" s="125">
        <v>-0.46808510638297873</v>
      </c>
      <c r="R16" s="69">
        <v>1003</v>
      </c>
      <c r="S16" s="69">
        <v>797</v>
      </c>
      <c r="T16" s="69">
        <v>575</v>
      </c>
      <c r="U16" s="69">
        <v>573</v>
      </c>
      <c r="V16" s="69">
        <v>202</v>
      </c>
      <c r="W16" s="69">
        <v>54</v>
      </c>
      <c r="X16" s="69">
        <v>586</v>
      </c>
      <c r="Y16" s="65">
        <v>0.25846925972396484</v>
      </c>
      <c r="Z16" s="65">
        <v>0.74434782608695649</v>
      </c>
      <c r="AA16" s="65">
        <v>0.75043630017452001</v>
      </c>
      <c r="AB16" s="65">
        <v>3.9653465346534658</v>
      </c>
      <c r="AC16" s="65">
        <v>17.574074074074073</v>
      </c>
      <c r="AD16" s="125">
        <v>0.71160409556313997</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59363</v>
      </c>
      <c r="F17" s="124">
        <v>37402</v>
      </c>
      <c r="G17" s="124">
        <v>30889</v>
      </c>
      <c r="H17" s="124">
        <v>22360</v>
      </c>
      <c r="I17" s="124">
        <v>13748</v>
      </c>
      <c r="J17" s="124">
        <v>2141</v>
      </c>
      <c r="K17" s="124">
        <v>55736</v>
      </c>
      <c r="L17" s="65">
        <v>0.58716111437891017</v>
      </c>
      <c r="M17" s="65">
        <v>0.92181682799702158</v>
      </c>
      <c r="N17" s="65">
        <v>1.6548747763864045</v>
      </c>
      <c r="O17" s="65">
        <v>3.3179371544951994</v>
      </c>
      <c r="P17" s="65">
        <v>26.7267631947688</v>
      </c>
      <c r="Q17" s="125">
        <v>6.5074637577149375E-2</v>
      </c>
      <c r="R17" s="69">
        <v>2427136</v>
      </c>
      <c r="S17" s="69">
        <v>2060976</v>
      </c>
      <c r="T17" s="69">
        <v>1660685</v>
      </c>
      <c r="U17" s="69">
        <v>969900</v>
      </c>
      <c r="V17" s="69">
        <v>301521</v>
      </c>
      <c r="W17" s="69">
        <v>70675</v>
      </c>
      <c r="X17" s="69">
        <v>1400932</v>
      </c>
      <c r="Y17" s="65">
        <v>0.17766339831225597</v>
      </c>
      <c r="Z17" s="65">
        <v>0.46152702047649008</v>
      </c>
      <c r="AA17" s="65">
        <v>1.50246004742757</v>
      </c>
      <c r="AB17" s="65">
        <v>7.0496416501669863</v>
      </c>
      <c r="AC17" s="65">
        <v>33.342214361513975</v>
      </c>
      <c r="AD17" s="125">
        <v>0.73251521130219022</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6</v>
      </c>
      <c r="F19" s="124">
        <v>6</v>
      </c>
      <c r="G19" s="124">
        <v>8</v>
      </c>
      <c r="H19" s="124">
        <v>9</v>
      </c>
      <c r="I19" s="124">
        <v>3</v>
      </c>
      <c r="J19" s="124">
        <v>0</v>
      </c>
      <c r="K19" s="124">
        <v>10</v>
      </c>
      <c r="L19" s="65">
        <v>0</v>
      </c>
      <c r="M19" s="65">
        <v>-0.25</v>
      </c>
      <c r="N19" s="65">
        <v>-0.33333333333333337</v>
      </c>
      <c r="O19" s="65">
        <v>1</v>
      </c>
      <c r="P19" s="65" t="s">
        <v>48</v>
      </c>
      <c r="Q19" s="125">
        <v>-0.4</v>
      </c>
      <c r="R19" s="69">
        <v>860</v>
      </c>
      <c r="S19" s="69">
        <v>733</v>
      </c>
      <c r="T19" s="69">
        <v>708</v>
      </c>
      <c r="U19" s="69">
        <v>658</v>
      </c>
      <c r="V19" s="69">
        <v>47</v>
      </c>
      <c r="W19" s="69">
        <v>9</v>
      </c>
      <c r="X19" s="69">
        <v>290</v>
      </c>
      <c r="Y19" s="65">
        <v>0.17326057298772168</v>
      </c>
      <c r="Z19" s="65">
        <v>0.21468926553672318</v>
      </c>
      <c r="AA19" s="65">
        <v>0.30699088145896658</v>
      </c>
      <c r="AB19" s="65">
        <v>17.297872340425531</v>
      </c>
      <c r="AC19" s="65">
        <v>94.555555555555557</v>
      </c>
      <c r="AD19" s="125">
        <v>1.9655172413793105</v>
      </c>
      <c r="AE19" s="69">
        <v>733</v>
      </c>
      <c r="AF19" s="69">
        <v>708</v>
      </c>
      <c r="AG19" s="69">
        <v>658</v>
      </c>
      <c r="AH19" s="69">
        <v>47</v>
      </c>
      <c r="AI19" s="69">
        <v>9</v>
      </c>
      <c r="AJ19" s="69">
        <v>290</v>
      </c>
      <c r="AK19" s="69">
        <v>9</v>
      </c>
      <c r="AL19" s="184">
        <v>290</v>
      </c>
    </row>
    <row r="20" spans="1:38" s="178" customFormat="1" ht="11.25">
      <c r="A20" s="177"/>
      <c r="B20" s="145"/>
      <c r="C20" s="27" t="s">
        <v>20</v>
      </c>
      <c r="D20" s="123"/>
      <c r="E20" s="124">
        <v>9495</v>
      </c>
      <c r="F20" s="124">
        <v>8208</v>
      </c>
      <c r="G20" s="124">
        <v>7403</v>
      </c>
      <c r="H20" s="124">
        <v>6763</v>
      </c>
      <c r="I20" s="124">
        <v>864</v>
      </c>
      <c r="J20" s="124">
        <v>0</v>
      </c>
      <c r="K20" s="124">
        <v>10787</v>
      </c>
      <c r="L20" s="65">
        <v>0.1567982456140351</v>
      </c>
      <c r="M20" s="65">
        <v>0.28258813994326615</v>
      </c>
      <c r="N20" s="65">
        <v>0.40396273842969088</v>
      </c>
      <c r="O20" s="65">
        <v>9.9895833333333339</v>
      </c>
      <c r="P20" s="65" t="s">
        <v>48</v>
      </c>
      <c r="Q20" s="125">
        <v>-0.11977380179846109</v>
      </c>
      <c r="R20" s="69">
        <v>1728606</v>
      </c>
      <c r="S20" s="69">
        <v>1496271.4</v>
      </c>
      <c r="T20" s="69">
        <v>1277526</v>
      </c>
      <c r="U20" s="69">
        <v>887495</v>
      </c>
      <c r="V20" s="69">
        <v>17541</v>
      </c>
      <c r="W20" s="69">
        <v>10047</v>
      </c>
      <c r="X20" s="69">
        <v>585930</v>
      </c>
      <c r="Y20" s="65">
        <v>0.15527570733491269</v>
      </c>
      <c r="Z20" s="65">
        <v>0.35308870426120476</v>
      </c>
      <c r="AA20" s="65">
        <v>0.94773604358334418</v>
      </c>
      <c r="AB20" s="65">
        <v>97.546605096630756</v>
      </c>
      <c r="AC20" s="65">
        <v>171.05195580770379</v>
      </c>
      <c r="AD20" s="125">
        <v>1.9501920024576314</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185</v>
      </c>
      <c r="F22" s="124">
        <v>177</v>
      </c>
      <c r="G22" s="124">
        <v>128</v>
      </c>
      <c r="H22" s="124">
        <v>67</v>
      </c>
      <c r="I22" s="124">
        <v>25</v>
      </c>
      <c r="J22" s="124">
        <v>0</v>
      </c>
      <c r="K22" s="124">
        <v>20</v>
      </c>
      <c r="L22" s="65">
        <v>4.5197740112994378E-2</v>
      </c>
      <c r="M22" s="65">
        <v>0.4453125</v>
      </c>
      <c r="N22" s="65">
        <v>1.7611940298507465</v>
      </c>
      <c r="O22" s="65">
        <v>6.4</v>
      </c>
      <c r="P22" s="65" t="s">
        <v>48</v>
      </c>
      <c r="Q22" s="125">
        <v>8.25</v>
      </c>
      <c r="R22" s="69">
        <v>1736</v>
      </c>
      <c r="S22" s="69">
        <v>1651</v>
      </c>
      <c r="T22" s="69">
        <v>1500</v>
      </c>
      <c r="U22" s="69">
        <v>894</v>
      </c>
      <c r="V22" s="69">
        <v>283</v>
      </c>
      <c r="W22" s="69">
        <v>43</v>
      </c>
      <c r="X22" s="69">
        <v>827</v>
      </c>
      <c r="Y22" s="65">
        <v>5.1483949121744477E-2</v>
      </c>
      <c r="Z22" s="65">
        <v>0.15733333333333333</v>
      </c>
      <c r="AA22" s="65">
        <v>0.94183445190156601</v>
      </c>
      <c r="AB22" s="65">
        <v>5.1342756183745584</v>
      </c>
      <c r="AC22" s="65">
        <v>39.372093023255815</v>
      </c>
      <c r="AD22" s="125">
        <v>1.0991535671100361</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459583</v>
      </c>
      <c r="F23" s="124">
        <v>483121</v>
      </c>
      <c r="G23" s="124">
        <v>383396</v>
      </c>
      <c r="H23" s="124">
        <v>215490</v>
      </c>
      <c r="I23" s="124">
        <v>39214</v>
      </c>
      <c r="J23" s="124">
        <v>0</v>
      </c>
      <c r="K23" s="124">
        <v>58943</v>
      </c>
      <c r="L23" s="65">
        <v>-4.8720713858433018E-2</v>
      </c>
      <c r="M23" s="65">
        <v>0.19871620987177741</v>
      </c>
      <c r="N23" s="65">
        <v>1.1327346976657848</v>
      </c>
      <c r="O23" s="65">
        <v>10.719870454429541</v>
      </c>
      <c r="P23" s="65" t="s">
        <v>48</v>
      </c>
      <c r="Q23" s="125">
        <v>6.7970751403898682</v>
      </c>
      <c r="R23" s="69">
        <v>4526183</v>
      </c>
      <c r="S23" s="69">
        <v>5046474</v>
      </c>
      <c r="T23" s="69">
        <v>4449177</v>
      </c>
      <c r="U23" s="69">
        <v>2161224</v>
      </c>
      <c r="V23" s="69">
        <v>465109</v>
      </c>
      <c r="W23" s="69">
        <v>140552</v>
      </c>
      <c r="X23" s="69">
        <v>2552942</v>
      </c>
      <c r="Y23" s="65">
        <v>-0.10309990698455995</v>
      </c>
      <c r="Z23" s="65">
        <v>1.7307920093985851E-2</v>
      </c>
      <c r="AA23" s="65">
        <v>1.0942683405329574</v>
      </c>
      <c r="AB23" s="65">
        <v>8.7314457471259423</v>
      </c>
      <c r="AC23" s="65">
        <v>31.202907109112644</v>
      </c>
      <c r="AD23" s="125">
        <v>0.77292825297245304</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c r="F25" s="124">
        <v>0</v>
      </c>
      <c r="G25" s="124">
        <v>0</v>
      </c>
      <c r="H25" s="124">
        <v>0</v>
      </c>
      <c r="I25" s="124">
        <v>0</v>
      </c>
      <c r="J25" s="124">
        <v>0</v>
      </c>
      <c r="K25" s="124">
        <v>0</v>
      </c>
      <c r="L25" s="65" t="s">
        <v>48</v>
      </c>
      <c r="M25" s="65" t="s">
        <v>48</v>
      </c>
      <c r="N25" s="65" t="s">
        <v>48</v>
      </c>
      <c r="O25" s="65" t="s">
        <v>48</v>
      </c>
      <c r="P25" s="65" t="s">
        <v>48</v>
      </c>
      <c r="Q25" s="125" t="s">
        <v>48</v>
      </c>
      <c r="R25" s="69">
        <v>23</v>
      </c>
      <c r="S25" s="69">
        <v>14</v>
      </c>
      <c r="T25" s="69">
        <v>21</v>
      </c>
      <c r="U25" s="69">
        <v>9</v>
      </c>
      <c r="V25" s="69">
        <v>0</v>
      </c>
      <c r="W25" s="69">
        <v>0</v>
      </c>
      <c r="X25" s="69">
        <v>16</v>
      </c>
      <c r="Y25" s="65">
        <v>0.64285714285714279</v>
      </c>
      <c r="Z25" s="65">
        <v>9.5238095238095344E-2</v>
      </c>
      <c r="AA25" s="65">
        <v>1.5555555555555554</v>
      </c>
      <c r="AB25" s="65" t="s">
        <v>48</v>
      </c>
      <c r="AC25" s="65" t="s">
        <v>48</v>
      </c>
      <c r="AD25" s="125">
        <v>0.4375</v>
      </c>
      <c r="AE25" s="69">
        <v>14</v>
      </c>
      <c r="AF25" s="69">
        <v>21</v>
      </c>
      <c r="AG25" s="69">
        <v>9</v>
      </c>
      <c r="AH25" s="69">
        <v>0</v>
      </c>
      <c r="AI25" s="69">
        <v>0</v>
      </c>
      <c r="AJ25" s="69">
        <v>16</v>
      </c>
      <c r="AK25" s="69">
        <v>0</v>
      </c>
      <c r="AL25" s="184">
        <v>16</v>
      </c>
    </row>
    <row r="26" spans="1:38" s="178" customFormat="1" ht="11.25">
      <c r="A26" s="177"/>
      <c r="B26" s="145"/>
      <c r="C26" s="27" t="s">
        <v>20</v>
      </c>
      <c r="D26" s="123"/>
      <c r="E26" s="124"/>
      <c r="F26" s="124">
        <v>0</v>
      </c>
      <c r="G26" s="124">
        <v>0</v>
      </c>
      <c r="H26" s="124">
        <v>0</v>
      </c>
      <c r="I26" s="124">
        <v>0</v>
      </c>
      <c r="J26" s="124">
        <v>0</v>
      </c>
      <c r="K26" s="124">
        <v>0</v>
      </c>
      <c r="L26" s="65" t="s">
        <v>48</v>
      </c>
      <c r="M26" s="65" t="s">
        <v>48</v>
      </c>
      <c r="N26" s="65" t="s">
        <v>48</v>
      </c>
      <c r="O26" s="65" t="s">
        <v>48</v>
      </c>
      <c r="P26" s="65" t="s">
        <v>48</v>
      </c>
      <c r="Q26" s="125" t="s">
        <v>48</v>
      </c>
      <c r="R26" s="69">
        <v>72837</v>
      </c>
      <c r="S26" s="69">
        <v>47798</v>
      </c>
      <c r="T26" s="69">
        <v>38626</v>
      </c>
      <c r="U26" s="69">
        <v>15637</v>
      </c>
      <c r="V26" s="69">
        <v>0</v>
      </c>
      <c r="W26" s="69">
        <v>0</v>
      </c>
      <c r="X26" s="69">
        <v>20248</v>
      </c>
      <c r="Y26" s="65">
        <v>0.523850370308381</v>
      </c>
      <c r="Z26" s="65">
        <v>0.88569875213586702</v>
      </c>
      <c r="AA26" s="65">
        <v>3.6579906631706853</v>
      </c>
      <c r="AB26" s="65" t="s">
        <v>48</v>
      </c>
      <c r="AC26" s="65" t="s">
        <v>48</v>
      </c>
      <c r="AD26" s="125">
        <v>2.5972441722639275</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648</v>
      </c>
      <c r="F27" s="130">
        <v>590</v>
      </c>
      <c r="G27" s="130">
        <v>377</v>
      </c>
      <c r="H27" s="130">
        <v>273</v>
      </c>
      <c r="I27" s="130">
        <v>207</v>
      </c>
      <c r="J27" s="130">
        <v>6</v>
      </c>
      <c r="K27" s="130">
        <v>277</v>
      </c>
      <c r="L27" s="131">
        <v>9.8305084745762716E-2</v>
      </c>
      <c r="M27" s="131">
        <v>0.71883289124668437</v>
      </c>
      <c r="N27" s="131">
        <v>1.3736263736263736</v>
      </c>
      <c r="O27" s="131">
        <v>2.1304347826086958</v>
      </c>
      <c r="P27" s="131">
        <v>107</v>
      </c>
      <c r="Q27" s="132">
        <v>1.3393501805054151</v>
      </c>
      <c r="R27" s="130">
        <v>6603</v>
      </c>
      <c r="S27" s="130">
        <v>5678</v>
      </c>
      <c r="T27" s="130">
        <v>4434</v>
      </c>
      <c r="U27" s="130">
        <v>3620</v>
      </c>
      <c r="V27" s="130">
        <v>1054</v>
      </c>
      <c r="W27" s="130">
        <v>657</v>
      </c>
      <c r="X27" s="130">
        <v>3310</v>
      </c>
      <c r="Y27" s="131">
        <v>0.16290947516731236</v>
      </c>
      <c r="Z27" s="131">
        <v>0.48917456021650874</v>
      </c>
      <c r="AA27" s="131">
        <v>0.82403314917127068</v>
      </c>
      <c r="AB27" s="131">
        <v>5.2647058823529411</v>
      </c>
      <c r="AC27" s="131">
        <v>9.0502283105022823</v>
      </c>
      <c r="AD27" s="132">
        <v>0.99486404833836861</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1761680</v>
      </c>
      <c r="F28" s="134">
        <v>1573812</v>
      </c>
      <c r="G28" s="134">
        <v>1087969</v>
      </c>
      <c r="H28" s="134">
        <v>762932</v>
      </c>
      <c r="I28" s="134">
        <v>307043</v>
      </c>
      <c r="J28" s="134">
        <v>2141</v>
      </c>
      <c r="K28" s="134">
        <v>632077</v>
      </c>
      <c r="L28" s="135">
        <v>0.11937130991503442</v>
      </c>
      <c r="M28" s="135">
        <v>0.61923731282784722</v>
      </c>
      <c r="N28" s="135">
        <v>1.3090917670251083</v>
      </c>
      <c r="O28" s="135">
        <v>4.73756770224366</v>
      </c>
      <c r="P28" s="135">
        <v>821.83045305931807</v>
      </c>
      <c r="Q28" s="136">
        <v>1.7871287833602554</v>
      </c>
      <c r="R28" s="134">
        <v>18063562</v>
      </c>
      <c r="S28" s="134">
        <v>16671008.4</v>
      </c>
      <c r="T28" s="134">
        <v>12658551</v>
      </c>
      <c r="U28" s="134">
        <v>7626669</v>
      </c>
      <c r="V28" s="134">
        <v>1552483</v>
      </c>
      <c r="W28" s="134">
        <v>1314158</v>
      </c>
      <c r="X28" s="134">
        <v>9152531</v>
      </c>
      <c r="Y28" s="135">
        <v>8.3531455721658654E-2</v>
      </c>
      <c r="Z28" s="135">
        <v>0.42698496850073919</v>
      </c>
      <c r="AA28" s="135">
        <v>1.3684733138412066</v>
      </c>
      <c r="AB28" s="135">
        <v>10.635272012640396</v>
      </c>
      <c r="AC28" s="135">
        <v>12.745350254687793</v>
      </c>
      <c r="AD28" s="136">
        <v>0.97361385610166185</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1EC2-38F7-4152-B829-5E3524A86C79}">
  <dimension ref="A1:AL66"/>
  <sheetViews>
    <sheetView showGridLines="0" zoomScale="90" zoomScaleNormal="90" workbookViewId="0">
      <selection activeCell="Y43" sqref="Y43"/>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6" width="11"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45991</v>
      </c>
      <c r="AG3" s="26"/>
      <c r="AH3" s="26"/>
      <c r="AI3" s="26"/>
      <c r="AJ3" s="10"/>
    </row>
    <row r="4" spans="1:38" ht="15.75">
      <c r="A4" s="10"/>
      <c r="B4" s="12" t="s">
        <v>67</v>
      </c>
      <c r="C4" s="27"/>
      <c r="D4" s="197" t="s">
        <v>35</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35</v>
      </c>
      <c r="F9" s="213"/>
      <c r="G9" s="213"/>
      <c r="H9" s="213"/>
      <c r="I9" s="213"/>
      <c r="J9" s="213"/>
      <c r="K9" s="213"/>
      <c r="L9" s="213"/>
      <c r="M9" s="213"/>
      <c r="N9" s="213"/>
      <c r="O9" s="213"/>
      <c r="P9" s="213"/>
      <c r="Q9" s="214"/>
      <c r="R9" s="222" t="s">
        <v>119</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312</v>
      </c>
      <c r="F13" s="124">
        <v>284</v>
      </c>
      <c r="G13" s="124">
        <v>165</v>
      </c>
      <c r="H13" s="124">
        <v>144</v>
      </c>
      <c r="I13" s="124">
        <v>115</v>
      </c>
      <c r="J13" s="124">
        <v>0</v>
      </c>
      <c r="K13" s="124">
        <v>172</v>
      </c>
      <c r="L13" s="65">
        <v>9.8591549295774739E-2</v>
      </c>
      <c r="M13" s="65">
        <v>0.89090909090909087</v>
      </c>
      <c r="N13" s="65">
        <v>1.1666666666666665</v>
      </c>
      <c r="O13" s="65">
        <v>1.7130434782608694</v>
      </c>
      <c r="P13" s="65" t="s">
        <v>48</v>
      </c>
      <c r="Q13" s="125">
        <v>0.81395348837209291</v>
      </c>
      <c r="R13" s="69">
        <v>2549</v>
      </c>
      <c r="S13" s="69">
        <v>2093</v>
      </c>
      <c r="T13" s="69">
        <v>1401</v>
      </c>
      <c r="U13" s="69">
        <v>1295</v>
      </c>
      <c r="V13" s="69">
        <v>343</v>
      </c>
      <c r="W13" s="69">
        <v>551</v>
      </c>
      <c r="X13" s="69">
        <v>1384</v>
      </c>
      <c r="Y13" s="65">
        <v>0.21786908743430478</v>
      </c>
      <c r="Z13" s="65">
        <v>0.81941470378301218</v>
      </c>
      <c r="AA13" s="65">
        <v>0.96833976833976831</v>
      </c>
      <c r="AB13" s="65">
        <v>6.4314868804664727</v>
      </c>
      <c r="AC13" s="65">
        <v>3.626134301270417</v>
      </c>
      <c r="AD13" s="125">
        <v>0.84176300578034691</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921237</v>
      </c>
      <c r="F14" s="124">
        <v>776442</v>
      </c>
      <c r="G14" s="124">
        <v>497550</v>
      </c>
      <c r="H14" s="124">
        <v>410205</v>
      </c>
      <c r="I14" s="124">
        <v>185964</v>
      </c>
      <c r="J14" s="124">
        <v>0</v>
      </c>
      <c r="K14" s="124">
        <v>421184</v>
      </c>
      <c r="L14" s="65">
        <v>0.1864852751396755</v>
      </c>
      <c r="M14" s="65">
        <v>0.85154657823334334</v>
      </c>
      <c r="N14" s="65">
        <v>1.245796613888178</v>
      </c>
      <c r="O14" s="65">
        <v>3.9538459056591595</v>
      </c>
      <c r="P14" s="65" t="s">
        <v>48</v>
      </c>
      <c r="Q14" s="125">
        <v>1.1872554512991949</v>
      </c>
      <c r="R14" s="69">
        <v>8075561</v>
      </c>
      <c r="S14" s="69">
        <v>6974408</v>
      </c>
      <c r="T14" s="69">
        <v>4566256</v>
      </c>
      <c r="U14" s="69">
        <v>3074094</v>
      </c>
      <c r="V14" s="69">
        <v>509984</v>
      </c>
      <c r="W14" s="69">
        <v>1092884</v>
      </c>
      <c r="X14" s="69">
        <v>4064465</v>
      </c>
      <c r="Y14" s="65">
        <v>0.15788479825097701</v>
      </c>
      <c r="Z14" s="65">
        <v>0.76853006051347106</v>
      </c>
      <c r="AA14" s="65">
        <v>1.6269726950444587</v>
      </c>
      <c r="AB14" s="65">
        <v>14.834930115454602</v>
      </c>
      <c r="AC14" s="65">
        <v>6.3892206309178281</v>
      </c>
      <c r="AD14" s="125">
        <v>0.98686936657100022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64</v>
      </c>
      <c r="F16" s="124">
        <v>59</v>
      </c>
      <c r="G16" s="124">
        <v>49</v>
      </c>
      <c r="H16" s="124">
        <v>27</v>
      </c>
      <c r="I16" s="124">
        <v>28</v>
      </c>
      <c r="J16" s="124">
        <v>10</v>
      </c>
      <c r="K16" s="124">
        <v>29</v>
      </c>
      <c r="L16" s="65">
        <v>8.4745762711864403E-2</v>
      </c>
      <c r="M16" s="65">
        <v>0.30612244897959173</v>
      </c>
      <c r="N16" s="65">
        <v>1.3703703703703702</v>
      </c>
      <c r="O16" s="65">
        <v>1.2857142857142856</v>
      </c>
      <c r="P16" s="65">
        <v>5.4</v>
      </c>
      <c r="Q16" s="125">
        <v>1.2068965517241379</v>
      </c>
      <c r="R16" s="69">
        <v>978</v>
      </c>
      <c r="S16" s="69">
        <v>780</v>
      </c>
      <c r="T16" s="69">
        <v>562</v>
      </c>
      <c r="U16" s="69">
        <v>567</v>
      </c>
      <c r="V16" s="69">
        <v>197</v>
      </c>
      <c r="W16" s="69">
        <v>48</v>
      </c>
      <c r="X16" s="69">
        <v>546</v>
      </c>
      <c r="Y16" s="65">
        <v>0.25384615384615383</v>
      </c>
      <c r="Z16" s="65">
        <v>0.74021352313167266</v>
      </c>
      <c r="AA16" s="65">
        <v>0.72486772486772488</v>
      </c>
      <c r="AB16" s="65">
        <v>3.9644670050761421</v>
      </c>
      <c r="AC16" s="65">
        <v>19.375</v>
      </c>
      <c r="AD16" s="125">
        <v>0.79120879120879128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106049</v>
      </c>
      <c r="F17" s="124">
        <v>100476</v>
      </c>
      <c r="G17" s="124">
        <v>98994</v>
      </c>
      <c r="H17" s="124">
        <v>51003</v>
      </c>
      <c r="I17" s="124">
        <v>29456</v>
      </c>
      <c r="J17" s="124">
        <v>4854</v>
      </c>
      <c r="K17" s="124">
        <v>37844</v>
      </c>
      <c r="L17" s="65">
        <v>5.5465981926032137E-2</v>
      </c>
      <c r="M17" s="65">
        <v>7.1266945471442744E-2</v>
      </c>
      <c r="N17" s="65">
        <v>1.0792698468717528</v>
      </c>
      <c r="O17" s="65">
        <v>2.6002512221618685</v>
      </c>
      <c r="P17" s="65">
        <v>20.847754429336629</v>
      </c>
      <c r="Q17" s="125">
        <v>1.8022672021984989</v>
      </c>
      <c r="R17" s="69">
        <v>2368351</v>
      </c>
      <c r="S17" s="69">
        <v>2023574</v>
      </c>
      <c r="T17" s="69">
        <v>1631924</v>
      </c>
      <c r="U17" s="69">
        <v>947540</v>
      </c>
      <c r="V17" s="69">
        <v>288787</v>
      </c>
      <c r="W17" s="69">
        <v>68534</v>
      </c>
      <c r="X17" s="69">
        <v>1342797</v>
      </c>
      <c r="Y17" s="65">
        <v>0.17038022824962162</v>
      </c>
      <c r="Z17" s="65">
        <v>0.45126304901453751</v>
      </c>
      <c r="AA17" s="65">
        <v>1.4994733731557508</v>
      </c>
      <c r="AB17" s="65">
        <v>7.20103051730168</v>
      </c>
      <c r="AC17" s="65">
        <v>33.557314617562085</v>
      </c>
      <c r="AD17" s="125">
        <v>0.76374463154147643</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37</v>
      </c>
      <c r="F19" s="124">
        <v>25</v>
      </c>
      <c r="G19" s="124">
        <v>39</v>
      </c>
      <c r="H19" s="124">
        <v>39</v>
      </c>
      <c r="I19" s="124">
        <v>13</v>
      </c>
      <c r="J19" s="124">
        <v>1</v>
      </c>
      <c r="K19" s="124">
        <v>15</v>
      </c>
      <c r="L19" s="65">
        <v>0.48</v>
      </c>
      <c r="M19" s="65">
        <v>-5.1282051282051322E-2</v>
      </c>
      <c r="N19" s="65">
        <v>-5.1282051282051322E-2</v>
      </c>
      <c r="O19" s="65">
        <v>1.8461538461538463</v>
      </c>
      <c r="P19" s="65">
        <v>36</v>
      </c>
      <c r="Q19" s="125">
        <v>1.4666666666666668</v>
      </c>
      <c r="R19" s="69">
        <v>854</v>
      </c>
      <c r="S19" s="69">
        <v>727</v>
      </c>
      <c r="T19" s="69">
        <v>700</v>
      </c>
      <c r="U19" s="69">
        <v>649</v>
      </c>
      <c r="V19" s="69">
        <v>44</v>
      </c>
      <c r="W19" s="69">
        <v>10</v>
      </c>
      <c r="X19" s="69">
        <v>280</v>
      </c>
      <c r="Y19" s="65">
        <v>0.17469050894085281</v>
      </c>
      <c r="Z19" s="65">
        <v>0.21999999999999997</v>
      </c>
      <c r="AA19" s="65">
        <v>0.31587057010785835</v>
      </c>
      <c r="AB19" s="65">
        <v>18.40909090909091</v>
      </c>
      <c r="AC19" s="65">
        <v>84.4</v>
      </c>
      <c r="AD19" s="125">
        <v>2.0499999999999998</v>
      </c>
      <c r="AE19" s="69">
        <v>733</v>
      </c>
      <c r="AF19" s="69">
        <v>708</v>
      </c>
      <c r="AG19" s="69">
        <v>658</v>
      </c>
      <c r="AH19" s="69">
        <v>47</v>
      </c>
      <c r="AI19" s="69">
        <v>9</v>
      </c>
      <c r="AJ19" s="69">
        <v>290</v>
      </c>
      <c r="AK19" s="69">
        <v>9</v>
      </c>
      <c r="AL19" s="184">
        <v>290</v>
      </c>
    </row>
    <row r="20" spans="1:38" s="178" customFormat="1" ht="11.25">
      <c r="A20" s="177"/>
      <c r="B20" s="145"/>
      <c r="C20" s="27" t="s">
        <v>20</v>
      </c>
      <c r="D20" s="123"/>
      <c r="E20" s="124">
        <v>43680</v>
      </c>
      <c r="F20" s="124">
        <v>33600</v>
      </c>
      <c r="G20" s="124">
        <v>44881</v>
      </c>
      <c r="H20" s="124">
        <v>43590</v>
      </c>
      <c r="I20" s="124">
        <v>5685</v>
      </c>
      <c r="J20" s="124">
        <v>0</v>
      </c>
      <c r="K20" s="124">
        <v>20135</v>
      </c>
      <c r="L20" s="65">
        <v>0.30000000000000004</v>
      </c>
      <c r="M20" s="65">
        <v>-2.6759653305407638E-2</v>
      </c>
      <c r="N20" s="65">
        <v>2.0646937370956131E-3</v>
      </c>
      <c r="O20" s="65">
        <v>6.683377308707124</v>
      </c>
      <c r="P20" s="65" t="s">
        <v>48</v>
      </c>
      <c r="Q20" s="125">
        <v>1.1693568413210826</v>
      </c>
      <c r="R20" s="69">
        <v>1719111</v>
      </c>
      <c r="S20" s="69">
        <v>1488063.4</v>
      </c>
      <c r="T20" s="69">
        <v>1270123</v>
      </c>
      <c r="U20" s="69">
        <v>880732</v>
      </c>
      <c r="V20" s="69">
        <v>16677</v>
      </c>
      <c r="W20" s="69">
        <v>10047</v>
      </c>
      <c r="X20" s="69">
        <v>575143</v>
      </c>
      <c r="Y20" s="65">
        <v>0.15526730917513332</v>
      </c>
      <c r="Z20" s="65">
        <v>0.35349962169018267</v>
      </c>
      <c r="AA20" s="65">
        <v>0.9519115917214318</v>
      </c>
      <c r="AB20" s="65">
        <v>102.0827486958086</v>
      </c>
      <c r="AC20" s="65">
        <v>170.10689758136758</v>
      </c>
      <c r="AD20" s="125">
        <v>1.9890149058581952</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256</v>
      </c>
      <c r="F22" s="124">
        <v>287</v>
      </c>
      <c r="G22" s="124">
        <v>210</v>
      </c>
      <c r="H22" s="124">
        <v>130</v>
      </c>
      <c r="I22" s="124">
        <v>67</v>
      </c>
      <c r="J22" s="124">
        <v>0</v>
      </c>
      <c r="K22" s="124">
        <v>95</v>
      </c>
      <c r="L22" s="65">
        <v>-0.10801393728222997</v>
      </c>
      <c r="M22" s="65">
        <v>0.21904761904761916</v>
      </c>
      <c r="N22" s="65">
        <v>0.96923076923076934</v>
      </c>
      <c r="O22" s="65">
        <v>2.8208955223880596</v>
      </c>
      <c r="P22" s="65" t="s">
        <v>48</v>
      </c>
      <c r="Q22" s="125">
        <v>1.6947368421052631</v>
      </c>
      <c r="R22" s="69">
        <v>1551</v>
      </c>
      <c r="S22" s="69">
        <v>1474</v>
      </c>
      <c r="T22" s="69">
        <v>1371</v>
      </c>
      <c r="U22" s="69">
        <v>827</v>
      </c>
      <c r="V22" s="69">
        <v>258</v>
      </c>
      <c r="W22" s="69">
        <v>43</v>
      </c>
      <c r="X22" s="69">
        <v>807</v>
      </c>
      <c r="Y22" s="65">
        <v>5.2238805970149294E-2</v>
      </c>
      <c r="Z22" s="65">
        <v>0.13129102844638951</v>
      </c>
      <c r="AA22" s="65">
        <v>0.87545344619105192</v>
      </c>
      <c r="AB22" s="65">
        <v>5.0116279069767442</v>
      </c>
      <c r="AC22" s="65">
        <v>35.069767441860463</v>
      </c>
      <c r="AD22" s="125">
        <v>0.92193308550185882</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525436</v>
      </c>
      <c r="F23" s="124">
        <v>699889</v>
      </c>
      <c r="G23" s="124">
        <v>507202</v>
      </c>
      <c r="H23" s="124">
        <v>274849</v>
      </c>
      <c r="I23" s="124">
        <v>83507</v>
      </c>
      <c r="J23" s="124">
        <v>0</v>
      </c>
      <c r="K23" s="124">
        <v>263747</v>
      </c>
      <c r="L23" s="65">
        <v>-0.24925809664103882</v>
      </c>
      <c r="M23" s="65">
        <v>3.5950173698053201E-2</v>
      </c>
      <c r="N23" s="65">
        <v>0.91172607504484282</v>
      </c>
      <c r="O23" s="65">
        <v>5.2921192235381467</v>
      </c>
      <c r="P23" s="65" t="s">
        <v>48</v>
      </c>
      <c r="Q23" s="125">
        <v>0.99219706764437121</v>
      </c>
      <c r="R23" s="69">
        <v>4066609</v>
      </c>
      <c r="S23" s="69">
        <v>4563353</v>
      </c>
      <c r="T23" s="69">
        <v>4074740</v>
      </c>
      <c r="U23" s="69">
        <v>1945734</v>
      </c>
      <c r="V23" s="69">
        <v>425895</v>
      </c>
      <c r="W23" s="69">
        <v>140552</v>
      </c>
      <c r="X23" s="69">
        <v>2493999</v>
      </c>
      <c r="Y23" s="65">
        <v>-0.1088550458401969</v>
      </c>
      <c r="Z23" s="65">
        <v>-1.9954647413086279E-3</v>
      </c>
      <c r="AA23" s="65">
        <v>1.0900128177849595</v>
      </c>
      <c r="AB23" s="65">
        <v>8.5483839913593727</v>
      </c>
      <c r="AC23" s="65">
        <v>27.933127952643861</v>
      </c>
      <c r="AD23" s="125">
        <v>0.63055759044009241</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0</v>
      </c>
      <c r="F25" s="124">
        <v>0</v>
      </c>
      <c r="G25" s="124">
        <v>0</v>
      </c>
      <c r="H25" s="124">
        <v>0</v>
      </c>
      <c r="I25" s="124">
        <v>0</v>
      </c>
      <c r="J25" s="124">
        <v>0</v>
      </c>
      <c r="K25" s="124">
        <v>0</v>
      </c>
      <c r="L25" s="65" t="s">
        <v>48</v>
      </c>
      <c r="M25" s="65" t="s">
        <v>48</v>
      </c>
      <c r="N25" s="65" t="s">
        <v>48</v>
      </c>
      <c r="O25" s="65" t="s">
        <v>48</v>
      </c>
      <c r="P25" s="65" t="s">
        <v>48</v>
      </c>
      <c r="Q25" s="125" t="s">
        <v>48</v>
      </c>
      <c r="R25" s="69">
        <v>23</v>
      </c>
      <c r="S25" s="69">
        <v>14</v>
      </c>
      <c r="T25" s="69">
        <v>21</v>
      </c>
      <c r="U25" s="69">
        <v>9</v>
      </c>
      <c r="V25" s="69">
        <v>0</v>
      </c>
      <c r="W25" s="69">
        <v>0</v>
      </c>
      <c r="X25" s="69">
        <v>16</v>
      </c>
      <c r="Y25" s="65">
        <v>0.64285714285714279</v>
      </c>
      <c r="Z25" s="65">
        <v>9.5238095238095344E-2</v>
      </c>
      <c r="AA25" s="65">
        <v>1.5555555555555554</v>
      </c>
      <c r="AB25" s="65" t="s">
        <v>48</v>
      </c>
      <c r="AC25" s="65" t="s">
        <v>48</v>
      </c>
      <c r="AD25" s="125">
        <v>0.4375</v>
      </c>
      <c r="AE25" s="69">
        <v>14</v>
      </c>
      <c r="AF25" s="69">
        <v>21</v>
      </c>
      <c r="AG25" s="69">
        <v>9</v>
      </c>
      <c r="AH25" s="69">
        <v>0</v>
      </c>
      <c r="AI25" s="69">
        <v>0</v>
      </c>
      <c r="AJ25" s="69">
        <v>16</v>
      </c>
      <c r="AK25" s="69">
        <v>0</v>
      </c>
      <c r="AL25" s="184">
        <v>16</v>
      </c>
    </row>
    <row r="26" spans="1:38" s="178" customFormat="1" ht="11.25">
      <c r="A26" s="177"/>
      <c r="B26" s="145"/>
      <c r="C26" s="27" t="s">
        <v>20</v>
      </c>
      <c r="D26" s="123"/>
      <c r="E26" s="124">
        <v>0</v>
      </c>
      <c r="F26" s="124">
        <v>0</v>
      </c>
      <c r="G26" s="124">
        <v>0</v>
      </c>
      <c r="H26" s="124">
        <v>0</v>
      </c>
      <c r="I26" s="124">
        <v>0</v>
      </c>
      <c r="J26" s="124">
        <v>0</v>
      </c>
      <c r="K26" s="124">
        <v>0</v>
      </c>
      <c r="L26" s="65" t="s">
        <v>48</v>
      </c>
      <c r="M26" s="65" t="s">
        <v>48</v>
      </c>
      <c r="N26" s="65" t="s">
        <v>48</v>
      </c>
      <c r="O26" s="65" t="s">
        <v>48</v>
      </c>
      <c r="P26" s="65" t="s">
        <v>48</v>
      </c>
      <c r="Q26" s="125" t="s">
        <v>48</v>
      </c>
      <c r="R26" s="69">
        <v>72837</v>
      </c>
      <c r="S26" s="69">
        <v>47798</v>
      </c>
      <c r="T26" s="69">
        <v>38626</v>
      </c>
      <c r="U26" s="69">
        <v>15637</v>
      </c>
      <c r="V26" s="69">
        <v>0</v>
      </c>
      <c r="W26" s="69">
        <v>0</v>
      </c>
      <c r="X26" s="69">
        <v>20248</v>
      </c>
      <c r="Y26" s="65">
        <v>0.523850370308381</v>
      </c>
      <c r="Z26" s="65">
        <v>0.88569875213586702</v>
      </c>
      <c r="AA26" s="65">
        <v>3.6579906631706853</v>
      </c>
      <c r="AB26" s="65" t="s">
        <v>48</v>
      </c>
      <c r="AC26" s="65" t="s">
        <v>48</v>
      </c>
      <c r="AD26" s="125">
        <v>2.5972441722639275</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669</v>
      </c>
      <c r="F27" s="130">
        <v>655</v>
      </c>
      <c r="G27" s="130">
        <v>463</v>
      </c>
      <c r="H27" s="130">
        <v>340</v>
      </c>
      <c r="I27" s="130">
        <v>223</v>
      </c>
      <c r="J27" s="130">
        <v>11</v>
      </c>
      <c r="K27" s="130">
        <v>311</v>
      </c>
      <c r="L27" s="131">
        <v>2.1374045801526798E-2</v>
      </c>
      <c r="M27" s="131">
        <v>0.44492440604751615</v>
      </c>
      <c r="N27" s="131">
        <v>0.9676470588235293</v>
      </c>
      <c r="O27" s="131">
        <v>2</v>
      </c>
      <c r="P27" s="131">
        <v>59.81818181818182</v>
      </c>
      <c r="Q27" s="132">
        <v>1.1511254019292605</v>
      </c>
      <c r="R27" s="130">
        <v>5955</v>
      </c>
      <c r="S27" s="130">
        <v>5088</v>
      </c>
      <c r="T27" s="130">
        <v>4055</v>
      </c>
      <c r="U27" s="130">
        <v>3347</v>
      </c>
      <c r="V27" s="130">
        <v>842</v>
      </c>
      <c r="W27" s="130">
        <v>652</v>
      </c>
      <c r="X27" s="130">
        <v>3033</v>
      </c>
      <c r="Y27" s="131">
        <v>0.17040094339622636</v>
      </c>
      <c r="Z27" s="131">
        <v>0.46855733662145505</v>
      </c>
      <c r="AA27" s="131">
        <v>0.77920525844039434</v>
      </c>
      <c r="AB27" s="131">
        <v>6.0724465558194778</v>
      </c>
      <c r="AC27" s="131">
        <v>8.1334355828220861</v>
      </c>
      <c r="AD27" s="132">
        <v>0.96340257171117716</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1596402</v>
      </c>
      <c r="F28" s="134">
        <v>1610407</v>
      </c>
      <c r="G28" s="134">
        <v>1148627</v>
      </c>
      <c r="H28" s="134">
        <v>779647</v>
      </c>
      <c r="I28" s="134">
        <v>304612</v>
      </c>
      <c r="J28" s="134">
        <v>4854</v>
      </c>
      <c r="K28" s="134">
        <v>742910</v>
      </c>
      <c r="L28" s="135">
        <v>-8.6965593169925359E-3</v>
      </c>
      <c r="M28" s="135">
        <v>0.38983499430189261</v>
      </c>
      <c r="N28" s="135">
        <v>1.0475958991697523</v>
      </c>
      <c r="O28" s="135">
        <v>4.2407718671621604</v>
      </c>
      <c r="P28" s="135">
        <v>327.88380716934489</v>
      </c>
      <c r="Q28" s="136">
        <v>1.1488497933800863</v>
      </c>
      <c r="R28" s="134">
        <v>16302469</v>
      </c>
      <c r="S28" s="134">
        <v>15097196.4</v>
      </c>
      <c r="T28" s="134">
        <v>11581669</v>
      </c>
      <c r="U28" s="134">
        <v>6863737</v>
      </c>
      <c r="V28" s="134">
        <v>1241343</v>
      </c>
      <c r="W28" s="134">
        <v>1312017</v>
      </c>
      <c r="X28" s="134">
        <v>8496652</v>
      </c>
      <c r="Y28" s="135">
        <v>7.9834200209516926E-2</v>
      </c>
      <c r="Z28" s="135">
        <v>0.40760964589818616</v>
      </c>
      <c r="AA28" s="135">
        <v>1.3751593337565238</v>
      </c>
      <c r="AB28" s="135">
        <v>12.132928610384075</v>
      </c>
      <c r="AC28" s="135">
        <v>11.425501346400237</v>
      </c>
      <c r="AD28" s="136">
        <v>0.91869326883106428</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6DCE2-FA09-4FBB-A80C-31B3AC56912F}">
  <dimension ref="A1:AL66"/>
  <sheetViews>
    <sheetView showGridLines="0" zoomScale="90" zoomScaleNormal="90" workbookViewId="0">
      <selection activeCell="G36" sqref="G36"/>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6" width="11"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45960</v>
      </c>
      <c r="AG3" s="26"/>
      <c r="AH3" s="26"/>
      <c r="AI3" s="26"/>
      <c r="AJ3" s="10"/>
    </row>
    <row r="4" spans="1:38" ht="15.75">
      <c r="A4" s="10"/>
      <c r="B4" s="12" t="s">
        <v>67</v>
      </c>
      <c r="C4" s="27"/>
      <c r="D4" s="197" t="s">
        <v>32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32</v>
      </c>
      <c r="F9" s="213"/>
      <c r="G9" s="213"/>
      <c r="H9" s="213"/>
      <c r="I9" s="213"/>
      <c r="J9" s="213"/>
      <c r="K9" s="213"/>
      <c r="L9" s="213"/>
      <c r="M9" s="213"/>
      <c r="N9" s="213"/>
      <c r="O9" s="213"/>
      <c r="P9" s="213"/>
      <c r="Q9" s="214"/>
      <c r="R9" s="222" t="s">
        <v>131</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155</v>
      </c>
      <c r="F13" s="124">
        <v>155</v>
      </c>
      <c r="G13" s="124">
        <v>81</v>
      </c>
      <c r="H13" s="124">
        <v>78</v>
      </c>
      <c r="I13" s="124">
        <v>89</v>
      </c>
      <c r="J13" s="124">
        <v>0</v>
      </c>
      <c r="K13" s="124">
        <v>110</v>
      </c>
      <c r="L13" s="65">
        <v>0</v>
      </c>
      <c r="M13" s="65">
        <v>0.91358024691358031</v>
      </c>
      <c r="N13" s="65">
        <v>0.98717948717948723</v>
      </c>
      <c r="O13" s="65">
        <v>0.7415730337078652</v>
      </c>
      <c r="P13" s="65" t="s">
        <v>48</v>
      </c>
      <c r="Q13" s="125">
        <v>0.40909090909090917</v>
      </c>
      <c r="R13" s="69">
        <v>2238</v>
      </c>
      <c r="S13" s="69">
        <v>1809</v>
      </c>
      <c r="T13" s="69">
        <v>1236</v>
      </c>
      <c r="U13" s="69">
        <v>1151</v>
      </c>
      <c r="V13" s="69">
        <v>228</v>
      </c>
      <c r="W13" s="69">
        <v>551</v>
      </c>
      <c r="X13" s="69">
        <v>1212</v>
      </c>
      <c r="Y13" s="65">
        <v>0.2371475953565505</v>
      </c>
      <c r="Z13" s="65">
        <v>0.81067961165048552</v>
      </c>
      <c r="AA13" s="65">
        <v>0.94439617723718516</v>
      </c>
      <c r="AB13" s="65">
        <v>8.8157894736842106</v>
      </c>
      <c r="AC13" s="65">
        <v>3.0617059891107079</v>
      </c>
      <c r="AD13" s="125">
        <v>0.84653465346534662</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563582</v>
      </c>
      <c r="F14" s="124">
        <v>545702</v>
      </c>
      <c r="G14" s="124">
        <v>282162</v>
      </c>
      <c r="H14" s="124">
        <v>268578</v>
      </c>
      <c r="I14" s="124">
        <v>143120</v>
      </c>
      <c r="J14" s="124">
        <v>0</v>
      </c>
      <c r="K14" s="124">
        <v>299863</v>
      </c>
      <c r="L14" s="65">
        <v>3.2765135550172131E-2</v>
      </c>
      <c r="M14" s="65">
        <v>0.99737030500209101</v>
      </c>
      <c r="N14" s="65">
        <v>1.0983922733805449</v>
      </c>
      <c r="O14" s="65">
        <v>2.9378283957518168</v>
      </c>
      <c r="P14" s="65" t="s">
        <v>48</v>
      </c>
      <c r="Q14" s="125">
        <v>0.87946495566308625</v>
      </c>
      <c r="R14" s="69">
        <v>7161112</v>
      </c>
      <c r="S14" s="69">
        <v>6197966</v>
      </c>
      <c r="T14" s="69">
        <v>4068706</v>
      </c>
      <c r="U14" s="69">
        <v>2663889</v>
      </c>
      <c r="V14" s="69">
        <v>324020</v>
      </c>
      <c r="W14" s="69">
        <v>1092884</v>
      </c>
      <c r="X14" s="69">
        <v>3643281</v>
      </c>
      <c r="Y14" s="65">
        <v>0.15539710930973172</v>
      </c>
      <c r="Z14" s="65">
        <v>0.76004656025773309</v>
      </c>
      <c r="AA14" s="65">
        <v>1.6882171141515281</v>
      </c>
      <c r="AB14" s="65">
        <v>21.100833281896179</v>
      </c>
      <c r="AC14" s="65">
        <v>5.5524904747438883</v>
      </c>
      <c r="AD14" s="125">
        <v>0.96556675150777549</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131</v>
      </c>
      <c r="F16" s="124">
        <v>122</v>
      </c>
      <c r="G16" s="124">
        <v>87</v>
      </c>
      <c r="H16" s="124">
        <v>89</v>
      </c>
      <c r="I16" s="124">
        <v>33</v>
      </c>
      <c r="J16" s="124">
        <v>17</v>
      </c>
      <c r="K16" s="124">
        <v>114</v>
      </c>
      <c r="L16" s="65">
        <v>7.3770491803278659E-2</v>
      </c>
      <c r="M16" s="65">
        <v>0.50574712643678166</v>
      </c>
      <c r="N16" s="65">
        <v>0.4719101123595506</v>
      </c>
      <c r="O16" s="65">
        <v>2.9696969696969697</v>
      </c>
      <c r="P16" s="65">
        <v>6.7058823529411766</v>
      </c>
      <c r="Q16" s="125">
        <v>0.14912280701754388</v>
      </c>
      <c r="R16" s="69">
        <v>914</v>
      </c>
      <c r="S16" s="69">
        <v>721</v>
      </c>
      <c r="T16" s="69">
        <v>513</v>
      </c>
      <c r="U16" s="69">
        <v>540</v>
      </c>
      <c r="V16" s="69">
        <v>169</v>
      </c>
      <c r="W16" s="69">
        <v>38</v>
      </c>
      <c r="X16" s="69">
        <v>517</v>
      </c>
      <c r="Y16" s="65">
        <v>0.26768377253814157</v>
      </c>
      <c r="Z16" s="65">
        <v>0.78167641325536064</v>
      </c>
      <c r="AA16" s="65">
        <v>0.69259259259259265</v>
      </c>
      <c r="AB16" s="65">
        <v>4.4082840236686387</v>
      </c>
      <c r="AC16" s="65">
        <v>23.05263157894737</v>
      </c>
      <c r="AD16" s="125">
        <v>0.76789168278529973</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269017</v>
      </c>
      <c r="F17" s="124">
        <v>261443</v>
      </c>
      <c r="G17" s="124">
        <v>199183</v>
      </c>
      <c r="H17" s="124">
        <v>124605</v>
      </c>
      <c r="I17" s="124">
        <v>44045</v>
      </c>
      <c r="J17" s="124">
        <v>13954</v>
      </c>
      <c r="K17" s="124">
        <v>223063</v>
      </c>
      <c r="L17" s="65">
        <v>2.8969985809526255E-2</v>
      </c>
      <c r="M17" s="65">
        <v>0.35060221002796421</v>
      </c>
      <c r="N17" s="65">
        <v>1.1589583082540829</v>
      </c>
      <c r="O17" s="65">
        <v>5.1077761380406406</v>
      </c>
      <c r="P17" s="65">
        <v>18.278844775691557</v>
      </c>
      <c r="Q17" s="125">
        <v>0.20601354774211766</v>
      </c>
      <c r="R17" s="69">
        <v>2262291</v>
      </c>
      <c r="S17" s="69">
        <v>1923098</v>
      </c>
      <c r="T17" s="69">
        <v>1532930</v>
      </c>
      <c r="U17" s="69">
        <v>896537</v>
      </c>
      <c r="V17" s="69">
        <v>259331</v>
      </c>
      <c r="W17" s="69">
        <v>63680</v>
      </c>
      <c r="X17" s="69">
        <v>1304953</v>
      </c>
      <c r="Y17" s="65">
        <v>0.17637842689244132</v>
      </c>
      <c r="Z17" s="65">
        <v>0.47579537226096424</v>
      </c>
      <c r="AA17" s="65">
        <v>1.5233660183573017</v>
      </c>
      <c r="AB17" s="65">
        <v>7.723565636194671</v>
      </c>
      <c r="AC17" s="65">
        <v>34.52592650753769</v>
      </c>
      <c r="AD17" s="125">
        <v>0.73361875868326298</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126</v>
      </c>
      <c r="F19" s="124">
        <v>123</v>
      </c>
      <c r="G19" s="124">
        <v>117</v>
      </c>
      <c r="H19" s="124">
        <v>97</v>
      </c>
      <c r="I19" s="124">
        <v>15</v>
      </c>
      <c r="J19" s="124">
        <v>1</v>
      </c>
      <c r="K19" s="124">
        <v>34</v>
      </c>
      <c r="L19" s="65">
        <v>2.4390243902439046E-2</v>
      </c>
      <c r="M19" s="65">
        <v>7.6923076923076872E-2</v>
      </c>
      <c r="N19" s="65">
        <v>0.2989690721649485</v>
      </c>
      <c r="O19" s="65">
        <v>7.4</v>
      </c>
      <c r="P19" s="65">
        <v>125</v>
      </c>
      <c r="Q19" s="125">
        <v>2.7058823529411766</v>
      </c>
      <c r="R19" s="69">
        <v>817</v>
      </c>
      <c r="S19" s="69">
        <v>702</v>
      </c>
      <c r="T19" s="69">
        <v>661</v>
      </c>
      <c r="U19" s="69">
        <v>610</v>
      </c>
      <c r="V19" s="69">
        <v>31</v>
      </c>
      <c r="W19" s="69">
        <v>9</v>
      </c>
      <c r="X19" s="69">
        <v>265</v>
      </c>
      <c r="Y19" s="65">
        <v>0.16381766381766383</v>
      </c>
      <c r="Z19" s="65">
        <v>0.23600605143721642</v>
      </c>
      <c r="AA19" s="65">
        <v>0.33934426229508197</v>
      </c>
      <c r="AB19" s="65">
        <v>25.35483870967742</v>
      </c>
      <c r="AC19" s="65">
        <v>89.777777777777771</v>
      </c>
      <c r="AD19" s="125">
        <v>2.0830188679245283</v>
      </c>
      <c r="AE19" s="69">
        <v>733</v>
      </c>
      <c r="AF19" s="69">
        <v>708</v>
      </c>
      <c r="AG19" s="69">
        <v>658</v>
      </c>
      <c r="AH19" s="69">
        <v>47</v>
      </c>
      <c r="AI19" s="69">
        <v>9</v>
      </c>
      <c r="AJ19" s="69">
        <v>290</v>
      </c>
      <c r="AK19" s="69">
        <v>9</v>
      </c>
      <c r="AL19" s="184">
        <v>290</v>
      </c>
    </row>
    <row r="20" spans="1:38" s="178" customFormat="1" ht="11.25">
      <c r="A20" s="177"/>
      <c r="B20" s="145"/>
      <c r="C20" s="27" t="s">
        <v>20</v>
      </c>
      <c r="D20" s="123"/>
      <c r="E20" s="124">
        <v>222652</v>
      </c>
      <c r="F20" s="124">
        <v>217519</v>
      </c>
      <c r="G20" s="124">
        <v>211817</v>
      </c>
      <c r="H20" s="124">
        <v>133084</v>
      </c>
      <c r="I20" s="124">
        <v>6450</v>
      </c>
      <c r="J20" s="124">
        <v>0</v>
      </c>
      <c r="K20" s="124">
        <v>67246</v>
      </c>
      <c r="L20" s="65">
        <v>2.3597938570883548E-2</v>
      </c>
      <c r="M20" s="65">
        <v>5.1152645916050066E-2</v>
      </c>
      <c r="N20" s="65">
        <v>0.67301854467854882</v>
      </c>
      <c r="O20" s="65">
        <v>33.519689922480623</v>
      </c>
      <c r="P20" s="65" t="s">
        <v>48</v>
      </c>
      <c r="Q20" s="125">
        <v>2.3110073461618534</v>
      </c>
      <c r="R20" s="69">
        <v>1675436</v>
      </c>
      <c r="S20" s="69">
        <v>1454463.4</v>
      </c>
      <c r="T20" s="69">
        <v>1225242</v>
      </c>
      <c r="U20" s="69">
        <v>837142</v>
      </c>
      <c r="V20" s="69">
        <v>10992</v>
      </c>
      <c r="W20" s="69">
        <v>10047</v>
      </c>
      <c r="X20" s="69">
        <v>555008</v>
      </c>
      <c r="Y20" s="65">
        <v>0.15192723309503697</v>
      </c>
      <c r="Z20" s="65">
        <v>0.3674327194137974</v>
      </c>
      <c r="AA20" s="65">
        <v>1.0013761106240042</v>
      </c>
      <c r="AB20" s="65">
        <v>151.42321688500726</v>
      </c>
      <c r="AC20" s="65">
        <v>165.75982880461828</v>
      </c>
      <c r="AD20" s="125">
        <v>2.0187600899446494</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188</v>
      </c>
      <c r="F22" s="124">
        <v>189</v>
      </c>
      <c r="G22" s="124">
        <v>185</v>
      </c>
      <c r="H22" s="124">
        <v>149</v>
      </c>
      <c r="I22" s="124">
        <v>107</v>
      </c>
      <c r="J22" s="124">
        <v>0</v>
      </c>
      <c r="K22" s="124">
        <v>127</v>
      </c>
      <c r="L22" s="65">
        <v>-5.2910052910053462E-3</v>
      </c>
      <c r="M22" s="65">
        <v>1.6216216216216273E-2</v>
      </c>
      <c r="N22" s="65">
        <v>0.26174496644295298</v>
      </c>
      <c r="O22" s="65">
        <v>0.7570093457943925</v>
      </c>
      <c r="P22" s="65" t="s">
        <v>48</v>
      </c>
      <c r="Q22" s="125">
        <v>0.48031496062992129</v>
      </c>
      <c r="R22" s="69">
        <v>1295</v>
      </c>
      <c r="S22" s="69">
        <v>1187</v>
      </c>
      <c r="T22" s="69">
        <v>1161</v>
      </c>
      <c r="U22" s="69">
        <v>697</v>
      </c>
      <c r="V22" s="69">
        <v>191</v>
      </c>
      <c r="W22" s="69">
        <v>43</v>
      </c>
      <c r="X22" s="69">
        <v>712</v>
      </c>
      <c r="Y22" s="65">
        <v>9.0985678180286467E-2</v>
      </c>
      <c r="Z22" s="65">
        <v>0.1154177433247201</v>
      </c>
      <c r="AA22" s="65">
        <v>0.85796269727403152</v>
      </c>
      <c r="AB22" s="65">
        <v>5.7801047120418847</v>
      </c>
      <c r="AC22" s="65">
        <v>29.11627906976744</v>
      </c>
      <c r="AD22" s="125">
        <v>0.81882022471910121</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398840</v>
      </c>
      <c r="F23" s="124">
        <v>459752</v>
      </c>
      <c r="G23" s="124">
        <v>513716</v>
      </c>
      <c r="H23" s="124">
        <v>338461</v>
      </c>
      <c r="I23" s="124">
        <v>174505</v>
      </c>
      <c r="J23" s="124">
        <v>0</v>
      </c>
      <c r="K23" s="124">
        <v>332808</v>
      </c>
      <c r="L23" s="65">
        <v>-0.13248882005951035</v>
      </c>
      <c r="M23" s="65">
        <v>-0.22361771873953706</v>
      </c>
      <c r="N23" s="65">
        <v>0.17839278380670143</v>
      </c>
      <c r="O23" s="65">
        <v>1.2855505572906218</v>
      </c>
      <c r="P23" s="65" t="s">
        <v>48</v>
      </c>
      <c r="Q23" s="125">
        <v>0.19840869209874756</v>
      </c>
      <c r="R23" s="69">
        <v>3542849</v>
      </c>
      <c r="S23" s="69">
        <v>3863464</v>
      </c>
      <c r="T23" s="69">
        <v>3567538</v>
      </c>
      <c r="U23" s="69">
        <v>1670885</v>
      </c>
      <c r="V23" s="69">
        <v>342388</v>
      </c>
      <c r="W23" s="69">
        <v>140552</v>
      </c>
      <c r="X23" s="69">
        <v>2230252</v>
      </c>
      <c r="Y23" s="65">
        <v>-8.2986408052462712E-2</v>
      </c>
      <c r="Z23" s="65">
        <v>-6.9204588710758408E-3</v>
      </c>
      <c r="AA23" s="65">
        <v>1.1203428123419625</v>
      </c>
      <c r="AB23" s="65">
        <v>9.3474683692185465</v>
      </c>
      <c r="AC23" s="65">
        <v>24.206677955489784</v>
      </c>
      <c r="AD23" s="125">
        <v>0.58854201229278136</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4</v>
      </c>
      <c r="F25" s="124">
        <v>2</v>
      </c>
      <c r="G25" s="124">
        <v>2</v>
      </c>
      <c r="H25" s="124">
        <v>1</v>
      </c>
      <c r="I25" s="124">
        <v>0</v>
      </c>
      <c r="J25" s="124">
        <v>0</v>
      </c>
      <c r="K25" s="124">
        <v>3</v>
      </c>
      <c r="L25" s="65">
        <v>1</v>
      </c>
      <c r="M25" s="65">
        <v>1</v>
      </c>
      <c r="N25" s="65">
        <v>3</v>
      </c>
      <c r="O25" s="65" t="s">
        <v>48</v>
      </c>
      <c r="P25" s="65" t="s">
        <v>48</v>
      </c>
      <c r="Q25" s="125">
        <v>0.33333333333333326</v>
      </c>
      <c r="R25" s="69">
        <v>23</v>
      </c>
      <c r="S25" s="69">
        <v>14</v>
      </c>
      <c r="T25" s="69">
        <v>21</v>
      </c>
      <c r="U25" s="69">
        <v>9</v>
      </c>
      <c r="V25" s="69">
        <v>0</v>
      </c>
      <c r="W25" s="69">
        <v>0</v>
      </c>
      <c r="X25" s="69">
        <v>16</v>
      </c>
      <c r="Y25" s="65">
        <v>0.64285714285714279</v>
      </c>
      <c r="Z25" s="65">
        <v>9.5238095238095344E-2</v>
      </c>
      <c r="AA25" s="65">
        <v>1.5555555555555554</v>
      </c>
      <c r="AB25" s="65" t="s">
        <v>48</v>
      </c>
      <c r="AC25" s="65" t="s">
        <v>48</v>
      </c>
      <c r="AD25" s="125">
        <v>0.4375</v>
      </c>
      <c r="AE25" s="69">
        <v>14</v>
      </c>
      <c r="AF25" s="69">
        <v>21</v>
      </c>
      <c r="AG25" s="69">
        <v>9</v>
      </c>
      <c r="AH25" s="69">
        <v>0</v>
      </c>
      <c r="AI25" s="69">
        <v>0</v>
      </c>
      <c r="AJ25" s="69">
        <v>16</v>
      </c>
      <c r="AK25" s="69">
        <v>0</v>
      </c>
      <c r="AL25" s="184">
        <v>16</v>
      </c>
    </row>
    <row r="26" spans="1:38" s="178" customFormat="1" ht="11.25">
      <c r="A26" s="177"/>
      <c r="B26" s="145"/>
      <c r="C26" s="27" t="s">
        <v>20</v>
      </c>
      <c r="D26" s="123"/>
      <c r="E26" s="124">
        <v>11929</v>
      </c>
      <c r="F26" s="124">
        <v>3500</v>
      </c>
      <c r="G26" s="124">
        <v>4312</v>
      </c>
      <c r="H26" s="124">
        <v>2358</v>
      </c>
      <c r="I26" s="124">
        <v>0</v>
      </c>
      <c r="J26" s="124">
        <v>0</v>
      </c>
      <c r="K26" s="124">
        <v>3957</v>
      </c>
      <c r="L26" s="65">
        <v>2.4082857142857144</v>
      </c>
      <c r="M26" s="65">
        <v>1.7664656771799629</v>
      </c>
      <c r="N26" s="65">
        <v>4.0589482612383376</v>
      </c>
      <c r="O26" s="65" t="s">
        <v>48</v>
      </c>
      <c r="P26" s="65" t="s">
        <v>48</v>
      </c>
      <c r="Q26" s="125">
        <v>2.0146575688653021</v>
      </c>
      <c r="R26" s="69">
        <v>72837</v>
      </c>
      <c r="S26" s="69">
        <v>47798</v>
      </c>
      <c r="T26" s="69">
        <v>38626</v>
      </c>
      <c r="U26" s="69">
        <v>15637</v>
      </c>
      <c r="V26" s="69">
        <v>0</v>
      </c>
      <c r="W26" s="69">
        <v>0</v>
      </c>
      <c r="X26" s="69">
        <v>20248</v>
      </c>
      <c r="Y26" s="65">
        <v>0.523850370308381</v>
      </c>
      <c r="Z26" s="65">
        <v>0.88569875213586702</v>
      </c>
      <c r="AA26" s="65">
        <v>3.6579906631706853</v>
      </c>
      <c r="AB26" s="65" t="s">
        <v>48</v>
      </c>
      <c r="AC26" s="65" t="s">
        <v>48</v>
      </c>
      <c r="AD26" s="125">
        <v>2.5972441722639275</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604</v>
      </c>
      <c r="F27" s="130">
        <v>591</v>
      </c>
      <c r="G27" s="130">
        <v>472</v>
      </c>
      <c r="H27" s="130">
        <v>414</v>
      </c>
      <c r="I27" s="130">
        <v>244</v>
      </c>
      <c r="J27" s="130">
        <v>18</v>
      </c>
      <c r="K27" s="130">
        <v>388</v>
      </c>
      <c r="L27" s="131">
        <v>2.1996615905245376E-2</v>
      </c>
      <c r="M27" s="131">
        <v>0.27966101694915246</v>
      </c>
      <c r="N27" s="131">
        <v>0.45893719806763289</v>
      </c>
      <c r="O27" s="131">
        <v>1.4754098360655736</v>
      </c>
      <c r="P27" s="131">
        <v>32.555555555555557</v>
      </c>
      <c r="Q27" s="132">
        <v>0.55670103092783507</v>
      </c>
      <c r="R27" s="130">
        <v>5287</v>
      </c>
      <c r="S27" s="130">
        <v>4433</v>
      </c>
      <c r="T27" s="130">
        <v>3592</v>
      </c>
      <c r="U27" s="130">
        <v>3007</v>
      </c>
      <c r="V27" s="130">
        <v>619</v>
      </c>
      <c r="W27" s="130">
        <v>641</v>
      </c>
      <c r="X27" s="130">
        <v>2722</v>
      </c>
      <c r="Y27" s="131">
        <v>0.19264606361380565</v>
      </c>
      <c r="Z27" s="131">
        <v>0.4718819599109132</v>
      </c>
      <c r="AA27" s="131">
        <v>0.75823079481210498</v>
      </c>
      <c r="AB27" s="131">
        <v>7.5411954765751208</v>
      </c>
      <c r="AC27" s="131">
        <v>7.2480499219968806</v>
      </c>
      <c r="AD27" s="132">
        <v>0.94232182218956639</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1466020</v>
      </c>
      <c r="F28" s="134">
        <v>1487916</v>
      </c>
      <c r="G28" s="134">
        <v>1211190</v>
      </c>
      <c r="H28" s="134">
        <v>867086</v>
      </c>
      <c r="I28" s="134">
        <v>368120</v>
      </c>
      <c r="J28" s="134">
        <v>13954</v>
      </c>
      <c r="K28" s="134">
        <v>926937</v>
      </c>
      <c r="L28" s="135">
        <v>-1.471588449885608E-2</v>
      </c>
      <c r="M28" s="135">
        <v>0.2103963870243315</v>
      </c>
      <c r="N28" s="135">
        <v>0.69074347873221331</v>
      </c>
      <c r="O28" s="135">
        <v>2.9824513745517764</v>
      </c>
      <c r="P28" s="135">
        <v>104.06091443313746</v>
      </c>
      <c r="Q28" s="136">
        <v>0.58157458381745464</v>
      </c>
      <c r="R28" s="134">
        <v>14714525</v>
      </c>
      <c r="S28" s="134">
        <v>13486789.4</v>
      </c>
      <c r="T28" s="134">
        <v>10433042</v>
      </c>
      <c r="U28" s="134">
        <v>6084090</v>
      </c>
      <c r="V28" s="134">
        <v>936731</v>
      </c>
      <c r="W28" s="134">
        <v>1307163</v>
      </c>
      <c r="X28" s="134">
        <v>7753742</v>
      </c>
      <c r="Y28" s="135">
        <v>9.1032458770357927E-2</v>
      </c>
      <c r="Z28" s="135">
        <v>0.41037724184374991</v>
      </c>
      <c r="AA28" s="135">
        <v>1.4185252026186332</v>
      </c>
      <c r="AB28" s="135">
        <v>14.708378392516101</v>
      </c>
      <c r="AC28" s="135">
        <v>10.256840195140162</v>
      </c>
      <c r="AD28" s="136">
        <v>0.89773208858380893</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7EC38-2947-4411-B729-2DBC3C36480A}">
  <dimension ref="A1:AL66"/>
  <sheetViews>
    <sheetView showGridLines="0" zoomScale="90" zoomScaleNormal="90" workbookViewId="0">
      <selection activeCell="Q36" sqref="Q36"/>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4" width="11" bestFit="1" customWidth="1"/>
    <col min="35"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45930</v>
      </c>
      <c r="AG3" s="26"/>
      <c r="AH3" s="26"/>
      <c r="AI3" s="26"/>
      <c r="AJ3" s="10"/>
    </row>
    <row r="4" spans="1:38" ht="15.75">
      <c r="A4" s="10"/>
      <c r="B4" s="12" t="s">
        <v>67</v>
      </c>
      <c r="C4" s="27"/>
      <c r="D4" s="197" t="s">
        <v>27</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27</v>
      </c>
      <c r="F9" s="213"/>
      <c r="G9" s="213"/>
      <c r="H9" s="213"/>
      <c r="I9" s="213"/>
      <c r="J9" s="213"/>
      <c r="K9" s="213"/>
      <c r="L9" s="213"/>
      <c r="M9" s="213"/>
      <c r="N9" s="213"/>
      <c r="O9" s="213"/>
      <c r="P9" s="213"/>
      <c r="Q9" s="214"/>
      <c r="R9" s="222" t="s">
        <v>130</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133</v>
      </c>
      <c r="F13" s="124">
        <v>138</v>
      </c>
      <c r="G13" s="124">
        <v>98</v>
      </c>
      <c r="H13" s="124">
        <v>82</v>
      </c>
      <c r="I13" s="124">
        <v>60</v>
      </c>
      <c r="J13" s="124">
        <v>0</v>
      </c>
      <c r="K13" s="124">
        <v>79</v>
      </c>
      <c r="L13" s="65">
        <v>-3.6231884057971064E-2</v>
      </c>
      <c r="M13" s="65">
        <v>0.35714285714285721</v>
      </c>
      <c r="N13" s="65">
        <v>0.62195121951219523</v>
      </c>
      <c r="O13" s="65">
        <v>1.2166666666666668</v>
      </c>
      <c r="P13" s="65" t="s">
        <v>48</v>
      </c>
      <c r="Q13" s="125">
        <v>0.68354430379746844</v>
      </c>
      <c r="R13" s="69">
        <v>2083</v>
      </c>
      <c r="S13" s="69">
        <v>1654</v>
      </c>
      <c r="T13" s="69">
        <v>1155</v>
      </c>
      <c r="U13" s="69">
        <v>1073</v>
      </c>
      <c r="V13" s="69">
        <v>139</v>
      </c>
      <c r="W13" s="69">
        <v>551</v>
      </c>
      <c r="X13" s="69">
        <v>1102</v>
      </c>
      <c r="Y13" s="65">
        <v>0.25937122128174117</v>
      </c>
      <c r="Z13" s="65">
        <v>0.80346320346320343</v>
      </c>
      <c r="AA13" s="65">
        <v>0.94128611369990689</v>
      </c>
      <c r="AB13" s="65">
        <v>13.985611510791367</v>
      </c>
      <c r="AC13" s="65">
        <v>2.7803992740471868</v>
      </c>
      <c r="AD13" s="125">
        <v>0.89019963702359339</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506113</v>
      </c>
      <c r="F14" s="124">
        <v>494236</v>
      </c>
      <c r="G14" s="124">
        <v>313650</v>
      </c>
      <c r="H14" s="124">
        <v>280580</v>
      </c>
      <c r="I14" s="124">
        <v>83395</v>
      </c>
      <c r="J14" s="124">
        <v>0</v>
      </c>
      <c r="K14" s="124">
        <v>234453</v>
      </c>
      <c r="L14" s="65">
        <v>2.4031029710502638E-2</v>
      </c>
      <c r="M14" s="65">
        <v>0.61362346564642123</v>
      </c>
      <c r="N14" s="65">
        <v>0.80380996507235003</v>
      </c>
      <c r="O14" s="65">
        <v>5.068865039870496</v>
      </c>
      <c r="P14" s="65" t="s">
        <v>48</v>
      </c>
      <c r="Q14" s="125">
        <v>1.1586970522876654</v>
      </c>
      <c r="R14" s="69">
        <v>6597480</v>
      </c>
      <c r="S14" s="69">
        <v>5652264</v>
      </c>
      <c r="T14" s="69">
        <v>3786544</v>
      </c>
      <c r="U14" s="69">
        <v>2395311</v>
      </c>
      <c r="V14" s="69">
        <v>180900</v>
      </c>
      <c r="W14" s="69">
        <v>1092884</v>
      </c>
      <c r="X14" s="69">
        <v>3343418</v>
      </c>
      <c r="Y14" s="65">
        <v>0.16722785772214466</v>
      </c>
      <c r="Z14" s="65">
        <v>0.74234869580282181</v>
      </c>
      <c r="AA14" s="65">
        <v>1.754331274728</v>
      </c>
      <c r="AB14" s="65">
        <v>35.470315091210615</v>
      </c>
      <c r="AC14" s="65">
        <v>5.0367614495225475</v>
      </c>
      <c r="AD14" s="125">
        <v>0.97327405666895372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115</v>
      </c>
      <c r="F16" s="124">
        <v>105</v>
      </c>
      <c r="G16" s="124">
        <v>68</v>
      </c>
      <c r="H16" s="124">
        <v>74</v>
      </c>
      <c r="I16" s="124">
        <v>34</v>
      </c>
      <c r="J16" s="124">
        <v>9</v>
      </c>
      <c r="K16" s="124">
        <v>70</v>
      </c>
      <c r="L16" s="65">
        <v>9.5238095238095344E-2</v>
      </c>
      <c r="M16" s="65">
        <v>0.69117647058823528</v>
      </c>
      <c r="N16" s="65">
        <v>0.55405405405405395</v>
      </c>
      <c r="O16" s="65">
        <v>2.3823529411764706</v>
      </c>
      <c r="P16" s="65">
        <v>11.777777777777779</v>
      </c>
      <c r="Q16" s="125">
        <v>0.64285714285714279</v>
      </c>
      <c r="R16" s="69">
        <v>782</v>
      </c>
      <c r="S16" s="69">
        <v>599</v>
      </c>
      <c r="T16" s="69">
        <v>426</v>
      </c>
      <c r="U16" s="69">
        <v>451</v>
      </c>
      <c r="V16" s="69">
        <v>136</v>
      </c>
      <c r="W16" s="69">
        <v>21</v>
      </c>
      <c r="X16" s="69">
        <v>403</v>
      </c>
      <c r="Y16" s="65">
        <v>0.30550918196994981</v>
      </c>
      <c r="Z16" s="65">
        <v>0.83568075117370899</v>
      </c>
      <c r="AA16" s="65">
        <v>0.73392461197339243</v>
      </c>
      <c r="AB16" s="65">
        <v>4.75</v>
      </c>
      <c r="AC16" s="65">
        <v>36.238095238095241</v>
      </c>
      <c r="AD16" s="125">
        <v>0.94044665012406958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300422</v>
      </c>
      <c r="F17" s="124">
        <v>284734</v>
      </c>
      <c r="G17" s="124">
        <v>223095</v>
      </c>
      <c r="H17" s="124">
        <v>150081</v>
      </c>
      <c r="I17" s="124">
        <v>64266</v>
      </c>
      <c r="J17" s="124">
        <v>6072</v>
      </c>
      <c r="K17" s="124">
        <v>169136</v>
      </c>
      <c r="L17" s="65">
        <v>5.5097037937162474E-2</v>
      </c>
      <c r="M17" s="65">
        <v>0.34661018848472613</v>
      </c>
      <c r="N17" s="65">
        <v>1.0017323978385004</v>
      </c>
      <c r="O17" s="65">
        <v>3.6746646749447605</v>
      </c>
      <c r="P17" s="65">
        <v>48.476613965744399</v>
      </c>
      <c r="Q17" s="125">
        <v>0.77621558982120886</v>
      </c>
      <c r="R17" s="69">
        <v>1995439</v>
      </c>
      <c r="S17" s="69">
        <v>1661655</v>
      </c>
      <c r="T17" s="69">
        <v>1333747</v>
      </c>
      <c r="U17" s="69">
        <v>771932</v>
      </c>
      <c r="V17" s="69">
        <v>215286</v>
      </c>
      <c r="W17" s="69">
        <v>49726</v>
      </c>
      <c r="X17" s="69">
        <v>1081890</v>
      </c>
      <c r="Y17" s="65">
        <v>0.2008744294092335</v>
      </c>
      <c r="Z17" s="65">
        <v>0.49611508029633811</v>
      </c>
      <c r="AA17" s="65">
        <v>1.5849932377463301</v>
      </c>
      <c r="AB17" s="65">
        <v>8.2687819923264865</v>
      </c>
      <c r="AC17" s="65">
        <v>39.128685194867877</v>
      </c>
      <c r="AD17" s="125">
        <v>0.84440100195029077</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135</v>
      </c>
      <c r="F19" s="124">
        <v>112</v>
      </c>
      <c r="G19" s="124">
        <v>100</v>
      </c>
      <c r="H19" s="124">
        <v>92</v>
      </c>
      <c r="I19" s="124">
        <v>7</v>
      </c>
      <c r="J19" s="124">
        <v>1</v>
      </c>
      <c r="K19" s="124">
        <v>32</v>
      </c>
      <c r="L19" s="65">
        <v>0.20535714285714279</v>
      </c>
      <c r="M19" s="65">
        <v>0.35000000000000009</v>
      </c>
      <c r="N19" s="65">
        <v>0.46739130434782616</v>
      </c>
      <c r="O19" s="65">
        <v>18.285714285714285</v>
      </c>
      <c r="P19" s="65">
        <v>134</v>
      </c>
      <c r="Q19" s="125">
        <v>3.21875</v>
      </c>
      <c r="R19" s="69">
        <v>691</v>
      </c>
      <c r="S19" s="69">
        <v>579</v>
      </c>
      <c r="T19" s="69">
        <v>544</v>
      </c>
      <c r="U19" s="69">
        <v>513</v>
      </c>
      <c r="V19" s="69">
        <v>16</v>
      </c>
      <c r="W19" s="69">
        <v>8</v>
      </c>
      <c r="X19" s="69">
        <v>231</v>
      </c>
      <c r="Y19" s="65">
        <v>0.19343696027633861</v>
      </c>
      <c r="Z19" s="65">
        <v>0.27022058823529416</v>
      </c>
      <c r="AA19" s="65">
        <v>0.34697855750487339</v>
      </c>
      <c r="AB19" s="65">
        <v>42.1875</v>
      </c>
      <c r="AC19" s="65">
        <v>85.375</v>
      </c>
      <c r="AD19" s="125">
        <v>1.9913419913419914</v>
      </c>
      <c r="AE19" s="69">
        <v>733</v>
      </c>
      <c r="AF19" s="69">
        <v>708</v>
      </c>
      <c r="AG19" s="69">
        <v>658</v>
      </c>
      <c r="AH19" s="69">
        <v>47</v>
      </c>
      <c r="AI19" s="69">
        <v>9</v>
      </c>
      <c r="AJ19" s="69">
        <v>290</v>
      </c>
      <c r="AK19" s="69">
        <v>9</v>
      </c>
      <c r="AL19" s="184">
        <v>290</v>
      </c>
    </row>
    <row r="20" spans="1:38" s="178" customFormat="1" ht="11.25">
      <c r="A20" s="177"/>
      <c r="B20" s="145"/>
      <c r="C20" s="27" t="s">
        <v>20</v>
      </c>
      <c r="D20" s="123"/>
      <c r="E20" s="124">
        <v>274412</v>
      </c>
      <c r="F20" s="124">
        <v>228255</v>
      </c>
      <c r="G20" s="124">
        <v>181434</v>
      </c>
      <c r="H20" s="124">
        <v>137415</v>
      </c>
      <c r="I20" s="124">
        <v>3224</v>
      </c>
      <c r="J20" s="124">
        <v>0</v>
      </c>
      <c r="K20" s="124">
        <v>76553</v>
      </c>
      <c r="L20" s="65">
        <v>0.2022168189086766</v>
      </c>
      <c r="M20" s="65">
        <v>0.5124618318507006</v>
      </c>
      <c r="N20" s="65">
        <v>0.99695811956482183</v>
      </c>
      <c r="O20" s="65">
        <v>84.115384615384613</v>
      </c>
      <c r="P20" s="65" t="s">
        <v>48</v>
      </c>
      <c r="Q20" s="125">
        <v>2.5846015179026294</v>
      </c>
      <c r="R20" s="69">
        <v>1452784</v>
      </c>
      <c r="S20" s="69">
        <v>1236944.3999999999</v>
      </c>
      <c r="T20" s="69">
        <v>1013425</v>
      </c>
      <c r="U20" s="69">
        <v>704058</v>
      </c>
      <c r="V20" s="69">
        <v>4542</v>
      </c>
      <c r="W20" s="69">
        <v>10047</v>
      </c>
      <c r="X20" s="69">
        <v>487762</v>
      </c>
      <c r="Y20" s="65">
        <v>0.17449418098339753</v>
      </c>
      <c r="Z20" s="65">
        <v>0.43353874238350154</v>
      </c>
      <c r="AA20" s="65">
        <v>1.0634436367458364</v>
      </c>
      <c r="AB20" s="65">
        <v>318.85557023337736</v>
      </c>
      <c r="AC20" s="65">
        <v>143.59878570717626</v>
      </c>
      <c r="AD20" s="125">
        <v>1.9784690074257529</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115</v>
      </c>
      <c r="F22" s="124">
        <v>132</v>
      </c>
      <c r="G22" s="124">
        <v>119</v>
      </c>
      <c r="H22" s="124">
        <v>85</v>
      </c>
      <c r="I22" s="124">
        <v>46</v>
      </c>
      <c r="J22" s="124">
        <v>0</v>
      </c>
      <c r="K22" s="124">
        <v>86</v>
      </c>
      <c r="L22" s="65">
        <v>-0.12878787878787878</v>
      </c>
      <c r="M22" s="65">
        <v>-3.3613445378151252E-2</v>
      </c>
      <c r="N22" s="65">
        <v>0.35294117647058831</v>
      </c>
      <c r="O22" s="65">
        <v>1.5</v>
      </c>
      <c r="P22" s="65" t="s">
        <v>48</v>
      </c>
      <c r="Q22" s="125">
        <v>0.33720930232558133</v>
      </c>
      <c r="R22" s="69">
        <v>1107</v>
      </c>
      <c r="S22" s="69">
        <v>998</v>
      </c>
      <c r="T22" s="69">
        <v>976</v>
      </c>
      <c r="U22" s="69">
        <v>548</v>
      </c>
      <c r="V22" s="69">
        <v>84</v>
      </c>
      <c r="W22" s="69">
        <v>43</v>
      </c>
      <c r="X22" s="69">
        <v>585</v>
      </c>
      <c r="Y22" s="65">
        <v>0.10921843687374744</v>
      </c>
      <c r="Z22" s="65">
        <v>0.13422131147540983</v>
      </c>
      <c r="AA22" s="65">
        <v>1.0200729927007299</v>
      </c>
      <c r="AB22" s="65">
        <v>12.178571428571429</v>
      </c>
      <c r="AC22" s="65">
        <v>24.744186046511629</v>
      </c>
      <c r="AD22" s="125">
        <v>0.89230769230769225</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306934</v>
      </c>
      <c r="F23" s="124">
        <v>442038</v>
      </c>
      <c r="G23" s="124">
        <v>374705</v>
      </c>
      <c r="H23" s="124">
        <v>267710</v>
      </c>
      <c r="I23" s="124">
        <v>89719</v>
      </c>
      <c r="J23" s="124">
        <v>0</v>
      </c>
      <c r="K23" s="124">
        <v>304036</v>
      </c>
      <c r="L23" s="65">
        <v>-0.30563888172510056</v>
      </c>
      <c r="M23" s="65">
        <v>-0.18086494709171219</v>
      </c>
      <c r="N23" s="65">
        <v>0.14651675320309288</v>
      </c>
      <c r="O23" s="65">
        <v>2.4210590844748605</v>
      </c>
      <c r="P23" s="65" t="s">
        <v>48</v>
      </c>
      <c r="Q23" s="125">
        <v>9.531765975081985E-3</v>
      </c>
      <c r="R23" s="69">
        <v>3143983</v>
      </c>
      <c r="S23" s="69">
        <v>3403712</v>
      </c>
      <c r="T23" s="69">
        <v>3053822</v>
      </c>
      <c r="U23" s="69">
        <v>1332424</v>
      </c>
      <c r="V23" s="69">
        <v>167883</v>
      </c>
      <c r="W23" s="69">
        <v>140552</v>
      </c>
      <c r="X23" s="69">
        <v>1897444</v>
      </c>
      <c r="Y23" s="65">
        <v>-7.6307572438561233E-2</v>
      </c>
      <c r="Z23" s="65">
        <v>2.9523986663269941E-2</v>
      </c>
      <c r="AA23" s="65">
        <v>1.3595964948094599</v>
      </c>
      <c r="AB23" s="65">
        <v>17.727226699546708</v>
      </c>
      <c r="AC23" s="65">
        <v>21.36882434970687</v>
      </c>
      <c r="AD23" s="125">
        <v>0.65695693785956255</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6</v>
      </c>
      <c r="F25" s="124">
        <v>2</v>
      </c>
      <c r="G25" s="124">
        <v>4</v>
      </c>
      <c r="H25" s="124">
        <v>1</v>
      </c>
      <c r="I25" s="124">
        <v>0</v>
      </c>
      <c r="J25" s="124">
        <v>0</v>
      </c>
      <c r="K25" s="124">
        <v>1</v>
      </c>
      <c r="L25" s="65">
        <v>2</v>
      </c>
      <c r="M25" s="65">
        <v>0.5</v>
      </c>
      <c r="N25" s="65">
        <v>5</v>
      </c>
      <c r="O25" s="65" t="s">
        <v>48</v>
      </c>
      <c r="P25" s="65" t="s">
        <v>48</v>
      </c>
      <c r="Q25" s="125">
        <v>5</v>
      </c>
      <c r="R25" s="69">
        <v>19</v>
      </c>
      <c r="S25" s="69">
        <v>12</v>
      </c>
      <c r="T25" s="69">
        <v>19</v>
      </c>
      <c r="U25" s="69">
        <v>8</v>
      </c>
      <c r="V25" s="69">
        <v>0</v>
      </c>
      <c r="W25" s="69">
        <v>0</v>
      </c>
      <c r="X25" s="69">
        <v>13</v>
      </c>
      <c r="Y25" s="65">
        <v>0.58333333333333326</v>
      </c>
      <c r="Z25" s="65">
        <v>0</v>
      </c>
      <c r="AA25" s="65">
        <v>1.375</v>
      </c>
      <c r="AB25" s="65" t="s">
        <v>48</v>
      </c>
      <c r="AC25" s="65" t="s">
        <v>48</v>
      </c>
      <c r="AD25" s="125">
        <v>0.46153846153846145</v>
      </c>
      <c r="AE25" s="69">
        <v>14</v>
      </c>
      <c r="AF25" s="69">
        <v>21</v>
      </c>
      <c r="AG25" s="69">
        <v>9</v>
      </c>
      <c r="AH25" s="69">
        <v>0</v>
      </c>
      <c r="AI25" s="69">
        <v>0</v>
      </c>
      <c r="AJ25" s="69">
        <v>16</v>
      </c>
      <c r="AK25" s="69">
        <v>0</v>
      </c>
      <c r="AL25" s="184">
        <v>16</v>
      </c>
    </row>
    <row r="26" spans="1:38" s="178" customFormat="1" ht="11.25">
      <c r="A26" s="177"/>
      <c r="B26" s="145"/>
      <c r="C26" s="27" t="s">
        <v>20</v>
      </c>
      <c r="D26" s="123"/>
      <c r="E26" s="124">
        <v>13477</v>
      </c>
      <c r="F26" s="124">
        <v>5957</v>
      </c>
      <c r="G26" s="124">
        <v>7920</v>
      </c>
      <c r="H26" s="124">
        <v>2266</v>
      </c>
      <c r="I26" s="124">
        <v>0</v>
      </c>
      <c r="J26" s="124">
        <v>0</v>
      </c>
      <c r="K26" s="124">
        <v>1243</v>
      </c>
      <c r="L26" s="65">
        <v>1.2623803928151753</v>
      </c>
      <c r="M26" s="65">
        <v>0.70164141414141423</v>
      </c>
      <c r="N26" s="65">
        <v>4.9474845542806705</v>
      </c>
      <c r="O26" s="65" t="s">
        <v>48</v>
      </c>
      <c r="P26" s="65" t="s">
        <v>48</v>
      </c>
      <c r="Q26" s="125">
        <v>9.8423169750603385</v>
      </c>
      <c r="R26" s="69">
        <v>61267</v>
      </c>
      <c r="S26" s="69">
        <v>44298</v>
      </c>
      <c r="T26" s="69">
        <v>34314</v>
      </c>
      <c r="U26" s="69">
        <v>13279</v>
      </c>
      <c r="V26" s="69">
        <v>0</v>
      </c>
      <c r="W26" s="69">
        <v>0</v>
      </c>
      <c r="X26" s="69">
        <v>16291</v>
      </c>
      <c r="Y26" s="65">
        <v>0.38306469818050481</v>
      </c>
      <c r="Z26" s="65">
        <v>0.78548114472227071</v>
      </c>
      <c r="AA26" s="65">
        <v>3.6138263423450558</v>
      </c>
      <c r="AB26" s="65" t="s">
        <v>48</v>
      </c>
      <c r="AC26" s="65" t="s">
        <v>48</v>
      </c>
      <c r="AD26" s="125">
        <v>2.7607881652446138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504</v>
      </c>
      <c r="F27" s="130">
        <v>489</v>
      </c>
      <c r="G27" s="130">
        <v>389</v>
      </c>
      <c r="H27" s="130">
        <v>334</v>
      </c>
      <c r="I27" s="130">
        <v>147</v>
      </c>
      <c r="J27" s="130">
        <v>10</v>
      </c>
      <c r="K27" s="130">
        <v>268</v>
      </c>
      <c r="L27" s="131">
        <v>3.0674846625766916E-2</v>
      </c>
      <c r="M27" s="131">
        <v>0.29562982005141381</v>
      </c>
      <c r="N27" s="131">
        <v>0.50898203592814362</v>
      </c>
      <c r="O27" s="131">
        <v>2.4285714285714284</v>
      </c>
      <c r="P27" s="131">
        <v>49.4</v>
      </c>
      <c r="Q27" s="132">
        <v>0.88059701492537323</v>
      </c>
      <c r="R27" s="130">
        <v>4682</v>
      </c>
      <c r="S27" s="130">
        <v>3842</v>
      </c>
      <c r="T27" s="130">
        <v>3120</v>
      </c>
      <c r="U27" s="130">
        <v>2593</v>
      </c>
      <c r="V27" s="130">
        <v>375</v>
      </c>
      <c r="W27" s="130">
        <v>623</v>
      </c>
      <c r="X27" s="130">
        <v>2334</v>
      </c>
      <c r="Y27" s="131">
        <v>0.21863612701717861</v>
      </c>
      <c r="Z27" s="131">
        <v>0.50064102564102564</v>
      </c>
      <c r="AA27" s="131">
        <v>0.80563054377169308</v>
      </c>
      <c r="AB27" s="131">
        <v>11.485333333333333</v>
      </c>
      <c r="AC27" s="131">
        <v>6.5152487961476728</v>
      </c>
      <c r="AD27" s="132">
        <v>1.0059982862039418</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1401358</v>
      </c>
      <c r="F28" s="134">
        <v>1455220</v>
      </c>
      <c r="G28" s="134">
        <v>1100804</v>
      </c>
      <c r="H28" s="134">
        <v>838052</v>
      </c>
      <c r="I28" s="134">
        <v>240604</v>
      </c>
      <c r="J28" s="134">
        <v>6072</v>
      </c>
      <c r="K28" s="134">
        <v>785421</v>
      </c>
      <c r="L28" s="135">
        <v>-3.7012960239688808E-2</v>
      </c>
      <c r="M28" s="135">
        <v>0.27303134799655515</v>
      </c>
      <c r="N28" s="135">
        <v>0.67216115467775261</v>
      </c>
      <c r="O28" s="135">
        <v>4.8243337600372396</v>
      </c>
      <c r="P28" s="135">
        <v>229.79018445322794</v>
      </c>
      <c r="Q28" s="136">
        <v>0.78421254333663093</v>
      </c>
      <c r="R28" s="134">
        <v>13250953</v>
      </c>
      <c r="S28" s="134">
        <v>11998873.4</v>
      </c>
      <c r="T28" s="134">
        <v>9221852</v>
      </c>
      <c r="U28" s="134">
        <v>5217004</v>
      </c>
      <c r="V28" s="134">
        <v>568611</v>
      </c>
      <c r="W28" s="134">
        <v>1293209</v>
      </c>
      <c r="X28" s="134">
        <v>6826805</v>
      </c>
      <c r="Y28" s="135">
        <v>0.10434976337028434</v>
      </c>
      <c r="Z28" s="135">
        <v>0.43690800936731589</v>
      </c>
      <c r="AA28" s="135">
        <v>1.5399545409587572</v>
      </c>
      <c r="AB28" s="135">
        <v>22.304074314425854</v>
      </c>
      <c r="AC28" s="135">
        <v>9.2465672602031077</v>
      </c>
      <c r="AD28" s="136">
        <v>0.94101823620273328</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FBE5E-CAD5-4389-B114-94CCB84083D6}">
  <dimension ref="A1:AL66"/>
  <sheetViews>
    <sheetView showGridLines="0" topLeftCell="H1" zoomScale="85" zoomScaleNormal="85" workbookViewId="0">
      <selection activeCell="AE9" sqref="AE9:AL9"/>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45900</v>
      </c>
      <c r="AG3" s="26"/>
      <c r="AH3" s="26"/>
      <c r="AI3" s="26"/>
      <c r="AJ3" s="10"/>
    </row>
    <row r="4" spans="1:38" ht="15.75">
      <c r="A4" s="10"/>
      <c r="B4" s="12" t="s">
        <v>67</v>
      </c>
      <c r="C4" s="27"/>
      <c r="D4" s="197" t="s">
        <v>65</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65</v>
      </c>
      <c r="F9" s="213"/>
      <c r="G9" s="213"/>
      <c r="H9" s="213"/>
      <c r="I9" s="213"/>
      <c r="J9" s="213"/>
      <c r="K9" s="213"/>
      <c r="L9" s="213"/>
      <c r="M9" s="213"/>
      <c r="N9" s="213"/>
      <c r="O9" s="213"/>
      <c r="P9" s="213"/>
      <c r="Q9" s="214"/>
      <c r="R9" s="222" t="s">
        <v>129</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131</v>
      </c>
      <c r="F13" s="124">
        <v>142</v>
      </c>
      <c r="G13" s="124">
        <v>99</v>
      </c>
      <c r="H13" s="124">
        <v>81</v>
      </c>
      <c r="I13" s="124">
        <v>51</v>
      </c>
      <c r="J13" s="124">
        <v>0</v>
      </c>
      <c r="K13" s="124">
        <v>97</v>
      </c>
      <c r="L13" s="65">
        <v>-7.7464788732394374E-2</v>
      </c>
      <c r="M13" s="65">
        <v>0.32323232323232332</v>
      </c>
      <c r="N13" s="65">
        <v>0.61728395061728403</v>
      </c>
      <c r="O13" s="65">
        <v>1.5686274509803924</v>
      </c>
      <c r="P13" s="65" t="s">
        <v>48</v>
      </c>
      <c r="Q13" s="125">
        <v>0.35051546391752586</v>
      </c>
      <c r="R13" s="69">
        <v>1950</v>
      </c>
      <c r="S13" s="69">
        <v>1516</v>
      </c>
      <c r="T13" s="69">
        <v>1057</v>
      </c>
      <c r="U13" s="69">
        <v>991</v>
      </c>
      <c r="V13" s="69">
        <v>79</v>
      </c>
      <c r="W13" s="69">
        <v>551</v>
      </c>
      <c r="X13" s="69">
        <v>1023</v>
      </c>
      <c r="Y13" s="65">
        <v>0.28627968337730869</v>
      </c>
      <c r="Z13" s="65">
        <v>0.84484389782403024</v>
      </c>
      <c r="AA13" s="65">
        <v>0.96770938446014121</v>
      </c>
      <c r="AB13" s="65">
        <v>23.683544303797468</v>
      </c>
      <c r="AC13" s="65">
        <v>2.5390199637023594</v>
      </c>
      <c r="AD13" s="125">
        <v>0.90615835777126108</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528474</v>
      </c>
      <c r="F14" s="124">
        <v>563849</v>
      </c>
      <c r="G14" s="124">
        <v>375428</v>
      </c>
      <c r="H14" s="124">
        <v>278520</v>
      </c>
      <c r="I14" s="124">
        <v>66591</v>
      </c>
      <c r="J14" s="124">
        <v>0</v>
      </c>
      <c r="K14" s="124">
        <v>325246</v>
      </c>
      <c r="L14" s="65">
        <v>-6.2738428196201457E-2</v>
      </c>
      <c r="M14" s="65">
        <v>0.40765739369466325</v>
      </c>
      <c r="N14" s="65">
        <v>0.89743644980611803</v>
      </c>
      <c r="O14" s="65">
        <v>6.9361174933549581</v>
      </c>
      <c r="P14" s="65" t="s">
        <v>48</v>
      </c>
      <c r="Q14" s="125">
        <v>0.62484396426089783</v>
      </c>
      <c r="R14" s="69">
        <v>6094367</v>
      </c>
      <c r="S14" s="69">
        <v>5158028</v>
      </c>
      <c r="T14" s="69">
        <v>3472894</v>
      </c>
      <c r="U14" s="69">
        <v>2114731</v>
      </c>
      <c r="V14" s="69">
        <v>97505</v>
      </c>
      <c r="W14" s="69">
        <v>1092884</v>
      </c>
      <c r="X14" s="69">
        <v>3108965</v>
      </c>
      <c r="Y14" s="65">
        <v>0.18153042209154346</v>
      </c>
      <c r="Z14" s="65">
        <v>0.75483818394687541</v>
      </c>
      <c r="AA14" s="65">
        <v>1.8818639344673151</v>
      </c>
      <c r="AB14" s="65">
        <v>61.503122916773499</v>
      </c>
      <c r="AC14" s="65">
        <v>4.5764079261842978</v>
      </c>
      <c r="AD14" s="125">
        <v>0.96025590510025038</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137</v>
      </c>
      <c r="F16" s="124">
        <v>103</v>
      </c>
      <c r="G16" s="124">
        <v>71</v>
      </c>
      <c r="H16" s="124">
        <v>63</v>
      </c>
      <c r="I16" s="124">
        <v>29</v>
      </c>
      <c r="J16" s="124">
        <v>2</v>
      </c>
      <c r="K16" s="124">
        <v>58</v>
      </c>
      <c r="L16" s="65">
        <v>0.33009708737864085</v>
      </c>
      <c r="M16" s="65">
        <v>0.92957746478873249</v>
      </c>
      <c r="N16" s="65">
        <v>1.1746031746031744</v>
      </c>
      <c r="O16" s="65">
        <v>3.7241379310344831</v>
      </c>
      <c r="P16" s="65">
        <v>67.5</v>
      </c>
      <c r="Q16" s="125">
        <v>1.3620689655172415</v>
      </c>
      <c r="R16" s="69">
        <v>667</v>
      </c>
      <c r="S16" s="69">
        <v>494</v>
      </c>
      <c r="T16" s="69">
        <v>358</v>
      </c>
      <c r="U16" s="69">
        <v>377</v>
      </c>
      <c r="V16" s="69">
        <v>102</v>
      </c>
      <c r="W16" s="69">
        <v>12</v>
      </c>
      <c r="X16" s="69">
        <v>333</v>
      </c>
      <c r="Y16" s="65">
        <v>0.3502024291497976</v>
      </c>
      <c r="Z16" s="65">
        <v>0.86312849162011163</v>
      </c>
      <c r="AA16" s="65">
        <v>0.76923076923076916</v>
      </c>
      <c r="AB16" s="65">
        <v>5.5392156862745097</v>
      </c>
      <c r="AC16" s="65">
        <v>54.583333333333336</v>
      </c>
      <c r="AD16" s="125">
        <v>1.0030030030030028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380168</v>
      </c>
      <c r="F17" s="124">
        <v>316065</v>
      </c>
      <c r="G17" s="124">
        <v>262517</v>
      </c>
      <c r="H17" s="124">
        <v>183659</v>
      </c>
      <c r="I17" s="124">
        <v>48391</v>
      </c>
      <c r="J17" s="124">
        <v>2541</v>
      </c>
      <c r="K17" s="124">
        <v>180130</v>
      </c>
      <c r="L17" s="65">
        <v>0.20281587648110366</v>
      </c>
      <c r="M17" s="65">
        <v>0.4481652616782914</v>
      </c>
      <c r="N17" s="65">
        <v>1.0699666229261839</v>
      </c>
      <c r="O17" s="65">
        <v>6.8561716021574259</v>
      </c>
      <c r="P17" s="65">
        <v>148.61353797717433</v>
      </c>
      <c r="Q17" s="125">
        <v>1.1105201798700937</v>
      </c>
      <c r="R17" s="69">
        <v>1695005</v>
      </c>
      <c r="S17" s="69">
        <v>1376921</v>
      </c>
      <c r="T17" s="69">
        <v>1110652</v>
      </c>
      <c r="U17" s="69">
        <v>621851</v>
      </c>
      <c r="V17" s="69">
        <v>151020</v>
      </c>
      <c r="W17" s="69">
        <v>43654</v>
      </c>
      <c r="X17" s="69">
        <v>912754</v>
      </c>
      <c r="Y17" s="65">
        <v>0.23101107470944227</v>
      </c>
      <c r="Z17" s="65">
        <v>0.52613509902291633</v>
      </c>
      <c r="AA17" s="65">
        <v>1.7257413753455411</v>
      </c>
      <c r="AB17" s="65">
        <v>10.223712091113759</v>
      </c>
      <c r="AC17" s="65">
        <v>37.828171530673018</v>
      </c>
      <c r="AD17" s="125">
        <v>0.85702281228019817</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125</v>
      </c>
      <c r="F19" s="124">
        <v>102</v>
      </c>
      <c r="G19" s="124">
        <v>95</v>
      </c>
      <c r="H19" s="124">
        <v>104</v>
      </c>
      <c r="I19" s="124">
        <v>3</v>
      </c>
      <c r="J19" s="124">
        <v>2</v>
      </c>
      <c r="K19" s="124">
        <v>43</v>
      </c>
      <c r="L19" s="65">
        <v>0.22549019607843146</v>
      </c>
      <c r="M19" s="65">
        <v>0.31578947368421062</v>
      </c>
      <c r="N19" s="65">
        <v>0.20192307692307687</v>
      </c>
      <c r="O19" s="65">
        <v>40.666666666666664</v>
      </c>
      <c r="P19" s="65">
        <v>61.5</v>
      </c>
      <c r="Q19" s="125">
        <v>1.9069767441860463</v>
      </c>
      <c r="R19" s="69">
        <v>556</v>
      </c>
      <c r="S19" s="69">
        <v>467</v>
      </c>
      <c r="T19" s="69">
        <v>444</v>
      </c>
      <c r="U19" s="69">
        <v>421</v>
      </c>
      <c r="V19" s="69">
        <v>9</v>
      </c>
      <c r="W19" s="69">
        <v>7</v>
      </c>
      <c r="X19" s="69">
        <v>199</v>
      </c>
      <c r="Y19" s="65">
        <v>0.19057815845824422</v>
      </c>
      <c r="Z19" s="65">
        <v>0.25225225225225234</v>
      </c>
      <c r="AA19" s="65">
        <v>0.32066508313539188</v>
      </c>
      <c r="AB19" s="65">
        <v>60.777777777777779</v>
      </c>
      <c r="AC19" s="65">
        <v>78.428571428571431</v>
      </c>
      <c r="AD19" s="125">
        <v>1.7939698492462313</v>
      </c>
      <c r="AE19" s="69">
        <v>733</v>
      </c>
      <c r="AF19" s="69">
        <v>708</v>
      </c>
      <c r="AG19" s="69">
        <v>658</v>
      </c>
      <c r="AH19" s="69">
        <v>47</v>
      </c>
      <c r="AI19" s="69">
        <v>9</v>
      </c>
      <c r="AJ19" s="69">
        <v>290</v>
      </c>
      <c r="AK19" s="69">
        <v>9</v>
      </c>
      <c r="AL19" s="184">
        <v>290</v>
      </c>
    </row>
    <row r="20" spans="1:38" s="178" customFormat="1" ht="11.25">
      <c r="A20" s="177"/>
      <c r="B20" s="145"/>
      <c r="C20" s="27" t="s">
        <v>20</v>
      </c>
      <c r="D20" s="123"/>
      <c r="E20" s="124">
        <v>326020</v>
      </c>
      <c r="F20" s="124">
        <v>270706</v>
      </c>
      <c r="G20" s="124">
        <v>234330</v>
      </c>
      <c r="H20" s="124">
        <v>185619</v>
      </c>
      <c r="I20" s="124">
        <v>850</v>
      </c>
      <c r="J20" s="124">
        <v>0</v>
      </c>
      <c r="K20" s="124">
        <v>126823</v>
      </c>
      <c r="L20" s="65">
        <v>0.20433237534446969</v>
      </c>
      <c r="M20" s="65">
        <v>0.39128579353902615</v>
      </c>
      <c r="N20" s="65">
        <v>0.75639347265096779</v>
      </c>
      <c r="O20" s="65">
        <v>382.5529411764706</v>
      </c>
      <c r="P20" s="65" t="s">
        <v>48</v>
      </c>
      <c r="Q20" s="125">
        <v>1.5706693580817359</v>
      </c>
      <c r="R20" s="69">
        <v>1180038</v>
      </c>
      <c r="S20" s="69">
        <v>1008689.4</v>
      </c>
      <c r="T20" s="69">
        <v>831991</v>
      </c>
      <c r="U20" s="69">
        <v>566643</v>
      </c>
      <c r="V20" s="69">
        <v>1318</v>
      </c>
      <c r="W20" s="69">
        <v>10047</v>
      </c>
      <c r="X20" s="69">
        <v>411209</v>
      </c>
      <c r="Y20" s="65">
        <v>0.16987250981322899</v>
      </c>
      <c r="Z20" s="65">
        <v>0.41833024636083804</v>
      </c>
      <c r="AA20" s="65">
        <v>1.082506975291321</v>
      </c>
      <c r="AB20" s="65">
        <v>894.32473444613049</v>
      </c>
      <c r="AC20" s="65">
        <v>116.45177664974619</v>
      </c>
      <c r="AD20" s="125">
        <v>1.8696794087678041</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82</v>
      </c>
      <c r="F22" s="124">
        <v>92</v>
      </c>
      <c r="G22" s="124">
        <v>80</v>
      </c>
      <c r="H22" s="124">
        <v>60</v>
      </c>
      <c r="I22" s="124">
        <v>24</v>
      </c>
      <c r="J22" s="124">
        <v>0</v>
      </c>
      <c r="K22" s="124">
        <v>69</v>
      </c>
      <c r="L22" s="65">
        <v>-0.10869565217391308</v>
      </c>
      <c r="M22" s="65">
        <v>2.4999999999999911E-2</v>
      </c>
      <c r="N22" s="65">
        <v>0.3666666666666667</v>
      </c>
      <c r="O22" s="65">
        <v>2.4166666666666665</v>
      </c>
      <c r="P22" s="65" t="s">
        <v>48</v>
      </c>
      <c r="Q22" s="125">
        <v>0.18840579710144922</v>
      </c>
      <c r="R22" s="69">
        <v>992</v>
      </c>
      <c r="S22" s="69">
        <v>866</v>
      </c>
      <c r="T22" s="69">
        <v>857</v>
      </c>
      <c r="U22" s="69">
        <v>463</v>
      </c>
      <c r="V22" s="69">
        <v>38</v>
      </c>
      <c r="W22" s="69">
        <v>43</v>
      </c>
      <c r="X22" s="69">
        <v>499</v>
      </c>
      <c r="Y22" s="65">
        <v>0.1454965357967668</v>
      </c>
      <c r="Z22" s="65">
        <v>0.1575262543757292</v>
      </c>
      <c r="AA22" s="65">
        <v>1.1425485961123112</v>
      </c>
      <c r="AB22" s="65">
        <v>25.105263157894736</v>
      </c>
      <c r="AC22" s="65">
        <v>22.069767441860463</v>
      </c>
      <c r="AD22" s="125">
        <v>0.9879759519038076</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327830</v>
      </c>
      <c r="F23" s="124">
        <v>415300</v>
      </c>
      <c r="G23" s="124">
        <v>371804</v>
      </c>
      <c r="H23" s="124">
        <v>239102</v>
      </c>
      <c r="I23" s="124">
        <v>49688</v>
      </c>
      <c r="J23" s="124">
        <v>0</v>
      </c>
      <c r="K23" s="124">
        <v>291759</v>
      </c>
      <c r="L23" s="65">
        <v>-0.21061882976161805</v>
      </c>
      <c r="M23" s="65">
        <v>-0.11827199277038436</v>
      </c>
      <c r="N23" s="65">
        <v>0.37108848943128869</v>
      </c>
      <c r="O23" s="65">
        <v>5.597770085332475</v>
      </c>
      <c r="P23" s="65" t="s">
        <v>48</v>
      </c>
      <c r="Q23" s="125">
        <v>0.1236328613684583</v>
      </c>
      <c r="R23" s="69">
        <v>2837008</v>
      </c>
      <c r="S23" s="69">
        <v>2961674</v>
      </c>
      <c r="T23" s="69">
        <v>2679117</v>
      </c>
      <c r="U23" s="69">
        <v>1064714</v>
      </c>
      <c r="V23" s="69">
        <v>78164</v>
      </c>
      <c r="W23" s="69">
        <v>140552</v>
      </c>
      <c r="X23" s="69">
        <v>1593408</v>
      </c>
      <c r="Y23" s="65">
        <v>-4.2093086544974234E-2</v>
      </c>
      <c r="Z23" s="65">
        <v>5.8933969662392505E-2</v>
      </c>
      <c r="AA23" s="65">
        <v>1.664572833643589</v>
      </c>
      <c r="AB23" s="65">
        <v>35.295583644644594</v>
      </c>
      <c r="AC23" s="65">
        <v>19.184757242870965</v>
      </c>
      <c r="AD23" s="125">
        <v>0.78046551793388752</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2</v>
      </c>
      <c r="F25" s="124">
        <v>1</v>
      </c>
      <c r="G25" s="124">
        <v>4</v>
      </c>
      <c r="H25" s="124">
        <v>2</v>
      </c>
      <c r="I25" s="124">
        <v>0</v>
      </c>
      <c r="J25" s="124">
        <v>0</v>
      </c>
      <c r="K25" s="124">
        <v>1</v>
      </c>
      <c r="L25" s="65">
        <v>1</v>
      </c>
      <c r="M25" s="65">
        <v>-0.5</v>
      </c>
      <c r="N25" s="65">
        <v>0</v>
      </c>
      <c r="O25" s="65" t="s">
        <v>48</v>
      </c>
      <c r="P25" s="65" t="s">
        <v>48</v>
      </c>
      <c r="Q25" s="125">
        <v>1</v>
      </c>
      <c r="R25" s="69">
        <v>13</v>
      </c>
      <c r="S25" s="69">
        <v>10</v>
      </c>
      <c r="T25" s="69">
        <v>15</v>
      </c>
      <c r="U25" s="69">
        <v>7</v>
      </c>
      <c r="V25" s="69">
        <v>0</v>
      </c>
      <c r="W25" s="69">
        <v>0</v>
      </c>
      <c r="X25" s="69">
        <v>12</v>
      </c>
      <c r="Y25" s="65">
        <v>0.30000000000000004</v>
      </c>
      <c r="Z25" s="65">
        <v>-0.1333333333333333</v>
      </c>
      <c r="AA25" s="65">
        <v>0.85714285714285721</v>
      </c>
      <c r="AB25" s="65" t="s">
        <v>48</v>
      </c>
      <c r="AC25" s="65" t="s">
        <v>48</v>
      </c>
      <c r="AD25" s="125">
        <v>8.3333333333333259E-2</v>
      </c>
      <c r="AE25" s="69">
        <v>14</v>
      </c>
      <c r="AF25" s="69">
        <v>21</v>
      </c>
      <c r="AG25" s="69">
        <v>9</v>
      </c>
      <c r="AH25" s="69">
        <v>0</v>
      </c>
      <c r="AI25" s="69">
        <v>0</v>
      </c>
      <c r="AJ25" s="69">
        <v>16</v>
      </c>
      <c r="AK25" s="69">
        <v>0</v>
      </c>
      <c r="AL25" s="184">
        <v>16</v>
      </c>
    </row>
    <row r="26" spans="1:38" s="178" customFormat="1" ht="11.25">
      <c r="A26" s="177"/>
      <c r="B26" s="145"/>
      <c r="C26" s="27" t="s">
        <v>20</v>
      </c>
      <c r="D26" s="123"/>
      <c r="E26" s="124">
        <v>6381</v>
      </c>
      <c r="F26" s="124">
        <v>4623</v>
      </c>
      <c r="G26" s="124">
        <v>6619</v>
      </c>
      <c r="H26" s="124">
        <v>2336</v>
      </c>
      <c r="I26" s="124">
        <v>0</v>
      </c>
      <c r="J26" s="124">
        <v>0</v>
      </c>
      <c r="K26" s="124">
        <v>1298</v>
      </c>
      <c r="L26" s="65">
        <v>0.38027255029201812</v>
      </c>
      <c r="M26" s="65">
        <v>-3.5957093216497982E-2</v>
      </c>
      <c r="N26" s="65">
        <v>1.7315924657534247</v>
      </c>
      <c r="O26" s="65" t="s">
        <v>48</v>
      </c>
      <c r="P26" s="65" t="s">
        <v>48</v>
      </c>
      <c r="Q26" s="125">
        <v>3.9160246533127889</v>
      </c>
      <c r="R26" s="69">
        <v>47790</v>
      </c>
      <c r="S26" s="69">
        <v>38341</v>
      </c>
      <c r="T26" s="69">
        <v>26394</v>
      </c>
      <c r="U26" s="69">
        <v>11013</v>
      </c>
      <c r="V26" s="69">
        <v>0</v>
      </c>
      <c r="W26" s="69">
        <v>0</v>
      </c>
      <c r="X26" s="69">
        <v>15048</v>
      </c>
      <c r="Y26" s="65">
        <v>0.24644636290133271</v>
      </c>
      <c r="Z26" s="65">
        <v>0.81063878154125946</v>
      </c>
      <c r="AA26" s="65">
        <v>3.3394170525742304</v>
      </c>
      <c r="AB26" s="65" t="s">
        <v>48</v>
      </c>
      <c r="AC26" s="65" t="s">
        <v>48</v>
      </c>
      <c r="AD26" s="125">
        <v>2.1758373205741628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477</v>
      </c>
      <c r="F27" s="130">
        <v>440</v>
      </c>
      <c r="G27" s="130">
        <v>349</v>
      </c>
      <c r="H27" s="130">
        <v>310</v>
      </c>
      <c r="I27" s="130">
        <v>107</v>
      </c>
      <c r="J27" s="130">
        <v>4</v>
      </c>
      <c r="K27" s="130">
        <v>268</v>
      </c>
      <c r="L27" s="131">
        <v>8.4090909090908994E-2</v>
      </c>
      <c r="M27" s="131">
        <v>0.36676217765042973</v>
      </c>
      <c r="N27" s="131">
        <v>0.53870967741935494</v>
      </c>
      <c r="O27" s="131">
        <v>3.4579439252336446</v>
      </c>
      <c r="P27" s="131">
        <v>118.25</v>
      </c>
      <c r="Q27" s="132">
        <v>0.7798507462686568</v>
      </c>
      <c r="R27" s="130">
        <v>4178</v>
      </c>
      <c r="S27" s="130">
        <v>3353</v>
      </c>
      <c r="T27" s="130">
        <v>2731</v>
      </c>
      <c r="U27" s="130">
        <v>2259</v>
      </c>
      <c r="V27" s="130">
        <v>228</v>
      </c>
      <c r="W27" s="130">
        <v>613</v>
      </c>
      <c r="X27" s="130">
        <v>2066</v>
      </c>
      <c r="Y27" s="131">
        <v>0.24604831494184309</v>
      </c>
      <c r="Z27" s="131">
        <v>0.52984254851702683</v>
      </c>
      <c r="AA27" s="131">
        <v>0.8494909251881364</v>
      </c>
      <c r="AB27" s="131">
        <v>17.32456140350877</v>
      </c>
      <c r="AC27" s="131">
        <v>5.8156606851549757</v>
      </c>
      <c r="AD27" s="132">
        <v>1.022265246853824</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1568873</v>
      </c>
      <c r="F28" s="134">
        <v>1570543</v>
      </c>
      <c r="G28" s="134">
        <v>1250698</v>
      </c>
      <c r="H28" s="134">
        <v>889236</v>
      </c>
      <c r="I28" s="134">
        <v>165520</v>
      </c>
      <c r="J28" s="134">
        <v>2541</v>
      </c>
      <c r="K28" s="134">
        <v>925256</v>
      </c>
      <c r="L28" s="135">
        <v>-1.0633265055461916E-3</v>
      </c>
      <c r="M28" s="135">
        <v>0.25439794418796535</v>
      </c>
      <c r="N28" s="135">
        <v>0.76429316851769391</v>
      </c>
      <c r="O28" s="135">
        <v>8.4784497341710967</v>
      </c>
      <c r="P28" s="135">
        <v>616.42345533254627</v>
      </c>
      <c r="Q28" s="136">
        <v>0.69560964749215359</v>
      </c>
      <c r="R28" s="134">
        <v>11854208</v>
      </c>
      <c r="S28" s="134">
        <v>10543653.4</v>
      </c>
      <c r="T28" s="134">
        <v>8121048</v>
      </c>
      <c r="U28" s="134">
        <v>4378952</v>
      </c>
      <c r="V28" s="134">
        <v>328007</v>
      </c>
      <c r="W28" s="134">
        <v>1287137</v>
      </c>
      <c r="X28" s="134">
        <v>6041384</v>
      </c>
      <c r="Y28" s="135">
        <v>0.12429795918746711</v>
      </c>
      <c r="Z28" s="135">
        <v>0.45968943909702298</v>
      </c>
      <c r="AA28" s="135">
        <v>1.7070879059647148</v>
      </c>
      <c r="AB28" s="135">
        <v>35.140106766014142</v>
      </c>
      <c r="AC28" s="135">
        <v>8.2097484572349337</v>
      </c>
      <c r="AD28" s="136">
        <v>0.96216760927628497</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CAB27-7C06-4218-A525-52D449557921}">
  <dimension ref="A1:AL66"/>
  <sheetViews>
    <sheetView showGridLines="0" zoomScale="85" zoomScaleNormal="85" workbookViewId="0">
      <selection activeCell="M5" sqref="M5"/>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45869</v>
      </c>
      <c r="AG3" s="26"/>
      <c r="AH3" s="26"/>
      <c r="AI3" s="26"/>
      <c r="AJ3" s="10"/>
    </row>
    <row r="4" spans="1:38" ht="15.75">
      <c r="A4" s="10"/>
      <c r="B4" s="12" t="s">
        <v>67</v>
      </c>
      <c r="C4" s="27"/>
      <c r="D4" s="197" t="s">
        <v>62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62</v>
      </c>
      <c r="F9" s="213"/>
      <c r="G9" s="213"/>
      <c r="H9" s="213"/>
      <c r="I9" s="213"/>
      <c r="J9" s="213"/>
      <c r="K9" s="213"/>
      <c r="L9" s="213"/>
      <c r="M9" s="213"/>
      <c r="N9" s="213"/>
      <c r="O9" s="213"/>
      <c r="P9" s="213"/>
      <c r="Q9" s="214"/>
      <c r="R9" s="222" t="s">
        <v>128</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168</v>
      </c>
      <c r="F13" s="124">
        <v>166</v>
      </c>
      <c r="G13" s="124">
        <v>105</v>
      </c>
      <c r="H13" s="124">
        <v>84</v>
      </c>
      <c r="I13" s="124">
        <v>28</v>
      </c>
      <c r="J13" s="124">
        <v>0</v>
      </c>
      <c r="K13" s="124">
        <v>101</v>
      </c>
      <c r="L13" s="65">
        <v>1.2048192771084265E-2</v>
      </c>
      <c r="M13" s="65">
        <v>0.60000000000000009</v>
      </c>
      <c r="N13" s="65">
        <v>1</v>
      </c>
      <c r="O13" s="65">
        <v>5</v>
      </c>
      <c r="P13" s="65" t="s">
        <v>48</v>
      </c>
      <c r="Q13" s="125">
        <v>0.66336633663366329</v>
      </c>
      <c r="R13" s="69">
        <v>1822</v>
      </c>
      <c r="S13" s="69">
        <v>1374</v>
      </c>
      <c r="T13" s="69">
        <v>958</v>
      </c>
      <c r="U13" s="69">
        <v>910</v>
      </c>
      <c r="V13" s="69">
        <v>28</v>
      </c>
      <c r="W13" s="69">
        <v>551</v>
      </c>
      <c r="X13" s="69">
        <v>926</v>
      </c>
      <c r="Y13" s="65">
        <v>0.32605531295487622</v>
      </c>
      <c r="Z13" s="65">
        <v>0.90187891440501033</v>
      </c>
      <c r="AA13" s="65">
        <v>1.0021978021978022</v>
      </c>
      <c r="AB13" s="65">
        <v>64.071428571428569</v>
      </c>
      <c r="AC13" s="65">
        <v>2.3067150635208713</v>
      </c>
      <c r="AD13" s="125">
        <v>0.96760259179265651</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664501</v>
      </c>
      <c r="F14" s="124">
        <v>639139</v>
      </c>
      <c r="G14" s="124">
        <v>396404</v>
      </c>
      <c r="H14" s="124">
        <v>292122</v>
      </c>
      <c r="I14" s="124">
        <v>30914</v>
      </c>
      <c r="J14" s="124">
        <v>0</v>
      </c>
      <c r="K14" s="124">
        <v>332464</v>
      </c>
      <c r="L14" s="65">
        <v>3.9681509030117024E-2</v>
      </c>
      <c r="M14" s="65">
        <v>0.6763226405384406</v>
      </c>
      <c r="N14" s="65">
        <v>1.274737951951582</v>
      </c>
      <c r="O14" s="65">
        <v>20.495147829462379</v>
      </c>
      <c r="P14" s="65" t="s">
        <v>48</v>
      </c>
      <c r="Q14" s="125">
        <v>0.99871565041628574</v>
      </c>
      <c r="R14" s="69">
        <v>5569362</v>
      </c>
      <c r="S14" s="69">
        <v>4594179</v>
      </c>
      <c r="T14" s="69">
        <v>3097466</v>
      </c>
      <c r="U14" s="69">
        <v>1836211</v>
      </c>
      <c r="V14" s="69">
        <v>30914</v>
      </c>
      <c r="W14" s="69">
        <v>1092884</v>
      </c>
      <c r="X14" s="69">
        <v>2783719</v>
      </c>
      <c r="Y14" s="65">
        <v>0.21226491175028217</v>
      </c>
      <c r="Z14" s="65">
        <v>0.79803813827173564</v>
      </c>
      <c r="AA14" s="65">
        <v>2.0330729965129279</v>
      </c>
      <c r="AB14" s="65">
        <v>179.15662806495439</v>
      </c>
      <c r="AC14" s="65">
        <v>4.096022999696217</v>
      </c>
      <c r="AD14" s="125">
        <v>1.0006911617156762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141</v>
      </c>
      <c r="F16" s="124">
        <v>93</v>
      </c>
      <c r="G16" s="124">
        <v>71</v>
      </c>
      <c r="H16" s="124">
        <v>62</v>
      </c>
      <c r="I16" s="124">
        <v>22</v>
      </c>
      <c r="J16" s="124">
        <v>0</v>
      </c>
      <c r="K16" s="124">
        <v>59</v>
      </c>
      <c r="L16" s="65">
        <v>0.5161290322580645</v>
      </c>
      <c r="M16" s="65">
        <v>0.9859154929577465</v>
      </c>
      <c r="N16" s="65">
        <v>1.274193548387097</v>
      </c>
      <c r="O16" s="65">
        <v>5.4090909090909092</v>
      </c>
      <c r="P16" s="65" t="s">
        <v>48</v>
      </c>
      <c r="Q16" s="125">
        <v>1.3898305084745761</v>
      </c>
      <c r="R16" s="69">
        <v>531</v>
      </c>
      <c r="S16" s="69">
        <v>391</v>
      </c>
      <c r="T16" s="69">
        <v>287</v>
      </c>
      <c r="U16" s="69">
        <v>314</v>
      </c>
      <c r="V16" s="69">
        <v>73</v>
      </c>
      <c r="W16" s="69">
        <v>10</v>
      </c>
      <c r="X16" s="69">
        <v>275</v>
      </c>
      <c r="Y16" s="65">
        <v>0.35805626598465468</v>
      </c>
      <c r="Z16" s="65">
        <v>0.85017421602787446</v>
      </c>
      <c r="AA16" s="65">
        <v>0.69108280254777066</v>
      </c>
      <c r="AB16" s="65">
        <v>6.2739726027397262</v>
      </c>
      <c r="AC16" s="65">
        <v>52.1</v>
      </c>
      <c r="AD16" s="125">
        <v>0.93090909090909091</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388470</v>
      </c>
      <c r="F17" s="124">
        <v>287103</v>
      </c>
      <c r="G17" s="124">
        <v>271757</v>
      </c>
      <c r="H17" s="124">
        <v>137630</v>
      </c>
      <c r="I17" s="124">
        <v>37562</v>
      </c>
      <c r="J17" s="124">
        <v>0</v>
      </c>
      <c r="K17" s="124">
        <v>174121</v>
      </c>
      <c r="L17" s="65">
        <v>0.35306841098839103</v>
      </c>
      <c r="M17" s="65">
        <v>0.42947559768469623</v>
      </c>
      <c r="N17" s="65">
        <v>1.8225677541233742</v>
      </c>
      <c r="O17" s="65">
        <v>9.3421010595814913</v>
      </c>
      <c r="P17" s="65" t="s">
        <v>48</v>
      </c>
      <c r="Q17" s="125">
        <v>1.2310347402093944</v>
      </c>
      <c r="R17" s="69">
        <v>1320712</v>
      </c>
      <c r="S17" s="69">
        <v>1060856</v>
      </c>
      <c r="T17" s="69">
        <v>848135</v>
      </c>
      <c r="U17" s="69">
        <v>438192</v>
      </c>
      <c r="V17" s="69">
        <v>102629</v>
      </c>
      <c r="W17" s="69">
        <v>41113</v>
      </c>
      <c r="X17" s="69">
        <v>732624</v>
      </c>
      <c r="Y17" s="65">
        <v>0.24494936164757508</v>
      </c>
      <c r="Z17" s="65">
        <v>0.5571954936419321</v>
      </c>
      <c r="AA17" s="65">
        <v>2.0140029941212982</v>
      </c>
      <c r="AB17" s="65">
        <v>11.86879926726364</v>
      </c>
      <c r="AC17" s="65">
        <v>31.123951061707977</v>
      </c>
      <c r="AD17" s="125">
        <v>0.80271462578348518</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136</v>
      </c>
      <c r="F19" s="124">
        <v>100</v>
      </c>
      <c r="G19" s="124">
        <v>93</v>
      </c>
      <c r="H19" s="124">
        <v>88</v>
      </c>
      <c r="I19" s="124">
        <v>3</v>
      </c>
      <c r="J19" s="124">
        <v>2</v>
      </c>
      <c r="K19" s="124">
        <v>50</v>
      </c>
      <c r="L19" s="65">
        <v>0.3600000000000001</v>
      </c>
      <c r="M19" s="65">
        <v>0.4623655913978495</v>
      </c>
      <c r="N19" s="65">
        <v>0.54545454545454541</v>
      </c>
      <c r="O19" s="65">
        <v>44.333333333333336</v>
      </c>
      <c r="P19" s="65">
        <v>67</v>
      </c>
      <c r="Q19" s="125">
        <v>1.7200000000000002</v>
      </c>
      <c r="R19" s="69">
        <v>431</v>
      </c>
      <c r="S19" s="69">
        <v>365</v>
      </c>
      <c r="T19" s="69">
        <v>349</v>
      </c>
      <c r="U19" s="69">
        <v>317</v>
      </c>
      <c r="V19" s="69">
        <v>6</v>
      </c>
      <c r="W19" s="69">
        <v>5</v>
      </c>
      <c r="X19" s="69">
        <v>156</v>
      </c>
      <c r="Y19" s="65">
        <v>0.1808219178082191</v>
      </c>
      <c r="Z19" s="65">
        <v>0.23495702005730656</v>
      </c>
      <c r="AA19" s="65">
        <v>0.35962145110410093</v>
      </c>
      <c r="AB19" s="65">
        <v>70.833333333333329</v>
      </c>
      <c r="AC19" s="65">
        <v>85.2</v>
      </c>
      <c r="AD19" s="125">
        <v>1.7628205128205128</v>
      </c>
      <c r="AE19" s="69">
        <v>733</v>
      </c>
      <c r="AF19" s="69">
        <v>708</v>
      </c>
      <c r="AG19" s="69">
        <v>658</v>
      </c>
      <c r="AH19" s="69">
        <v>47</v>
      </c>
      <c r="AI19" s="69">
        <v>9</v>
      </c>
      <c r="AJ19" s="69">
        <v>290</v>
      </c>
      <c r="AK19" s="69">
        <v>9</v>
      </c>
      <c r="AL19" s="184">
        <v>290</v>
      </c>
    </row>
    <row r="20" spans="1:38" s="178" customFormat="1" ht="11.25">
      <c r="A20" s="177"/>
      <c r="B20" s="145"/>
      <c r="C20" s="27" t="s">
        <v>20</v>
      </c>
      <c r="D20" s="123"/>
      <c r="E20" s="124">
        <v>330493</v>
      </c>
      <c r="F20" s="124">
        <v>262595</v>
      </c>
      <c r="G20" s="124">
        <v>203881</v>
      </c>
      <c r="H20" s="124">
        <v>138433</v>
      </c>
      <c r="I20" s="124">
        <v>468</v>
      </c>
      <c r="J20" s="124">
        <v>6081</v>
      </c>
      <c r="K20" s="124">
        <v>97604</v>
      </c>
      <c r="L20" s="65">
        <v>0.25856547154363185</v>
      </c>
      <c r="M20" s="65">
        <v>0.6210093142568458</v>
      </c>
      <c r="N20" s="65">
        <v>1.3873859556608612</v>
      </c>
      <c r="O20" s="65">
        <v>705.1816239316239</v>
      </c>
      <c r="P20" s="65">
        <v>53.348462423943431</v>
      </c>
      <c r="Q20" s="125">
        <v>2.3860599975410843</v>
      </c>
      <c r="R20" s="69">
        <v>853652</v>
      </c>
      <c r="S20" s="69">
        <v>737983.4</v>
      </c>
      <c r="T20" s="69">
        <v>597661</v>
      </c>
      <c r="U20" s="69">
        <v>381024</v>
      </c>
      <c r="V20" s="69">
        <v>468</v>
      </c>
      <c r="W20" s="69">
        <v>10047</v>
      </c>
      <c r="X20" s="69">
        <v>284386</v>
      </c>
      <c r="Y20" s="65">
        <v>0.15673604582433698</v>
      </c>
      <c r="Z20" s="65">
        <v>0.42832140628215654</v>
      </c>
      <c r="AA20" s="65">
        <v>1.2404153019232385</v>
      </c>
      <c r="AB20" s="65">
        <v>1823.0427350427351</v>
      </c>
      <c r="AC20" s="65">
        <v>83.965860455857467</v>
      </c>
      <c r="AD20" s="125">
        <v>2.0017370756647654</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71</v>
      </c>
      <c r="F22" s="124">
        <v>78</v>
      </c>
      <c r="G22" s="124">
        <v>81</v>
      </c>
      <c r="H22" s="124">
        <v>74</v>
      </c>
      <c r="I22" s="124">
        <v>10</v>
      </c>
      <c r="J22" s="124">
        <v>0</v>
      </c>
      <c r="K22" s="124">
        <v>68</v>
      </c>
      <c r="L22" s="65">
        <v>-8.9743589743589758E-2</v>
      </c>
      <c r="M22" s="65">
        <v>-0.12345679012345678</v>
      </c>
      <c r="N22" s="65">
        <v>-4.0540540540540571E-2</v>
      </c>
      <c r="O22" s="65">
        <v>6.1</v>
      </c>
      <c r="P22" s="65" t="s">
        <v>48</v>
      </c>
      <c r="Q22" s="125">
        <v>4.4117647058823595E-2</v>
      </c>
      <c r="R22" s="69">
        <v>909</v>
      </c>
      <c r="S22" s="69">
        <v>774</v>
      </c>
      <c r="T22" s="69">
        <v>777</v>
      </c>
      <c r="U22" s="69">
        <v>403</v>
      </c>
      <c r="V22" s="69">
        <v>14</v>
      </c>
      <c r="W22" s="69">
        <v>43</v>
      </c>
      <c r="X22" s="69">
        <v>430</v>
      </c>
      <c r="Y22" s="65">
        <v>0.17441860465116288</v>
      </c>
      <c r="Z22" s="65">
        <v>0.16988416988416999</v>
      </c>
      <c r="AA22" s="65">
        <v>1.2555831265508686</v>
      </c>
      <c r="AB22" s="65">
        <v>63.928571428571431</v>
      </c>
      <c r="AC22" s="65">
        <v>20.13953488372093</v>
      </c>
      <c r="AD22" s="125">
        <v>1.113953488372093</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285959</v>
      </c>
      <c r="F23" s="124">
        <v>391649</v>
      </c>
      <c r="G23" s="124">
        <v>393561</v>
      </c>
      <c r="H23" s="124">
        <v>283525</v>
      </c>
      <c r="I23" s="124">
        <v>23553</v>
      </c>
      <c r="J23" s="124">
        <v>0</v>
      </c>
      <c r="K23" s="124">
        <v>261197</v>
      </c>
      <c r="L23" s="65">
        <v>-0.26985898087317983</v>
      </c>
      <c r="M23" s="65">
        <v>-0.27340615558960368</v>
      </c>
      <c r="N23" s="65">
        <v>8.5847808835199935E-3</v>
      </c>
      <c r="O23" s="65">
        <v>11.141086061223623</v>
      </c>
      <c r="P23" s="65" t="s">
        <v>48</v>
      </c>
      <c r="Q23" s="125">
        <v>9.480200768002689E-2</v>
      </c>
      <c r="R23" s="69">
        <v>2512677</v>
      </c>
      <c r="S23" s="69">
        <v>2546374</v>
      </c>
      <c r="T23" s="69">
        <v>2307313</v>
      </c>
      <c r="U23" s="69">
        <v>825612</v>
      </c>
      <c r="V23" s="69">
        <v>28476</v>
      </c>
      <c r="W23" s="69">
        <v>140552</v>
      </c>
      <c r="X23" s="69">
        <v>1301649</v>
      </c>
      <c r="Y23" s="65">
        <v>-1.3233327076069723E-2</v>
      </c>
      <c r="Z23" s="65">
        <v>8.9005696236271303E-2</v>
      </c>
      <c r="AA23" s="65">
        <v>2.0434114329733579</v>
      </c>
      <c r="AB23" s="65">
        <v>87.238411293721029</v>
      </c>
      <c r="AC23" s="65">
        <v>16.877205589390403</v>
      </c>
      <c r="AD23" s="125">
        <v>0.93037984894545311</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6</v>
      </c>
      <c r="F25" s="124">
        <v>4</v>
      </c>
      <c r="G25" s="124">
        <v>3</v>
      </c>
      <c r="H25" s="124">
        <v>3</v>
      </c>
      <c r="I25" s="124">
        <v>0</v>
      </c>
      <c r="J25" s="124">
        <v>0</v>
      </c>
      <c r="K25" s="124">
        <v>3</v>
      </c>
      <c r="L25" s="65">
        <v>0.5</v>
      </c>
      <c r="M25" s="65">
        <v>1</v>
      </c>
      <c r="N25" s="65">
        <v>1</v>
      </c>
      <c r="O25" s="65" t="s">
        <v>48</v>
      </c>
      <c r="P25" s="65" t="s">
        <v>48</v>
      </c>
      <c r="Q25" s="125">
        <v>1</v>
      </c>
      <c r="R25" s="69">
        <v>11</v>
      </c>
      <c r="S25" s="69">
        <v>9</v>
      </c>
      <c r="T25" s="69">
        <v>11</v>
      </c>
      <c r="U25" s="69">
        <v>5</v>
      </c>
      <c r="V25" s="69">
        <v>0</v>
      </c>
      <c r="W25" s="69">
        <v>0</v>
      </c>
      <c r="X25" s="69">
        <v>11</v>
      </c>
      <c r="Y25" s="65">
        <v>0.22222222222222232</v>
      </c>
      <c r="Z25" s="65">
        <v>0</v>
      </c>
      <c r="AA25" s="65">
        <v>1.2000000000000002</v>
      </c>
      <c r="AB25" s="65" t="s">
        <v>48</v>
      </c>
      <c r="AC25" s="65" t="s">
        <v>48</v>
      </c>
      <c r="AD25" s="125">
        <v>0</v>
      </c>
      <c r="AE25" s="69">
        <v>14</v>
      </c>
      <c r="AF25" s="69">
        <v>21</v>
      </c>
      <c r="AG25" s="69">
        <v>9</v>
      </c>
      <c r="AH25" s="69">
        <v>0</v>
      </c>
      <c r="AI25" s="69">
        <v>0</v>
      </c>
      <c r="AJ25" s="69">
        <v>16</v>
      </c>
      <c r="AK25" s="69">
        <v>0</v>
      </c>
      <c r="AL25" s="184">
        <v>16</v>
      </c>
    </row>
    <row r="26" spans="1:38" s="178" customFormat="1" ht="11.25">
      <c r="A26" s="177"/>
      <c r="B26" s="145"/>
      <c r="C26" s="27" t="s">
        <v>20</v>
      </c>
      <c r="D26" s="123"/>
      <c r="E26" s="124">
        <v>20505</v>
      </c>
      <c r="F26" s="124">
        <v>15059</v>
      </c>
      <c r="G26" s="124">
        <v>6188</v>
      </c>
      <c r="H26" s="124">
        <v>5526</v>
      </c>
      <c r="I26" s="124">
        <v>0</v>
      </c>
      <c r="J26" s="124">
        <v>0</v>
      </c>
      <c r="K26" s="124">
        <v>3523</v>
      </c>
      <c r="L26" s="65">
        <v>0.36164419948203741</v>
      </c>
      <c r="M26" s="65">
        <v>2.3136716224951521</v>
      </c>
      <c r="N26" s="65">
        <v>2.7106406080347449</v>
      </c>
      <c r="O26" s="65" t="s">
        <v>48</v>
      </c>
      <c r="P26" s="65" t="s">
        <v>48</v>
      </c>
      <c r="Q26" s="125">
        <v>4.8203235878512629</v>
      </c>
      <c r="R26" s="69">
        <v>41409</v>
      </c>
      <c r="S26" s="69">
        <v>33718</v>
      </c>
      <c r="T26" s="69">
        <v>19775</v>
      </c>
      <c r="U26" s="69">
        <v>8677</v>
      </c>
      <c r="V26" s="69">
        <v>0</v>
      </c>
      <c r="W26" s="69">
        <v>0</v>
      </c>
      <c r="X26" s="69">
        <v>13750</v>
      </c>
      <c r="Y26" s="65">
        <v>0.22809775194258264</v>
      </c>
      <c r="Z26" s="65">
        <v>1.0940075853350191</v>
      </c>
      <c r="AA26" s="65">
        <v>3.7722715224155818</v>
      </c>
      <c r="AB26" s="65" t="s">
        <v>48</v>
      </c>
      <c r="AC26" s="65" t="s">
        <v>48</v>
      </c>
      <c r="AD26" s="125">
        <v>2.0115636363636362</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522</v>
      </c>
      <c r="F27" s="130">
        <v>441</v>
      </c>
      <c r="G27" s="130">
        <v>353</v>
      </c>
      <c r="H27" s="130">
        <v>311</v>
      </c>
      <c r="I27" s="130">
        <v>63</v>
      </c>
      <c r="J27" s="130">
        <v>2</v>
      </c>
      <c r="K27" s="130">
        <v>281</v>
      </c>
      <c r="L27" s="131">
        <v>0.18367346938775508</v>
      </c>
      <c r="M27" s="131">
        <v>0.47875354107648715</v>
      </c>
      <c r="N27" s="131">
        <v>0.67845659163987149</v>
      </c>
      <c r="O27" s="131">
        <v>7.2857142857142865</v>
      </c>
      <c r="P27" s="131">
        <v>260</v>
      </c>
      <c r="Q27" s="132">
        <v>0.85765124555160144</v>
      </c>
      <c r="R27" s="130">
        <v>3704</v>
      </c>
      <c r="S27" s="130">
        <v>2913</v>
      </c>
      <c r="T27" s="130">
        <v>2382</v>
      </c>
      <c r="U27" s="130">
        <v>1949</v>
      </c>
      <c r="V27" s="130">
        <v>121</v>
      </c>
      <c r="W27" s="130">
        <v>609</v>
      </c>
      <c r="X27" s="130">
        <v>1798</v>
      </c>
      <c r="Y27" s="131">
        <v>0.27154136628904912</v>
      </c>
      <c r="Z27" s="131">
        <v>0.55499580184718722</v>
      </c>
      <c r="AA27" s="131">
        <v>0.90046177526936888</v>
      </c>
      <c r="AB27" s="131">
        <v>29.611570247933884</v>
      </c>
      <c r="AC27" s="131">
        <v>5.082101806239737</v>
      </c>
      <c r="AD27" s="132">
        <v>1.060066740823137</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1689928</v>
      </c>
      <c r="F28" s="134">
        <v>1595545</v>
      </c>
      <c r="G28" s="134">
        <v>1271791</v>
      </c>
      <c r="H28" s="134">
        <v>857236</v>
      </c>
      <c r="I28" s="134">
        <v>92497</v>
      </c>
      <c r="J28" s="134">
        <v>6081</v>
      </c>
      <c r="K28" s="134">
        <v>868909</v>
      </c>
      <c r="L28" s="135">
        <v>5.9154082147479414E-2</v>
      </c>
      <c r="M28" s="135">
        <v>0.32877807753003441</v>
      </c>
      <c r="N28" s="135">
        <v>0.97136844462901695</v>
      </c>
      <c r="O28" s="135">
        <v>17.270084435170869</v>
      </c>
      <c r="P28" s="135">
        <v>276.90297648413087</v>
      </c>
      <c r="Q28" s="136">
        <v>0.94488490739536601</v>
      </c>
      <c r="R28" s="134">
        <v>10297812</v>
      </c>
      <c r="S28" s="134">
        <v>8973110.4000000004</v>
      </c>
      <c r="T28" s="134">
        <v>6870350</v>
      </c>
      <c r="U28" s="134">
        <v>3489716</v>
      </c>
      <c r="V28" s="134">
        <v>162487</v>
      </c>
      <c r="W28" s="134">
        <v>1284596</v>
      </c>
      <c r="X28" s="134">
        <v>5116128</v>
      </c>
      <c r="Y28" s="135">
        <v>0.14763014617539971</v>
      </c>
      <c r="Z28" s="135">
        <v>0.49887734977111786</v>
      </c>
      <c r="AA28" s="135">
        <v>1.9509025949389578</v>
      </c>
      <c r="AB28" s="135">
        <v>62.37622086690012</v>
      </c>
      <c r="AC28" s="135">
        <v>7.016381804084709</v>
      </c>
      <c r="AD28" s="136">
        <v>1.0128135965323777</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92F2-1D47-496E-9081-32A607D0471C}">
  <dimension ref="A1:AL66"/>
  <sheetViews>
    <sheetView showGridLines="0" zoomScale="85" zoomScaleNormal="85" workbookViewId="0">
      <selection activeCell="J47" sqref="J47"/>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45838</v>
      </c>
      <c r="AG3" s="26"/>
      <c r="AH3" s="26"/>
      <c r="AI3" s="26"/>
      <c r="AJ3" s="10"/>
    </row>
    <row r="4" spans="1:38" ht="15.75">
      <c r="A4" s="10"/>
      <c r="B4" s="12" t="s">
        <v>67</v>
      </c>
      <c r="C4" s="27"/>
      <c r="D4" s="197" t="s">
        <v>59</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59</v>
      </c>
      <c r="F9" s="213"/>
      <c r="G9" s="213"/>
      <c r="H9" s="213"/>
      <c r="I9" s="213"/>
      <c r="J9" s="213"/>
      <c r="K9" s="213"/>
      <c r="L9" s="213"/>
      <c r="M9" s="213"/>
      <c r="N9" s="213"/>
      <c r="O9" s="213"/>
      <c r="P9" s="213"/>
      <c r="Q9" s="214"/>
      <c r="R9" s="215" t="str">
        <f>E9</f>
        <v>Haziran</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171</v>
      </c>
      <c r="F13" s="124">
        <v>156</v>
      </c>
      <c r="G13" s="124">
        <v>95</v>
      </c>
      <c r="H13" s="124">
        <v>77</v>
      </c>
      <c r="I13" s="124">
        <v>0</v>
      </c>
      <c r="J13" s="124">
        <v>0</v>
      </c>
      <c r="K13" s="124">
        <v>90</v>
      </c>
      <c r="L13" s="65">
        <v>9.6153846153846256E-2</v>
      </c>
      <c r="M13" s="65">
        <v>0.8</v>
      </c>
      <c r="N13" s="65">
        <v>1.220779220779221</v>
      </c>
      <c r="O13" s="65" t="s">
        <v>48</v>
      </c>
      <c r="P13" s="65" t="s">
        <v>48</v>
      </c>
      <c r="Q13" s="125">
        <v>0.89999999999999991</v>
      </c>
      <c r="R13" s="69">
        <v>1654</v>
      </c>
      <c r="S13" s="69">
        <v>1208</v>
      </c>
      <c r="T13" s="69">
        <v>853</v>
      </c>
      <c r="U13" s="69">
        <v>826</v>
      </c>
      <c r="V13" s="69">
        <v>0</v>
      </c>
      <c r="W13" s="69">
        <v>551</v>
      </c>
      <c r="X13" s="69">
        <v>825</v>
      </c>
      <c r="Y13" s="65">
        <v>0.36920529801324498</v>
      </c>
      <c r="Z13" s="65">
        <v>0.93903868698710435</v>
      </c>
      <c r="AA13" s="65">
        <v>1.0024213075060531</v>
      </c>
      <c r="AB13" s="65" t="s">
        <v>48</v>
      </c>
      <c r="AC13" s="65">
        <v>2.0018148820326678</v>
      </c>
      <c r="AD13" s="125">
        <v>1.0048484848484849</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629204</v>
      </c>
      <c r="F14" s="124">
        <v>557443</v>
      </c>
      <c r="G14" s="124">
        <v>359885</v>
      </c>
      <c r="H14" s="124">
        <v>251675</v>
      </c>
      <c r="I14" s="124">
        <v>0</v>
      </c>
      <c r="J14" s="124">
        <v>0</v>
      </c>
      <c r="K14" s="124">
        <v>303053</v>
      </c>
      <c r="L14" s="65">
        <v>0.12873244439341791</v>
      </c>
      <c r="M14" s="65">
        <v>0.74834738874918383</v>
      </c>
      <c r="N14" s="65">
        <v>1.5000655607430216</v>
      </c>
      <c r="O14" s="65" t="s">
        <v>48</v>
      </c>
      <c r="P14" s="65" t="s">
        <v>48</v>
      </c>
      <c r="Q14" s="125">
        <v>1.076217691294922</v>
      </c>
      <c r="R14" s="69">
        <v>4904861</v>
      </c>
      <c r="S14" s="69">
        <v>3955040</v>
      </c>
      <c r="T14" s="69">
        <v>2701062</v>
      </c>
      <c r="U14" s="69">
        <v>1544089</v>
      </c>
      <c r="V14" s="69">
        <v>0</v>
      </c>
      <c r="W14" s="69">
        <v>1092884</v>
      </c>
      <c r="X14" s="69">
        <v>2451255</v>
      </c>
      <c r="Y14" s="65">
        <v>0.24015458756422192</v>
      </c>
      <c r="Z14" s="65">
        <v>0.81590093081906301</v>
      </c>
      <c r="AA14" s="65">
        <v>2.1765403419103433</v>
      </c>
      <c r="AB14" s="65" t="s">
        <v>48</v>
      </c>
      <c r="AC14" s="65">
        <v>3.4879978112956183</v>
      </c>
      <c r="AD14" s="125">
        <v>1.0009591005423752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119</v>
      </c>
      <c r="F16" s="124">
        <v>114</v>
      </c>
      <c r="G16" s="124">
        <v>73</v>
      </c>
      <c r="H16" s="124">
        <v>89</v>
      </c>
      <c r="I16" s="124">
        <v>17</v>
      </c>
      <c r="J16" s="124">
        <v>0</v>
      </c>
      <c r="K16" s="124">
        <v>71</v>
      </c>
      <c r="L16" s="65">
        <v>4.3859649122806932E-2</v>
      </c>
      <c r="M16" s="65">
        <v>0.63013698630136994</v>
      </c>
      <c r="N16" s="65">
        <v>0.33707865168539319</v>
      </c>
      <c r="O16" s="65">
        <v>6</v>
      </c>
      <c r="P16" s="65" t="s">
        <v>48</v>
      </c>
      <c r="Q16" s="125">
        <v>0.676056338028169</v>
      </c>
      <c r="R16" s="69">
        <v>390</v>
      </c>
      <c r="S16" s="69">
        <v>298</v>
      </c>
      <c r="T16" s="69">
        <v>216</v>
      </c>
      <c r="U16" s="69">
        <v>252</v>
      </c>
      <c r="V16" s="69">
        <v>51</v>
      </c>
      <c r="W16" s="69">
        <v>10</v>
      </c>
      <c r="X16" s="69">
        <v>216</v>
      </c>
      <c r="Y16" s="65">
        <v>0.3087248322147651</v>
      </c>
      <c r="Z16" s="65">
        <v>0.80555555555555558</v>
      </c>
      <c r="AA16" s="65">
        <v>0.54761904761904767</v>
      </c>
      <c r="AB16" s="65">
        <v>6.6470588235294121</v>
      </c>
      <c r="AC16" s="65">
        <v>38</v>
      </c>
      <c r="AD16" s="125">
        <v>0.80555555555555558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329577</v>
      </c>
      <c r="F17" s="124">
        <v>313005</v>
      </c>
      <c r="G17" s="124">
        <v>224892</v>
      </c>
      <c r="H17" s="124">
        <v>121649</v>
      </c>
      <c r="I17" s="124">
        <v>24481</v>
      </c>
      <c r="J17" s="124">
        <v>0</v>
      </c>
      <c r="K17" s="124">
        <v>165399</v>
      </c>
      <c r="L17" s="65">
        <v>5.2944841136723042E-2</v>
      </c>
      <c r="M17" s="65">
        <v>0.46549010191558615</v>
      </c>
      <c r="N17" s="65">
        <v>1.709245452079343</v>
      </c>
      <c r="O17" s="65">
        <v>12.462562803807034</v>
      </c>
      <c r="P17" s="65" t="s">
        <v>48</v>
      </c>
      <c r="Q17" s="125">
        <v>0.99261785137757785</v>
      </c>
      <c r="R17" s="69">
        <v>932242</v>
      </c>
      <c r="S17" s="69">
        <v>773753</v>
      </c>
      <c r="T17" s="69">
        <v>576378</v>
      </c>
      <c r="U17" s="69">
        <v>300562</v>
      </c>
      <c r="V17" s="69">
        <v>65067</v>
      </c>
      <c r="W17" s="69">
        <v>41113</v>
      </c>
      <c r="X17" s="69">
        <v>558503</v>
      </c>
      <c r="Y17" s="65">
        <v>0.20483151600058425</v>
      </c>
      <c r="Z17" s="65">
        <v>0.61741426633216401</v>
      </c>
      <c r="AA17" s="65">
        <v>2.1016628848623577</v>
      </c>
      <c r="AB17" s="65">
        <v>13.327416355448999</v>
      </c>
      <c r="AC17" s="65">
        <v>21.675114927151995</v>
      </c>
      <c r="AD17" s="125">
        <v>0.66917993278460464</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117</v>
      </c>
      <c r="F19" s="124">
        <v>95</v>
      </c>
      <c r="G19" s="124">
        <v>87</v>
      </c>
      <c r="H19" s="124">
        <v>91</v>
      </c>
      <c r="I19" s="124">
        <v>0</v>
      </c>
      <c r="J19" s="124">
        <v>0</v>
      </c>
      <c r="K19" s="124">
        <v>42</v>
      </c>
      <c r="L19" s="65">
        <v>0.23157894736842111</v>
      </c>
      <c r="M19" s="65">
        <v>0.34482758620689657</v>
      </c>
      <c r="N19" s="65">
        <v>0.28571428571428581</v>
      </c>
      <c r="O19" s="65" t="s">
        <v>48</v>
      </c>
      <c r="P19" s="65" t="s">
        <v>48</v>
      </c>
      <c r="Q19" s="125">
        <v>1.7857142857142856</v>
      </c>
      <c r="R19" s="69">
        <v>295</v>
      </c>
      <c r="S19" s="69">
        <v>265</v>
      </c>
      <c r="T19" s="69">
        <v>256</v>
      </c>
      <c r="U19" s="69">
        <v>229</v>
      </c>
      <c r="V19" s="69">
        <v>3</v>
      </c>
      <c r="W19" s="69">
        <v>3</v>
      </c>
      <c r="X19" s="69">
        <v>106</v>
      </c>
      <c r="Y19" s="65">
        <v>0.1132075471698113</v>
      </c>
      <c r="Z19" s="65">
        <v>0.15234375</v>
      </c>
      <c r="AA19" s="65">
        <v>0.28820960698689957</v>
      </c>
      <c r="AB19" s="65">
        <v>97.333333333333329</v>
      </c>
      <c r="AC19" s="65">
        <v>97.333333333333329</v>
      </c>
      <c r="AD19" s="125">
        <v>1.7830188679245285</v>
      </c>
      <c r="AE19" s="69">
        <v>733</v>
      </c>
      <c r="AF19" s="69">
        <v>708</v>
      </c>
      <c r="AG19" s="69">
        <v>658</v>
      </c>
      <c r="AH19" s="69">
        <v>47</v>
      </c>
      <c r="AI19" s="69">
        <v>9</v>
      </c>
      <c r="AJ19" s="69">
        <v>290</v>
      </c>
      <c r="AK19" s="69">
        <v>9</v>
      </c>
      <c r="AL19" s="184">
        <v>290</v>
      </c>
    </row>
    <row r="20" spans="1:38" s="178" customFormat="1" ht="11.25">
      <c r="A20" s="177"/>
      <c r="B20" s="145"/>
      <c r="C20" s="27" t="s">
        <v>20</v>
      </c>
      <c r="D20" s="123"/>
      <c r="E20" s="124">
        <v>232927</v>
      </c>
      <c r="F20" s="124">
        <v>203091</v>
      </c>
      <c r="G20" s="124">
        <v>169314</v>
      </c>
      <c r="H20" s="124">
        <v>118355</v>
      </c>
      <c r="I20" s="124">
        <v>0</v>
      </c>
      <c r="J20" s="124">
        <v>2213</v>
      </c>
      <c r="K20" s="124">
        <v>77859</v>
      </c>
      <c r="L20" s="65">
        <v>0.14690951346933145</v>
      </c>
      <c r="M20" s="65">
        <v>0.3757102188832584</v>
      </c>
      <c r="N20" s="65">
        <v>0.96803683832537701</v>
      </c>
      <c r="O20" s="65" t="s">
        <v>48</v>
      </c>
      <c r="P20" s="65">
        <v>104.25395390872119</v>
      </c>
      <c r="Q20" s="125">
        <v>1.9916515752835253</v>
      </c>
      <c r="R20" s="69">
        <v>523159</v>
      </c>
      <c r="S20" s="69">
        <v>475388.4</v>
      </c>
      <c r="T20" s="69">
        <v>393780</v>
      </c>
      <c r="U20" s="69">
        <v>242591</v>
      </c>
      <c r="V20" s="69">
        <v>0</v>
      </c>
      <c r="W20" s="69">
        <v>3966</v>
      </c>
      <c r="X20" s="69">
        <v>186782</v>
      </c>
      <c r="Y20" s="65">
        <v>0.10048751715439419</v>
      </c>
      <c r="Z20" s="65">
        <v>0.32855655442125054</v>
      </c>
      <c r="AA20" s="65">
        <v>1.1565474399297582</v>
      </c>
      <c r="AB20" s="65" t="s">
        <v>48</v>
      </c>
      <c r="AC20" s="65">
        <v>130.91099344427636</v>
      </c>
      <c r="AD20" s="125">
        <v>1.8009069396408646</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89</v>
      </c>
      <c r="F22" s="124">
        <v>96</v>
      </c>
      <c r="G22" s="124">
        <v>88</v>
      </c>
      <c r="H22" s="124">
        <v>69</v>
      </c>
      <c r="I22" s="124">
        <v>4</v>
      </c>
      <c r="J22" s="124">
        <v>0</v>
      </c>
      <c r="K22" s="124">
        <v>70</v>
      </c>
      <c r="L22" s="65">
        <v>-7.291666666666663E-2</v>
      </c>
      <c r="M22" s="65">
        <v>1.1363636363636465E-2</v>
      </c>
      <c r="N22" s="65">
        <v>0.28985507246376807</v>
      </c>
      <c r="O22" s="65">
        <v>21.25</v>
      </c>
      <c r="P22" s="65" t="s">
        <v>48</v>
      </c>
      <c r="Q22" s="125">
        <v>0.27142857142857135</v>
      </c>
      <c r="R22" s="69">
        <v>838</v>
      </c>
      <c r="S22" s="69">
        <v>696</v>
      </c>
      <c r="T22" s="69">
        <v>696</v>
      </c>
      <c r="U22" s="69">
        <v>329</v>
      </c>
      <c r="V22" s="69">
        <v>4</v>
      </c>
      <c r="W22" s="69">
        <v>43</v>
      </c>
      <c r="X22" s="69">
        <v>362</v>
      </c>
      <c r="Y22" s="65">
        <v>0.20402298850574718</v>
      </c>
      <c r="Z22" s="65">
        <v>0.20402298850574718</v>
      </c>
      <c r="AA22" s="65">
        <v>1.547112462006079</v>
      </c>
      <c r="AB22" s="65">
        <v>208.5</v>
      </c>
      <c r="AC22" s="65">
        <v>18.488372093023255</v>
      </c>
      <c r="AD22" s="125">
        <v>1.3149171270718232</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281722</v>
      </c>
      <c r="F23" s="124">
        <v>382725</v>
      </c>
      <c r="G23" s="124">
        <v>334459</v>
      </c>
      <c r="H23" s="124">
        <v>183895</v>
      </c>
      <c r="I23" s="124">
        <v>4923</v>
      </c>
      <c r="J23" s="124">
        <v>0</v>
      </c>
      <c r="K23" s="124">
        <v>275367</v>
      </c>
      <c r="L23" s="65">
        <v>-0.26390489254686789</v>
      </c>
      <c r="M23" s="65">
        <v>-0.15767851963917845</v>
      </c>
      <c r="N23" s="65">
        <v>0.53197204926724484</v>
      </c>
      <c r="O23" s="65">
        <v>56.225675401178144</v>
      </c>
      <c r="P23" s="65" t="s">
        <v>48</v>
      </c>
      <c r="Q23" s="125">
        <v>2.307829187956445E-2</v>
      </c>
      <c r="R23" s="69">
        <v>2226718</v>
      </c>
      <c r="S23" s="69">
        <v>2154725</v>
      </c>
      <c r="T23" s="69">
        <v>1913752</v>
      </c>
      <c r="U23" s="69">
        <v>542087</v>
      </c>
      <c r="V23" s="69">
        <v>4923</v>
      </c>
      <c r="W23" s="69">
        <v>140552</v>
      </c>
      <c r="X23" s="69">
        <v>1040452</v>
      </c>
      <c r="Y23" s="65">
        <v>3.3411688266484108E-2</v>
      </c>
      <c r="Z23" s="65">
        <v>0.16353529610942275</v>
      </c>
      <c r="AA23" s="65">
        <v>3.1076764430801695</v>
      </c>
      <c r="AB23" s="65">
        <v>451.3091610806419</v>
      </c>
      <c r="AC23" s="65">
        <v>14.842663213614889</v>
      </c>
      <c r="AD23" s="125">
        <v>1.1401448601184869</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2</v>
      </c>
      <c r="F25" s="124">
        <v>2</v>
      </c>
      <c r="G25" s="124">
        <v>4</v>
      </c>
      <c r="H25" s="124">
        <v>1</v>
      </c>
      <c r="I25" s="124">
        <v>0</v>
      </c>
      <c r="J25" s="124">
        <v>0</v>
      </c>
      <c r="K25" s="124">
        <v>5</v>
      </c>
      <c r="L25" s="65">
        <v>0</v>
      </c>
      <c r="M25" s="65">
        <v>-0.5</v>
      </c>
      <c r="N25" s="65">
        <v>1</v>
      </c>
      <c r="O25" s="65" t="s">
        <v>48</v>
      </c>
      <c r="P25" s="65" t="s">
        <v>48</v>
      </c>
      <c r="Q25" s="125">
        <v>-0.6</v>
      </c>
      <c r="R25" s="69">
        <v>5</v>
      </c>
      <c r="S25" s="69">
        <v>5</v>
      </c>
      <c r="T25" s="69">
        <v>8</v>
      </c>
      <c r="U25" s="69">
        <v>2</v>
      </c>
      <c r="V25" s="69">
        <v>0</v>
      </c>
      <c r="W25" s="69">
        <v>0</v>
      </c>
      <c r="X25" s="69">
        <v>8</v>
      </c>
      <c r="Y25" s="65">
        <v>0</v>
      </c>
      <c r="Z25" s="65">
        <v>-0.375</v>
      </c>
      <c r="AA25" s="65">
        <v>1.5</v>
      </c>
      <c r="AB25" s="65" t="s">
        <v>48</v>
      </c>
      <c r="AC25" s="65" t="s">
        <v>48</v>
      </c>
      <c r="AD25" s="125">
        <v>-0.375</v>
      </c>
      <c r="AE25" s="69">
        <v>14</v>
      </c>
      <c r="AF25" s="69">
        <v>21</v>
      </c>
      <c r="AG25" s="69">
        <v>9</v>
      </c>
      <c r="AH25" s="69">
        <v>0</v>
      </c>
      <c r="AI25" s="69">
        <v>0</v>
      </c>
      <c r="AJ25" s="69">
        <v>16</v>
      </c>
      <c r="AK25" s="69">
        <v>0</v>
      </c>
      <c r="AL25" s="184">
        <v>16</v>
      </c>
    </row>
    <row r="26" spans="1:38" s="178" customFormat="1" ht="11.25">
      <c r="A26" s="177"/>
      <c r="B26" s="145"/>
      <c r="C26" s="27" t="s">
        <v>20</v>
      </c>
      <c r="D26" s="123"/>
      <c r="E26" s="124">
        <v>9015</v>
      </c>
      <c r="F26" s="124">
        <v>6222</v>
      </c>
      <c r="G26" s="124">
        <v>9205</v>
      </c>
      <c r="H26" s="124">
        <v>2226</v>
      </c>
      <c r="I26" s="124">
        <v>0</v>
      </c>
      <c r="J26" s="124">
        <v>0</v>
      </c>
      <c r="K26" s="124">
        <v>6817</v>
      </c>
      <c r="L26" s="65">
        <v>0.44889103182256518</v>
      </c>
      <c r="M26" s="65">
        <v>-2.064095600217275E-2</v>
      </c>
      <c r="N26" s="65">
        <v>3.0498652291105124</v>
      </c>
      <c r="O26" s="65" t="s">
        <v>48</v>
      </c>
      <c r="P26" s="65" t="s">
        <v>48</v>
      </c>
      <c r="Q26" s="125">
        <v>0.32242922106498462</v>
      </c>
      <c r="R26" s="69">
        <v>20904</v>
      </c>
      <c r="S26" s="69">
        <v>18659</v>
      </c>
      <c r="T26" s="69">
        <v>13587</v>
      </c>
      <c r="U26" s="69">
        <v>3151</v>
      </c>
      <c r="V26" s="69">
        <v>0</v>
      </c>
      <c r="W26" s="69">
        <v>0</v>
      </c>
      <c r="X26" s="69">
        <v>10227</v>
      </c>
      <c r="Y26" s="65">
        <v>0.12031727316576446</v>
      </c>
      <c r="Z26" s="65">
        <v>0.53852947670567453</v>
      </c>
      <c r="AA26" s="65">
        <v>5.6340844176451919</v>
      </c>
      <c r="AB26" s="65" t="s">
        <v>48</v>
      </c>
      <c r="AC26" s="65" t="s">
        <v>48</v>
      </c>
      <c r="AD26" s="125">
        <v>1.0440011733646228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498</v>
      </c>
      <c r="F27" s="130">
        <v>463</v>
      </c>
      <c r="G27" s="130">
        <v>347</v>
      </c>
      <c r="H27" s="130">
        <v>327</v>
      </c>
      <c r="I27" s="130">
        <v>21</v>
      </c>
      <c r="J27" s="130">
        <v>0</v>
      </c>
      <c r="K27" s="130">
        <v>278</v>
      </c>
      <c r="L27" s="131">
        <v>7.5593952483801186E-2</v>
      </c>
      <c r="M27" s="131">
        <v>0.43515850144092227</v>
      </c>
      <c r="N27" s="131">
        <v>0.52293577981651373</v>
      </c>
      <c r="O27" s="131">
        <v>22.714285714285715</v>
      </c>
      <c r="P27" s="131" t="s">
        <v>48</v>
      </c>
      <c r="Q27" s="132">
        <v>0.79136690647482011</v>
      </c>
      <c r="R27" s="130">
        <v>3182</v>
      </c>
      <c r="S27" s="130">
        <v>2472</v>
      </c>
      <c r="T27" s="130">
        <v>2029</v>
      </c>
      <c r="U27" s="130">
        <v>1638</v>
      </c>
      <c r="V27" s="130">
        <v>58</v>
      </c>
      <c r="W27" s="130">
        <v>607</v>
      </c>
      <c r="X27" s="130">
        <v>1517</v>
      </c>
      <c r="Y27" s="131">
        <v>0.28721682847896446</v>
      </c>
      <c r="Z27" s="131">
        <v>0.56826022671266641</v>
      </c>
      <c r="AA27" s="131">
        <v>0.94261294261294259</v>
      </c>
      <c r="AB27" s="131">
        <v>53.862068965517238</v>
      </c>
      <c r="AC27" s="131">
        <v>4.2421746293245466</v>
      </c>
      <c r="AD27" s="132">
        <v>1.0975609756097562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1482445</v>
      </c>
      <c r="F28" s="134">
        <v>1462486</v>
      </c>
      <c r="G28" s="134">
        <v>1097755</v>
      </c>
      <c r="H28" s="134">
        <v>677800</v>
      </c>
      <c r="I28" s="134">
        <v>29404</v>
      </c>
      <c r="J28" s="134">
        <v>2213</v>
      </c>
      <c r="K28" s="134">
        <v>828495</v>
      </c>
      <c r="L28" s="135">
        <v>1.3647310128096946E-2</v>
      </c>
      <c r="M28" s="135">
        <v>0.35043338449836248</v>
      </c>
      <c r="N28" s="135">
        <v>1.1871422248450871</v>
      </c>
      <c r="O28" s="135">
        <v>49.416439940144201</v>
      </c>
      <c r="P28" s="135">
        <v>668.8802530501581</v>
      </c>
      <c r="Q28" s="136">
        <v>0.78932280822455181</v>
      </c>
      <c r="R28" s="134">
        <v>8607884</v>
      </c>
      <c r="S28" s="134">
        <v>7377565.4000000004</v>
      </c>
      <c r="T28" s="134">
        <v>5598559</v>
      </c>
      <c r="U28" s="134">
        <v>2632480</v>
      </c>
      <c r="V28" s="134">
        <v>69990</v>
      </c>
      <c r="W28" s="134">
        <v>1278515</v>
      </c>
      <c r="X28" s="134">
        <v>4247219</v>
      </c>
      <c r="Y28" s="135">
        <v>0.16676485172195155</v>
      </c>
      <c r="Z28" s="135">
        <v>0.53751777912852217</v>
      </c>
      <c r="AA28" s="135">
        <v>2.2698763143499665</v>
      </c>
      <c r="AB28" s="135">
        <v>121.98734104872125</v>
      </c>
      <c r="AC28" s="135">
        <v>5.7327203826314124</v>
      </c>
      <c r="AD28" s="136">
        <v>1.0267106546660298</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91E4-71CB-444C-A97B-B8CB80E0C2E9}">
  <dimension ref="A1:AL66"/>
  <sheetViews>
    <sheetView showGridLines="0" zoomScale="85" zoomScaleNormal="85" workbookViewId="0">
      <selection activeCell="E12" sqref="E12:AJ28"/>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45807</v>
      </c>
      <c r="AG3" s="26"/>
      <c r="AH3" s="26"/>
      <c r="AI3" s="26"/>
      <c r="AJ3" s="10"/>
    </row>
    <row r="4" spans="1:38" ht="15.75">
      <c r="A4" s="10"/>
      <c r="B4" s="12" t="s">
        <v>67</v>
      </c>
      <c r="C4" s="27"/>
      <c r="D4" s="197" t="s">
        <v>52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52</v>
      </c>
      <c r="F9" s="213"/>
      <c r="G9" s="213"/>
      <c r="H9" s="213"/>
      <c r="I9" s="213"/>
      <c r="J9" s="213"/>
      <c r="K9" s="213"/>
      <c r="L9" s="213"/>
      <c r="M9" s="213"/>
      <c r="N9" s="213"/>
      <c r="O9" s="213"/>
      <c r="P9" s="213"/>
      <c r="Q9" s="214"/>
      <c r="R9" s="215" t="str">
        <f>E9</f>
        <v>Mayıs</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160</v>
      </c>
      <c r="F13" s="124">
        <v>163</v>
      </c>
      <c r="G13" s="124">
        <v>99</v>
      </c>
      <c r="H13" s="124">
        <v>83</v>
      </c>
      <c r="I13" s="124">
        <v>0</v>
      </c>
      <c r="J13" s="124">
        <v>0</v>
      </c>
      <c r="K13" s="124">
        <v>90</v>
      </c>
      <c r="L13" s="65">
        <v>-1.8404907975460127E-2</v>
      </c>
      <c r="M13" s="65">
        <v>0.61616161616161613</v>
      </c>
      <c r="N13" s="65">
        <v>0.92771084337349397</v>
      </c>
      <c r="O13" s="65" t="s">
        <v>48</v>
      </c>
      <c r="P13" s="65" t="s">
        <v>48</v>
      </c>
      <c r="Q13" s="125">
        <v>0.77777777777777768</v>
      </c>
      <c r="R13" s="69">
        <v>1483</v>
      </c>
      <c r="S13" s="69">
        <v>1052</v>
      </c>
      <c r="T13" s="69">
        <v>758</v>
      </c>
      <c r="U13" s="69">
        <v>749</v>
      </c>
      <c r="V13" s="69">
        <v>0</v>
      </c>
      <c r="W13" s="69">
        <v>551</v>
      </c>
      <c r="X13" s="69">
        <v>735</v>
      </c>
      <c r="Y13" s="65">
        <v>0.40969581749049433</v>
      </c>
      <c r="Z13" s="65">
        <v>0.95646437994722966</v>
      </c>
      <c r="AA13" s="65">
        <v>0.97997329773030706</v>
      </c>
      <c r="AB13" s="65" t="s">
        <v>48</v>
      </c>
      <c r="AC13" s="65">
        <v>1.6914700544464609</v>
      </c>
      <c r="AD13" s="125">
        <v>1.017687074829932</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579486</v>
      </c>
      <c r="F14" s="124">
        <v>584059</v>
      </c>
      <c r="G14" s="124">
        <v>353242</v>
      </c>
      <c r="H14" s="124">
        <v>234968</v>
      </c>
      <c r="I14" s="124">
        <v>0</v>
      </c>
      <c r="J14" s="124">
        <v>0</v>
      </c>
      <c r="K14" s="124">
        <v>303053</v>
      </c>
      <c r="L14" s="65">
        <v>-7.8296884390104404E-3</v>
      </c>
      <c r="M14" s="65">
        <v>0.64047876526573844</v>
      </c>
      <c r="N14" s="65">
        <v>1.4662336999080727</v>
      </c>
      <c r="O14" s="65" t="s">
        <v>48</v>
      </c>
      <c r="P14" s="65" t="s">
        <v>48</v>
      </c>
      <c r="Q14" s="125">
        <v>0.91216057917261995</v>
      </c>
      <c r="R14" s="69">
        <v>4275657</v>
      </c>
      <c r="S14" s="69">
        <v>3397597</v>
      </c>
      <c r="T14" s="69">
        <v>2341177</v>
      </c>
      <c r="U14" s="69">
        <v>1292414</v>
      </c>
      <c r="V14" s="69">
        <v>0</v>
      </c>
      <c r="W14" s="69">
        <v>1092884</v>
      </c>
      <c r="X14" s="69">
        <v>2148202</v>
      </c>
      <c r="Y14" s="65">
        <v>0.258435594333289</v>
      </c>
      <c r="Z14" s="65">
        <v>0.82628524028725714</v>
      </c>
      <c r="AA14" s="65">
        <v>2.3082719623897607</v>
      </c>
      <c r="AB14" s="65" t="s">
        <v>48</v>
      </c>
      <c r="AC14" s="65">
        <v>2.9122697376848778</v>
      </c>
      <c r="AD14" s="125">
        <v>0.99034215590526409</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152</v>
      </c>
      <c r="F16" s="124">
        <v>92</v>
      </c>
      <c r="G16" s="124">
        <v>70</v>
      </c>
      <c r="H16" s="124">
        <v>71</v>
      </c>
      <c r="I16" s="124">
        <v>17</v>
      </c>
      <c r="J16" s="124">
        <v>0</v>
      </c>
      <c r="K16" s="124">
        <v>71</v>
      </c>
      <c r="L16" s="65">
        <v>0.65217391304347827</v>
      </c>
      <c r="M16" s="65">
        <v>1.1714285714285713</v>
      </c>
      <c r="N16" s="65">
        <v>1.140845070422535</v>
      </c>
      <c r="O16" s="65">
        <v>7.9411764705882355</v>
      </c>
      <c r="P16" s="65" t="s">
        <v>48</v>
      </c>
      <c r="Q16" s="125">
        <v>1.140845070422535</v>
      </c>
      <c r="R16" s="69">
        <v>271</v>
      </c>
      <c r="S16" s="69">
        <v>184</v>
      </c>
      <c r="T16" s="69">
        <v>143</v>
      </c>
      <c r="U16" s="69">
        <v>163</v>
      </c>
      <c r="V16" s="69">
        <v>34</v>
      </c>
      <c r="W16" s="69">
        <v>10</v>
      </c>
      <c r="X16" s="69">
        <v>145</v>
      </c>
      <c r="Y16" s="65">
        <v>0.47282608695652173</v>
      </c>
      <c r="Z16" s="65">
        <v>0.89510489510489522</v>
      </c>
      <c r="AA16" s="65">
        <v>0.66257668711656437</v>
      </c>
      <c r="AB16" s="65">
        <v>6.9705882352941178</v>
      </c>
      <c r="AC16" s="65">
        <v>26.1</v>
      </c>
      <c r="AD16" s="125">
        <v>0.86896551724137927</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310711</v>
      </c>
      <c r="F17" s="124">
        <v>200577</v>
      </c>
      <c r="G17" s="124">
        <v>161083</v>
      </c>
      <c r="H17" s="124">
        <v>82038</v>
      </c>
      <c r="I17" s="124">
        <v>24481</v>
      </c>
      <c r="J17" s="124">
        <v>0</v>
      </c>
      <c r="K17" s="124">
        <v>165399</v>
      </c>
      <c r="L17" s="65">
        <v>0.54908588721538365</v>
      </c>
      <c r="M17" s="65">
        <v>0.92888759211089944</v>
      </c>
      <c r="N17" s="65">
        <v>2.7874033984251199</v>
      </c>
      <c r="O17" s="65">
        <v>11.691924349495528</v>
      </c>
      <c r="P17" s="65" t="s">
        <v>48</v>
      </c>
      <c r="Q17" s="125">
        <v>0.87855428388321566</v>
      </c>
      <c r="R17" s="69">
        <v>602665</v>
      </c>
      <c r="S17" s="69">
        <v>460748</v>
      </c>
      <c r="T17" s="69">
        <v>351486</v>
      </c>
      <c r="U17" s="69">
        <v>178913</v>
      </c>
      <c r="V17" s="69">
        <v>40586</v>
      </c>
      <c r="W17" s="69">
        <v>41113</v>
      </c>
      <c r="X17" s="69">
        <v>393104</v>
      </c>
      <c r="Y17" s="65">
        <v>0.30801435925929144</v>
      </c>
      <c r="Z17" s="65">
        <v>0.71462021246934437</v>
      </c>
      <c r="AA17" s="65">
        <v>2.3684807699831762</v>
      </c>
      <c r="AB17" s="65">
        <v>13.849085891686789</v>
      </c>
      <c r="AC17" s="65">
        <v>13.658745408994722</v>
      </c>
      <c r="AD17" s="125">
        <v>0.5330930237290894</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95</v>
      </c>
      <c r="F19" s="124">
        <v>91</v>
      </c>
      <c r="G19" s="124">
        <v>99</v>
      </c>
      <c r="H19" s="124">
        <v>91</v>
      </c>
      <c r="I19" s="124">
        <v>1</v>
      </c>
      <c r="J19" s="124">
        <v>0</v>
      </c>
      <c r="K19" s="124">
        <v>37</v>
      </c>
      <c r="L19" s="65">
        <v>4.3956043956044022E-2</v>
      </c>
      <c r="M19" s="65">
        <v>-4.0404040404040442E-2</v>
      </c>
      <c r="N19" s="65">
        <v>4.3956043956044022E-2</v>
      </c>
      <c r="O19" s="65">
        <v>94</v>
      </c>
      <c r="P19" s="65" t="s">
        <v>48</v>
      </c>
      <c r="Q19" s="125">
        <v>1.5675675675675675</v>
      </c>
      <c r="R19" s="69">
        <v>178</v>
      </c>
      <c r="S19" s="69">
        <v>170</v>
      </c>
      <c r="T19" s="69">
        <v>169</v>
      </c>
      <c r="U19" s="69">
        <v>138</v>
      </c>
      <c r="V19" s="69">
        <v>3</v>
      </c>
      <c r="W19" s="69">
        <v>3</v>
      </c>
      <c r="X19" s="69">
        <v>64</v>
      </c>
      <c r="Y19" s="65">
        <v>4.705882352941182E-2</v>
      </c>
      <c r="Z19" s="65">
        <v>5.3254437869822535E-2</v>
      </c>
      <c r="AA19" s="65">
        <v>0.28985507246376807</v>
      </c>
      <c r="AB19" s="65">
        <v>58.333333333333336</v>
      </c>
      <c r="AC19" s="65">
        <v>58.333333333333336</v>
      </c>
      <c r="AD19" s="125">
        <v>1.78125</v>
      </c>
      <c r="AE19" s="69">
        <v>733</v>
      </c>
      <c r="AF19" s="69">
        <v>708</v>
      </c>
      <c r="AG19" s="69">
        <v>658</v>
      </c>
      <c r="AH19" s="69">
        <v>47</v>
      </c>
      <c r="AI19" s="69">
        <v>9</v>
      </c>
      <c r="AJ19" s="69">
        <v>290</v>
      </c>
      <c r="AK19" s="69">
        <v>9</v>
      </c>
      <c r="AL19" s="184">
        <v>290</v>
      </c>
    </row>
    <row r="20" spans="1:38" s="178" customFormat="1" ht="11.25">
      <c r="A20" s="177"/>
      <c r="B20" s="145"/>
      <c r="C20" s="27" t="s">
        <v>20</v>
      </c>
      <c r="D20" s="123"/>
      <c r="E20" s="124">
        <v>181459</v>
      </c>
      <c r="F20" s="124">
        <v>156985</v>
      </c>
      <c r="G20" s="124">
        <v>137318</v>
      </c>
      <c r="H20" s="124">
        <v>88575</v>
      </c>
      <c r="I20" s="124">
        <v>0</v>
      </c>
      <c r="J20" s="124">
        <v>0</v>
      </c>
      <c r="K20" s="124">
        <v>66376</v>
      </c>
      <c r="L20" s="65">
        <v>0.15590024524636115</v>
      </c>
      <c r="M20" s="65">
        <v>0.321450938697039</v>
      </c>
      <c r="N20" s="65">
        <v>1.048648038385549</v>
      </c>
      <c r="O20" s="65" t="s">
        <v>48</v>
      </c>
      <c r="P20" s="65" t="s">
        <v>48</v>
      </c>
      <c r="Q20" s="125">
        <v>1.7338043871278774</v>
      </c>
      <c r="R20" s="69">
        <v>290232</v>
      </c>
      <c r="S20" s="69">
        <v>272297.40000000002</v>
      </c>
      <c r="T20" s="69">
        <v>224466</v>
      </c>
      <c r="U20" s="69">
        <v>124236</v>
      </c>
      <c r="V20" s="69">
        <v>0</v>
      </c>
      <c r="W20" s="69">
        <v>1753</v>
      </c>
      <c r="X20" s="69">
        <v>108923</v>
      </c>
      <c r="Y20" s="65">
        <v>6.5864014860222531E-2</v>
      </c>
      <c r="Z20" s="65">
        <v>0.29298869316511178</v>
      </c>
      <c r="AA20" s="65">
        <v>1.3361344537815127</v>
      </c>
      <c r="AB20" s="65" t="s">
        <v>48</v>
      </c>
      <c r="AC20" s="65">
        <v>164.56303479749002</v>
      </c>
      <c r="AD20" s="125">
        <v>1.6645612037861608</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141</v>
      </c>
      <c r="F22" s="124">
        <v>147</v>
      </c>
      <c r="G22" s="124">
        <v>159</v>
      </c>
      <c r="H22" s="124">
        <v>107</v>
      </c>
      <c r="I22" s="124">
        <v>0</v>
      </c>
      <c r="J22" s="124">
        <v>0</v>
      </c>
      <c r="K22" s="124">
        <v>113</v>
      </c>
      <c r="L22" s="65">
        <v>-4.081632653061229E-2</v>
      </c>
      <c r="M22" s="65">
        <v>-0.1132075471698113</v>
      </c>
      <c r="N22" s="65">
        <v>0.31775700934579443</v>
      </c>
      <c r="O22" s="65" t="s">
        <v>48</v>
      </c>
      <c r="P22" s="65" t="s">
        <v>48</v>
      </c>
      <c r="Q22" s="125">
        <v>0.24778761061946897</v>
      </c>
      <c r="R22" s="69">
        <v>749</v>
      </c>
      <c r="S22" s="69">
        <v>600</v>
      </c>
      <c r="T22" s="69">
        <v>608</v>
      </c>
      <c r="U22" s="69">
        <v>260</v>
      </c>
      <c r="V22" s="69">
        <v>0</v>
      </c>
      <c r="W22" s="69">
        <v>43</v>
      </c>
      <c r="X22" s="69">
        <v>292</v>
      </c>
      <c r="Y22" s="65">
        <v>0.24833333333333329</v>
      </c>
      <c r="Z22" s="65">
        <v>0.23190789473684204</v>
      </c>
      <c r="AA22" s="65">
        <v>1.8807692307692307</v>
      </c>
      <c r="AB22" s="65" t="s">
        <v>48</v>
      </c>
      <c r="AC22" s="65">
        <v>16.418604651162791</v>
      </c>
      <c r="AD22" s="125">
        <v>1.5650684931506849</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348266</v>
      </c>
      <c r="F23" s="124">
        <v>425839</v>
      </c>
      <c r="G23" s="124">
        <v>390316</v>
      </c>
      <c r="H23" s="124">
        <v>173929</v>
      </c>
      <c r="I23" s="124">
        <v>0</v>
      </c>
      <c r="J23" s="124">
        <v>0</v>
      </c>
      <c r="K23" s="124">
        <v>300445</v>
      </c>
      <c r="L23" s="65">
        <v>-0.1821650905623956</v>
      </c>
      <c r="M23" s="65">
        <v>-0.10773322128736718</v>
      </c>
      <c r="N23" s="65">
        <v>1.002345784774247</v>
      </c>
      <c r="O23" s="65" t="s">
        <v>48</v>
      </c>
      <c r="P23" s="65" t="s">
        <v>48</v>
      </c>
      <c r="Q23" s="125">
        <v>0.15916723526768628</v>
      </c>
      <c r="R23" s="69">
        <v>1944996</v>
      </c>
      <c r="S23" s="69">
        <v>1772000</v>
      </c>
      <c r="T23" s="69">
        <v>1579293</v>
      </c>
      <c r="U23" s="69">
        <v>358192</v>
      </c>
      <c r="V23" s="69">
        <v>0</v>
      </c>
      <c r="W23" s="69">
        <v>140552</v>
      </c>
      <c r="X23" s="69">
        <v>765085</v>
      </c>
      <c r="Y23" s="65">
        <v>9.7627539503386096E-2</v>
      </c>
      <c r="Z23" s="65">
        <v>0.23156121125085716</v>
      </c>
      <c r="AA23" s="65">
        <v>4.4300375217760308</v>
      </c>
      <c r="AB23" s="65" t="s">
        <v>48</v>
      </c>
      <c r="AC23" s="65">
        <v>12.838266264443053</v>
      </c>
      <c r="AD23" s="125">
        <v>1.5421959651541988</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2</v>
      </c>
      <c r="F25" s="124">
        <v>2</v>
      </c>
      <c r="G25" s="124">
        <v>3</v>
      </c>
      <c r="H25" s="124">
        <v>0</v>
      </c>
      <c r="I25" s="124">
        <v>0</v>
      </c>
      <c r="J25" s="124">
        <v>0</v>
      </c>
      <c r="K25" s="124">
        <v>2</v>
      </c>
      <c r="L25" s="65">
        <v>0</v>
      </c>
      <c r="M25" s="65">
        <v>-0.33333333333333337</v>
      </c>
      <c r="N25" s="65" t="s">
        <v>48</v>
      </c>
      <c r="O25" s="65" t="s">
        <v>48</v>
      </c>
      <c r="P25" s="65" t="s">
        <v>48</v>
      </c>
      <c r="Q25" s="125">
        <v>0</v>
      </c>
      <c r="R25" s="69">
        <v>3</v>
      </c>
      <c r="S25" s="69">
        <v>3</v>
      </c>
      <c r="T25" s="69">
        <v>4</v>
      </c>
      <c r="U25" s="69">
        <v>1</v>
      </c>
      <c r="V25" s="69">
        <v>0</v>
      </c>
      <c r="W25" s="69">
        <v>0</v>
      </c>
      <c r="X25" s="69">
        <v>3</v>
      </c>
      <c r="Y25" s="65">
        <v>0</v>
      </c>
      <c r="Z25" s="65">
        <v>-0.25</v>
      </c>
      <c r="AA25" s="65">
        <v>2</v>
      </c>
      <c r="AB25" s="65" t="s">
        <v>48</v>
      </c>
      <c r="AC25" s="65" t="s">
        <v>48</v>
      </c>
      <c r="AD25" s="125">
        <v>0</v>
      </c>
      <c r="AE25" s="69">
        <v>14</v>
      </c>
      <c r="AF25" s="69">
        <v>21</v>
      </c>
      <c r="AG25" s="69">
        <v>9</v>
      </c>
      <c r="AH25" s="69">
        <v>0</v>
      </c>
      <c r="AI25" s="69">
        <v>0</v>
      </c>
      <c r="AJ25" s="69">
        <v>16</v>
      </c>
      <c r="AK25" s="69">
        <v>0</v>
      </c>
      <c r="AL25" s="184">
        <v>16</v>
      </c>
    </row>
    <row r="26" spans="1:38" s="178" customFormat="1" ht="11.25">
      <c r="A26" s="177"/>
      <c r="B26" s="145"/>
      <c r="C26" s="27" t="s">
        <v>20</v>
      </c>
      <c r="D26" s="123"/>
      <c r="E26" s="124">
        <v>7502</v>
      </c>
      <c r="F26" s="124">
        <v>8306</v>
      </c>
      <c r="G26" s="124">
        <v>2124</v>
      </c>
      <c r="H26" s="124">
        <v>0</v>
      </c>
      <c r="I26" s="124">
        <v>0</v>
      </c>
      <c r="J26" s="124">
        <v>0</v>
      </c>
      <c r="K26" s="124">
        <v>2351</v>
      </c>
      <c r="L26" s="65">
        <v>-9.6797495786178689E-2</v>
      </c>
      <c r="M26" s="65">
        <v>2.5320150659133711</v>
      </c>
      <c r="N26" s="65" t="s">
        <v>48</v>
      </c>
      <c r="O26" s="65" t="s">
        <v>48</v>
      </c>
      <c r="P26" s="65" t="s">
        <v>48</v>
      </c>
      <c r="Q26" s="125">
        <v>2.1909825606125053</v>
      </c>
      <c r="R26" s="69">
        <v>11889</v>
      </c>
      <c r="S26" s="69">
        <v>12437</v>
      </c>
      <c r="T26" s="69">
        <v>4382</v>
      </c>
      <c r="U26" s="69">
        <v>925</v>
      </c>
      <c r="V26" s="69">
        <v>0</v>
      </c>
      <c r="W26" s="69">
        <v>0</v>
      </c>
      <c r="X26" s="69">
        <v>3410</v>
      </c>
      <c r="Y26" s="65">
        <v>-4.406207284714958E-2</v>
      </c>
      <c r="Z26" s="65">
        <v>1.7131446827932453</v>
      </c>
      <c r="AA26" s="65">
        <v>11.852972972972973</v>
      </c>
      <c r="AB26" s="65" t="s">
        <v>48</v>
      </c>
      <c r="AC26" s="65" t="s">
        <v>48</v>
      </c>
      <c r="AD26" s="125">
        <v>2.4865102639296186</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550</v>
      </c>
      <c r="F27" s="130">
        <v>495</v>
      </c>
      <c r="G27" s="130">
        <v>430</v>
      </c>
      <c r="H27" s="130">
        <v>352</v>
      </c>
      <c r="I27" s="130">
        <v>18</v>
      </c>
      <c r="J27" s="130">
        <v>0</v>
      </c>
      <c r="K27" s="130">
        <v>313</v>
      </c>
      <c r="L27" s="131">
        <v>0.11111111111111116</v>
      </c>
      <c r="M27" s="131">
        <v>0.27906976744186052</v>
      </c>
      <c r="N27" s="131">
        <v>0.5625</v>
      </c>
      <c r="O27" s="131">
        <v>29.555555555555557</v>
      </c>
      <c r="P27" s="131" t="s">
        <v>48</v>
      </c>
      <c r="Q27" s="132">
        <v>0.75718849840255587</v>
      </c>
      <c r="R27" s="130">
        <v>2684</v>
      </c>
      <c r="S27" s="130">
        <v>2009</v>
      </c>
      <c r="T27" s="130">
        <v>1682</v>
      </c>
      <c r="U27" s="130">
        <v>1311</v>
      </c>
      <c r="V27" s="130">
        <v>37</v>
      </c>
      <c r="W27" s="130">
        <v>607</v>
      </c>
      <c r="X27" s="130">
        <v>1239</v>
      </c>
      <c r="Y27" s="131">
        <v>0.3359880537580886</v>
      </c>
      <c r="Z27" s="131">
        <v>0.59571938168846605</v>
      </c>
      <c r="AA27" s="131">
        <v>1.0472921434019833</v>
      </c>
      <c r="AB27" s="131">
        <v>71.540540540540547</v>
      </c>
      <c r="AC27" s="131">
        <v>3.4217462932454694</v>
      </c>
      <c r="AD27" s="132">
        <v>1.1662631154156577</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1427424</v>
      </c>
      <c r="F28" s="134">
        <v>1375766</v>
      </c>
      <c r="G28" s="134">
        <v>1044083</v>
      </c>
      <c r="H28" s="134">
        <v>579510</v>
      </c>
      <c r="I28" s="134">
        <v>24481</v>
      </c>
      <c r="J28" s="134">
        <v>0</v>
      </c>
      <c r="K28" s="134">
        <v>837624</v>
      </c>
      <c r="L28" s="135">
        <v>3.7548536597066695E-2</v>
      </c>
      <c r="M28" s="135">
        <v>0.36715567632075219</v>
      </c>
      <c r="N28" s="135">
        <v>1.463156804886887</v>
      </c>
      <c r="O28" s="135">
        <v>57.307422082431273</v>
      </c>
      <c r="P28" s="135" t="s">
        <v>48</v>
      </c>
      <c r="Q28" s="136">
        <v>0.70413455201856689</v>
      </c>
      <c r="R28" s="134">
        <v>7125439</v>
      </c>
      <c r="S28" s="134">
        <v>5915079.4000000004</v>
      </c>
      <c r="T28" s="134">
        <v>4500804</v>
      </c>
      <c r="U28" s="134">
        <v>1954680</v>
      </c>
      <c r="V28" s="134">
        <v>40586</v>
      </c>
      <c r="W28" s="134">
        <v>1276302</v>
      </c>
      <c r="X28" s="134">
        <v>3418724</v>
      </c>
      <c r="Y28" s="135">
        <v>0.20462271394023879</v>
      </c>
      <c r="Z28" s="135">
        <v>0.58314803310697383</v>
      </c>
      <c r="AA28" s="135">
        <v>2.6453225080320051</v>
      </c>
      <c r="AB28" s="135">
        <v>174.56396294288672</v>
      </c>
      <c r="AC28" s="135">
        <v>4.582878503677029</v>
      </c>
      <c r="AD28" s="136">
        <v>1.0842393243795052</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AH44"/>
  <sheetViews>
    <sheetView showGridLines="0" zoomScale="70" zoomScaleNormal="70" workbookViewId="0">
      <selection activeCell="C1" sqref="C1"/>
    </sheetView>
  </sheetViews>
  <sheetFormatPr defaultColWidth="0" defaultRowHeight="0" customHeight="1" zeroHeight="1"/>
  <cols>
    <col min="1" max="2" width="2.5703125" style="2" customWidth="1"/>
    <col min="3" max="3" width="20.7109375" style="2" customWidth="1"/>
    <col min="4" max="4" width="10.5703125" style="2" bestFit="1" customWidth="1"/>
    <col min="5" max="8" width="9.28515625" style="2" customWidth="1"/>
    <col min="9" max="9" width="14.28515625" style="2" customWidth="1"/>
    <col min="10" max="10" width="5" style="2" customWidth="1"/>
    <col min="11" max="11" width="9.28515625" style="2" customWidth="1"/>
    <col min="12" max="12" width="4.7109375" style="2" customWidth="1"/>
    <col min="13" max="16" width="9.28515625" style="2" customWidth="1"/>
    <col min="17" max="17" width="3.5703125" style="2" customWidth="1"/>
    <col min="18" max="18" width="10.28515625" style="2" customWidth="1"/>
    <col min="19" max="33" width="10.28515625" style="2" hidden="1" customWidth="1"/>
    <col min="34" max="34" width="4.7109375" style="2" hidden="1" customWidth="1"/>
    <col min="35" max="16384" width="10.28515625" style="2" hidden="1"/>
  </cols>
  <sheetData>
    <row r="1" spans="2:34" ht="23.25">
      <c r="B1" s="14"/>
      <c r="C1" s="15"/>
      <c r="D1" s="15"/>
      <c r="E1" s="15"/>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2:34" ht="28.5" thickBot="1">
      <c r="B2" s="14"/>
      <c r="C2" s="16" t="s">
        <v>3</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4"/>
    </row>
    <row r="3" spans="2:34" ht="13.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row>
    <row r="4" spans="2:34" ht="17.25" customHeight="1">
      <c r="B4" s="14"/>
      <c r="C4" s="18"/>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row>
    <row r="5" spans="2:34" ht="17.25" customHeight="1">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row>
    <row r="6" spans="2:34" ht="17.25"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row>
    <row r="7" spans="2:34" ht="17.25" customHeight="1">
      <c r="B7" s="14"/>
      <c r="C7" s="18"/>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row>
    <row r="8" spans="2:34" ht="17.25" customHeight="1">
      <c r="B8" s="14"/>
      <c r="C8" s="14"/>
      <c r="D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row>
    <row r="9" spans="2:34" ht="17.25" customHeight="1">
      <c r="B9" s="14"/>
      <c r="C9" s="14"/>
      <c r="D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row>
    <row r="10" spans="2:34" ht="17.25" customHeight="1">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row>
    <row r="11" spans="2:34" ht="17.25" customHeight="1">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row>
    <row r="12" spans="2:34" ht="17.25" customHeight="1">
      <c r="B12" s="14"/>
      <c r="C12" s="18"/>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row>
    <row r="13" spans="2:34" ht="17.25" customHeight="1">
      <c r="B13" s="14"/>
      <c r="C13" s="4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row>
    <row r="14" spans="2:34" ht="17.25" customHeight="1">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row>
    <row r="15" spans="2:34" ht="17.25" customHeight="1">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row>
    <row r="16" spans="2:34" ht="17.2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row>
    <row r="17" spans="2:34" ht="17.25" customHeight="1">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row r="18" spans="2:34" ht="17.25" customHeight="1">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row>
    <row r="19" spans="2:34" ht="17.25" customHeight="1">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row>
    <row r="20" spans="2:34" ht="17.25" customHeight="1">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row>
    <row r="21" spans="2:34" ht="17.25" customHeight="1">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row>
    <row r="22" spans="2:34" ht="17.25" customHeight="1">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2:34" ht="17.25" customHeight="1">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row>
    <row r="24" spans="2:34" ht="17.25" customHeight="1">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row>
    <row r="25" spans="2:34" ht="17.25" customHeight="1">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ht="17.25" customHeight="1">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row>
    <row r="27" spans="2:34" ht="17.25" hidden="1" customHeight="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row>
    <row r="28" spans="2:34" ht="17.25" hidden="1" customHeight="1">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row>
    <row r="29" spans="2:34" ht="17.25" hidden="1" customHeight="1">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row>
    <row r="30" spans="2:34" ht="13.5" hidden="1" customHeight="1"/>
    <row r="31" spans="2:34" ht="13.5" hidden="1" customHeight="1"/>
    <row r="32" spans="2:34" ht="13.5" hidden="1"/>
    <row r="33" ht="13.5" hidden="1"/>
    <row r="34" ht="13.5" hidden="1"/>
    <row r="35" ht="13.5" hidden="1"/>
    <row r="36" ht="13.5" hidden="1"/>
    <row r="37" ht="13.5" hidden="1"/>
    <row r="38" ht="13.5" hidden="1"/>
    <row r="39" ht="12.6" hidden="1" customHeight="1"/>
    <row r="40" ht="12.6" hidden="1" customHeight="1"/>
    <row r="41" ht="12.6" hidden="1" customHeight="1"/>
    <row r="42" ht="12.6" hidden="1" customHeight="1"/>
    <row r="43" ht="12.6" hidden="1" customHeight="1"/>
    <row r="44" ht="12.6" hidden="1" customHeight="1"/>
  </sheetData>
  <pageMargins left="0.7" right="0.7" top="0.75" bottom="0.75" header="0.3" footer="0.3"/>
  <pageSetup paperSize="9" scale="6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085D3-8733-47DD-9292-978FF7DDAE48}">
  <dimension ref="A1:AL66"/>
  <sheetViews>
    <sheetView showGridLines="0" topLeftCell="M1" zoomScale="85" zoomScaleNormal="85" workbookViewId="0">
      <selection activeCell="G7" sqref="G7"/>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45807</v>
      </c>
      <c r="AG3" s="26"/>
      <c r="AH3" s="26"/>
      <c r="AI3" s="26"/>
      <c r="AJ3" s="10"/>
    </row>
    <row r="4" spans="1:38" ht="15.75">
      <c r="A4" s="10"/>
      <c r="B4" s="12" t="s">
        <v>67</v>
      </c>
      <c r="C4" s="27"/>
      <c r="D4" s="197" t="s">
        <v>52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52</v>
      </c>
      <c r="F9" s="213"/>
      <c r="G9" s="213"/>
      <c r="H9" s="213"/>
      <c r="I9" s="213"/>
      <c r="J9" s="213"/>
      <c r="K9" s="213"/>
      <c r="L9" s="213"/>
      <c r="M9" s="213"/>
      <c r="N9" s="213"/>
      <c r="O9" s="213"/>
      <c r="P9" s="213"/>
      <c r="Q9" s="214"/>
      <c r="R9" s="215" t="str">
        <f>E9</f>
        <v>Mayıs</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230</v>
      </c>
      <c r="F13" s="124">
        <v>187</v>
      </c>
      <c r="G13" s="124">
        <v>129</v>
      </c>
      <c r="H13" s="124">
        <v>136</v>
      </c>
      <c r="I13" s="124">
        <v>0</v>
      </c>
      <c r="J13" s="124">
        <v>42</v>
      </c>
      <c r="K13" s="124">
        <v>129</v>
      </c>
      <c r="L13" s="65">
        <v>0.22994652406417115</v>
      </c>
      <c r="M13" s="65">
        <v>0.78294573643410859</v>
      </c>
      <c r="N13" s="65">
        <v>0.69117647058823528</v>
      </c>
      <c r="O13" s="65" t="s">
        <v>48</v>
      </c>
      <c r="P13" s="65">
        <v>4.4761904761904763</v>
      </c>
      <c r="Q13" s="125">
        <v>0.78294573643410859</v>
      </c>
      <c r="R13" s="69">
        <v>1323</v>
      </c>
      <c r="S13" s="69">
        <v>889</v>
      </c>
      <c r="T13" s="69">
        <v>659</v>
      </c>
      <c r="U13" s="69">
        <v>666</v>
      </c>
      <c r="V13" s="69">
        <v>0</v>
      </c>
      <c r="W13" s="69">
        <v>551</v>
      </c>
      <c r="X13" s="69">
        <v>645</v>
      </c>
      <c r="Y13" s="65">
        <v>0.48818897637795278</v>
      </c>
      <c r="Z13" s="65">
        <v>1.0075872534142643</v>
      </c>
      <c r="AA13" s="65">
        <v>0.9864864864864864</v>
      </c>
      <c r="AB13" s="65" t="s">
        <v>48</v>
      </c>
      <c r="AC13" s="65">
        <v>1.4010889292196009</v>
      </c>
      <c r="AD13" s="125">
        <v>1.0511627906976746</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770590</v>
      </c>
      <c r="F14" s="124">
        <v>659714</v>
      </c>
      <c r="G14" s="124">
        <v>449751</v>
      </c>
      <c r="H14" s="124">
        <v>297788</v>
      </c>
      <c r="I14" s="124">
        <v>0</v>
      </c>
      <c r="J14" s="124">
        <v>0</v>
      </c>
      <c r="K14" s="124">
        <v>394045</v>
      </c>
      <c r="L14" s="65">
        <v>0.16806676832688106</v>
      </c>
      <c r="M14" s="65">
        <v>0.71337028711442563</v>
      </c>
      <c r="N14" s="65">
        <v>1.5877134068531977</v>
      </c>
      <c r="O14" s="65" t="s">
        <v>48</v>
      </c>
      <c r="P14" s="65" t="s">
        <v>48</v>
      </c>
      <c r="Q14" s="125">
        <v>0.95558882868707884</v>
      </c>
      <c r="R14" s="69">
        <v>3696171</v>
      </c>
      <c r="S14" s="69">
        <v>2813538</v>
      </c>
      <c r="T14" s="69">
        <v>1987935</v>
      </c>
      <c r="U14" s="69">
        <v>1057446</v>
      </c>
      <c r="V14" s="69">
        <v>0</v>
      </c>
      <c r="W14" s="69">
        <v>1092884</v>
      </c>
      <c r="X14" s="69">
        <v>1845149</v>
      </c>
      <c r="Y14" s="65">
        <v>0.31370928702580159</v>
      </c>
      <c r="Z14" s="65">
        <v>0.85930173773287355</v>
      </c>
      <c r="AA14" s="65">
        <v>2.4953756503878211</v>
      </c>
      <c r="AB14" s="65" t="s">
        <v>48</v>
      </c>
      <c r="AC14" s="65">
        <v>2.3820341408603292</v>
      </c>
      <c r="AD14" s="125">
        <v>1.0031829407814761</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62</v>
      </c>
      <c r="F16" s="124">
        <v>55</v>
      </c>
      <c r="G16" s="124">
        <v>46</v>
      </c>
      <c r="H16" s="124">
        <v>56</v>
      </c>
      <c r="I16" s="124">
        <v>5</v>
      </c>
      <c r="J16" s="124">
        <v>0</v>
      </c>
      <c r="K16" s="124">
        <v>51</v>
      </c>
      <c r="L16" s="65">
        <v>0.1272727272727272</v>
      </c>
      <c r="M16" s="65">
        <v>0.34782608695652173</v>
      </c>
      <c r="N16" s="65">
        <v>0.10714285714285721</v>
      </c>
      <c r="O16" s="65">
        <v>11.4</v>
      </c>
      <c r="P16" s="65" t="s">
        <v>48</v>
      </c>
      <c r="Q16" s="125">
        <v>0.21568627450980382</v>
      </c>
      <c r="R16" s="69">
        <v>119</v>
      </c>
      <c r="S16" s="69">
        <v>92</v>
      </c>
      <c r="T16" s="69">
        <v>73</v>
      </c>
      <c r="U16" s="69">
        <v>92</v>
      </c>
      <c r="V16" s="69">
        <v>17</v>
      </c>
      <c r="W16" s="69">
        <v>10</v>
      </c>
      <c r="X16" s="69">
        <v>74</v>
      </c>
      <c r="Y16" s="65">
        <v>0.29347826086956519</v>
      </c>
      <c r="Z16" s="65">
        <v>0.63013698630136994</v>
      </c>
      <c r="AA16" s="65">
        <v>0.29347826086956519</v>
      </c>
      <c r="AB16" s="65">
        <v>6</v>
      </c>
      <c r="AC16" s="65">
        <v>10.9</v>
      </c>
      <c r="AD16" s="125">
        <v>0.60810810810810811</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142373</v>
      </c>
      <c r="F17" s="124">
        <v>129597</v>
      </c>
      <c r="G17" s="124">
        <v>107348</v>
      </c>
      <c r="H17" s="124">
        <v>60367</v>
      </c>
      <c r="I17" s="124">
        <v>6002</v>
      </c>
      <c r="J17" s="124">
        <v>0</v>
      </c>
      <c r="K17" s="124">
        <v>147331</v>
      </c>
      <c r="L17" s="65">
        <v>9.8582528916564494E-2</v>
      </c>
      <c r="M17" s="65">
        <v>0.32627529157506419</v>
      </c>
      <c r="N17" s="65">
        <v>1.3584574353537531</v>
      </c>
      <c r="O17" s="65">
        <v>22.720926357880707</v>
      </c>
      <c r="P17" s="65" t="s">
        <v>48</v>
      </c>
      <c r="Q17" s="125">
        <v>-3.3652116662481135E-2</v>
      </c>
      <c r="R17" s="69">
        <v>291954</v>
      </c>
      <c r="S17" s="69">
        <v>260171</v>
      </c>
      <c r="T17" s="69">
        <v>190403</v>
      </c>
      <c r="U17" s="69">
        <v>96875</v>
      </c>
      <c r="V17" s="69">
        <v>16105</v>
      </c>
      <c r="W17" s="69">
        <v>41113</v>
      </c>
      <c r="X17" s="69">
        <v>227705</v>
      </c>
      <c r="Y17" s="65">
        <v>0.12216196270914126</v>
      </c>
      <c r="Z17" s="65">
        <v>0.53334768884944039</v>
      </c>
      <c r="AA17" s="65">
        <v>2.0137187096774194</v>
      </c>
      <c r="AB17" s="65">
        <v>17.128158956845699</v>
      </c>
      <c r="AC17" s="65">
        <v>6.1012575097900905</v>
      </c>
      <c r="AD17" s="125">
        <v>0.2821589337080872</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61</v>
      </c>
      <c r="F19" s="124">
        <v>52</v>
      </c>
      <c r="G19" s="124">
        <v>47</v>
      </c>
      <c r="H19" s="124">
        <v>35</v>
      </c>
      <c r="I19" s="124">
        <v>2</v>
      </c>
      <c r="J19" s="124">
        <v>0</v>
      </c>
      <c r="K19" s="124">
        <v>21</v>
      </c>
      <c r="L19" s="65">
        <v>0.17307692307692313</v>
      </c>
      <c r="M19" s="65">
        <v>0.2978723404255319</v>
      </c>
      <c r="N19" s="65">
        <v>0.74285714285714288</v>
      </c>
      <c r="O19" s="65">
        <v>29.5</v>
      </c>
      <c r="P19" s="65" t="s">
        <v>48</v>
      </c>
      <c r="Q19" s="125">
        <v>1.9047619047619047</v>
      </c>
      <c r="R19" s="69">
        <v>83</v>
      </c>
      <c r="S19" s="69">
        <v>79</v>
      </c>
      <c r="T19" s="69">
        <v>70</v>
      </c>
      <c r="U19" s="69">
        <v>47</v>
      </c>
      <c r="V19" s="69">
        <v>2</v>
      </c>
      <c r="W19" s="69">
        <v>3</v>
      </c>
      <c r="X19" s="69">
        <v>27</v>
      </c>
      <c r="Y19" s="65">
        <v>5.0632911392405111E-2</v>
      </c>
      <c r="Z19" s="65">
        <v>0.18571428571428572</v>
      </c>
      <c r="AA19" s="65">
        <v>0.76595744680851063</v>
      </c>
      <c r="AB19" s="65">
        <v>40.5</v>
      </c>
      <c r="AC19" s="65">
        <v>26.666666666666668</v>
      </c>
      <c r="AD19" s="125">
        <v>2.074074074074074</v>
      </c>
      <c r="AE19" s="69">
        <v>733</v>
      </c>
      <c r="AF19" s="69">
        <v>708</v>
      </c>
      <c r="AG19" s="69">
        <v>658</v>
      </c>
      <c r="AH19" s="69">
        <v>47</v>
      </c>
      <c r="AI19" s="69">
        <v>9</v>
      </c>
      <c r="AJ19" s="69">
        <v>290</v>
      </c>
      <c r="AK19" s="69">
        <v>9</v>
      </c>
      <c r="AL19" s="184">
        <v>290</v>
      </c>
    </row>
    <row r="20" spans="1:38" s="178" customFormat="1" ht="11.25">
      <c r="A20" s="177"/>
      <c r="B20" s="145"/>
      <c r="C20" s="27" t="s">
        <v>20</v>
      </c>
      <c r="D20" s="123"/>
      <c r="E20" s="124">
        <v>80791</v>
      </c>
      <c r="F20" s="124">
        <v>75571.399999999994</v>
      </c>
      <c r="G20" s="124">
        <v>66302</v>
      </c>
      <c r="H20" s="124">
        <v>32576</v>
      </c>
      <c r="I20" s="124">
        <v>0</v>
      </c>
      <c r="J20" s="124">
        <v>0</v>
      </c>
      <c r="K20" s="124">
        <v>36063</v>
      </c>
      <c r="L20" s="65">
        <v>6.9068457114728643E-2</v>
      </c>
      <c r="M20" s="65">
        <v>0.21853036107508061</v>
      </c>
      <c r="N20" s="65">
        <v>1.4800773575638506</v>
      </c>
      <c r="O20" s="65" t="s">
        <v>48</v>
      </c>
      <c r="P20" s="65" t="s">
        <v>48</v>
      </c>
      <c r="Q20" s="125">
        <v>1.2402739650056844</v>
      </c>
      <c r="R20" s="69">
        <v>108773</v>
      </c>
      <c r="S20" s="69">
        <v>115312.4</v>
      </c>
      <c r="T20" s="69">
        <v>87148</v>
      </c>
      <c r="U20" s="69">
        <v>35661</v>
      </c>
      <c r="V20" s="69">
        <v>0</v>
      </c>
      <c r="W20" s="69">
        <v>1753</v>
      </c>
      <c r="X20" s="69">
        <v>42547</v>
      </c>
      <c r="Y20" s="65">
        <v>-5.6710293082096963E-2</v>
      </c>
      <c r="Z20" s="65">
        <v>0.24814109331252587</v>
      </c>
      <c r="AA20" s="65">
        <v>2.0501948907770395</v>
      </c>
      <c r="AB20" s="65" t="s">
        <v>48</v>
      </c>
      <c r="AC20" s="65">
        <v>61.049629207073586</v>
      </c>
      <c r="AD20" s="125">
        <v>1.5565374762027875</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212</v>
      </c>
      <c r="F22" s="124">
        <v>194</v>
      </c>
      <c r="G22" s="124">
        <v>162</v>
      </c>
      <c r="H22" s="124">
        <v>100</v>
      </c>
      <c r="I22" s="124">
        <v>0</v>
      </c>
      <c r="J22" s="124">
        <v>0</v>
      </c>
      <c r="K22" s="124">
        <v>90</v>
      </c>
      <c r="L22" s="65">
        <v>9.2783505154639068E-2</v>
      </c>
      <c r="M22" s="65">
        <v>0.30864197530864201</v>
      </c>
      <c r="N22" s="65">
        <v>1.1200000000000001</v>
      </c>
      <c r="O22" s="65" t="s">
        <v>48</v>
      </c>
      <c r="P22" s="65" t="s">
        <v>48</v>
      </c>
      <c r="Q22" s="125">
        <v>1.3555555555555556</v>
      </c>
      <c r="R22" s="69">
        <v>608</v>
      </c>
      <c r="S22" s="69">
        <v>453</v>
      </c>
      <c r="T22" s="69">
        <v>449</v>
      </c>
      <c r="U22" s="69">
        <v>153</v>
      </c>
      <c r="V22" s="69">
        <v>0</v>
      </c>
      <c r="W22" s="69">
        <v>43</v>
      </c>
      <c r="X22" s="69">
        <v>179</v>
      </c>
      <c r="Y22" s="65">
        <v>0.34216335540838849</v>
      </c>
      <c r="Z22" s="65">
        <v>0.35412026726057899</v>
      </c>
      <c r="AA22" s="65">
        <v>2.9738562091503269</v>
      </c>
      <c r="AB22" s="65" t="s">
        <v>48</v>
      </c>
      <c r="AC22" s="65">
        <v>13.13953488372093</v>
      </c>
      <c r="AD22" s="125">
        <v>2.3966480446927374</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482739</v>
      </c>
      <c r="F23" s="124">
        <v>433106</v>
      </c>
      <c r="G23" s="124">
        <v>352703</v>
      </c>
      <c r="H23" s="124">
        <v>115809</v>
      </c>
      <c r="I23" s="124">
        <v>0</v>
      </c>
      <c r="J23" s="124">
        <v>0</v>
      </c>
      <c r="K23" s="124">
        <v>212740</v>
      </c>
      <c r="L23" s="65">
        <v>0.11459781208295428</v>
      </c>
      <c r="M23" s="65">
        <v>0.36868413367620922</v>
      </c>
      <c r="N23" s="65">
        <v>3.1684066005232756</v>
      </c>
      <c r="O23" s="65" t="s">
        <v>48</v>
      </c>
      <c r="P23" s="65" t="s">
        <v>48</v>
      </c>
      <c r="Q23" s="125">
        <v>1.2691501363166307</v>
      </c>
      <c r="R23" s="69">
        <v>1596730</v>
      </c>
      <c r="S23" s="69">
        <v>1346161</v>
      </c>
      <c r="T23" s="69">
        <v>1188977</v>
      </c>
      <c r="U23" s="69">
        <v>184263</v>
      </c>
      <c r="V23" s="69">
        <v>0</v>
      </c>
      <c r="W23" s="69">
        <v>140552</v>
      </c>
      <c r="X23" s="69">
        <v>464640</v>
      </c>
      <c r="Y23" s="65">
        <v>0.18613598224878003</v>
      </c>
      <c r="Z23" s="65">
        <v>0.34294439673769972</v>
      </c>
      <c r="AA23" s="65">
        <v>7.665494429158322</v>
      </c>
      <c r="AB23" s="65" t="s">
        <v>48</v>
      </c>
      <c r="AC23" s="65">
        <v>10.360421765609882</v>
      </c>
      <c r="AD23" s="125">
        <v>2.4364884641873279</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1</v>
      </c>
      <c r="F25" s="124">
        <v>1</v>
      </c>
      <c r="G25" s="124">
        <v>1</v>
      </c>
      <c r="H25" s="124">
        <v>1</v>
      </c>
      <c r="I25" s="124">
        <v>0</v>
      </c>
      <c r="J25" s="124">
        <v>0</v>
      </c>
      <c r="K25" s="124">
        <v>1</v>
      </c>
      <c r="L25" s="65">
        <v>0</v>
      </c>
      <c r="M25" s="65">
        <v>0</v>
      </c>
      <c r="N25" s="65">
        <v>0</v>
      </c>
      <c r="O25" s="65" t="s">
        <v>48</v>
      </c>
      <c r="P25" s="65" t="s">
        <v>48</v>
      </c>
      <c r="Q25" s="125">
        <v>0</v>
      </c>
      <c r="R25" s="69">
        <v>1</v>
      </c>
      <c r="S25" s="69">
        <v>1</v>
      </c>
      <c r="T25" s="69">
        <v>1</v>
      </c>
      <c r="U25" s="69">
        <v>1</v>
      </c>
      <c r="V25" s="69">
        <v>0</v>
      </c>
      <c r="W25" s="69">
        <v>0</v>
      </c>
      <c r="X25" s="69">
        <v>1</v>
      </c>
      <c r="Y25" s="65">
        <v>0</v>
      </c>
      <c r="Z25" s="65">
        <v>0</v>
      </c>
      <c r="AA25" s="65">
        <v>0</v>
      </c>
      <c r="AB25" s="65" t="s">
        <v>48</v>
      </c>
      <c r="AC25" s="65" t="s">
        <v>48</v>
      </c>
      <c r="AD25" s="125">
        <v>0</v>
      </c>
      <c r="AE25" s="69">
        <v>14</v>
      </c>
      <c r="AF25" s="69">
        <v>21</v>
      </c>
      <c r="AG25" s="69">
        <v>9</v>
      </c>
      <c r="AH25" s="69">
        <v>0</v>
      </c>
      <c r="AI25" s="69">
        <v>0</v>
      </c>
      <c r="AJ25" s="69">
        <v>16</v>
      </c>
      <c r="AK25" s="69">
        <v>0</v>
      </c>
      <c r="AL25" s="184">
        <v>16</v>
      </c>
    </row>
    <row r="26" spans="1:38" s="178" customFormat="1" ht="11.25">
      <c r="A26" s="177"/>
      <c r="B26" s="145"/>
      <c r="C26" s="27" t="s">
        <v>20</v>
      </c>
      <c r="D26" s="123"/>
      <c r="E26" s="124">
        <v>4387</v>
      </c>
      <c r="F26" s="124">
        <v>4131</v>
      </c>
      <c r="G26" s="124">
        <v>2258</v>
      </c>
      <c r="H26" s="124">
        <v>925</v>
      </c>
      <c r="I26" s="124">
        <v>0</v>
      </c>
      <c r="J26" s="124">
        <v>0</v>
      </c>
      <c r="K26" s="124">
        <v>1059</v>
      </c>
      <c r="L26" s="65">
        <v>6.1970467199225387E-2</v>
      </c>
      <c r="M26" s="65">
        <v>0.94286979627989376</v>
      </c>
      <c r="N26" s="65">
        <v>3.7427027027027027</v>
      </c>
      <c r="O26" s="65" t="s">
        <v>48</v>
      </c>
      <c r="P26" s="65" t="s">
        <v>48</v>
      </c>
      <c r="Q26" s="125">
        <v>3.142587346553352</v>
      </c>
      <c r="R26" s="69">
        <v>4387</v>
      </c>
      <c r="S26" s="69">
        <v>4131</v>
      </c>
      <c r="T26" s="69">
        <v>2258</v>
      </c>
      <c r="U26" s="69">
        <v>925</v>
      </c>
      <c r="V26" s="69">
        <v>0</v>
      </c>
      <c r="W26" s="69">
        <v>0</v>
      </c>
      <c r="X26" s="69">
        <v>1059</v>
      </c>
      <c r="Y26" s="65">
        <v>6.1970467199225387E-2</v>
      </c>
      <c r="Z26" s="65">
        <v>0.94286979627989376</v>
      </c>
      <c r="AA26" s="65">
        <v>3.7427027027027027</v>
      </c>
      <c r="AB26" s="65" t="s">
        <v>48</v>
      </c>
      <c r="AC26" s="65" t="s">
        <v>48</v>
      </c>
      <c r="AD26" s="125">
        <v>3.142587346553352</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566</v>
      </c>
      <c r="F27" s="130">
        <v>489</v>
      </c>
      <c r="G27" s="130">
        <v>385</v>
      </c>
      <c r="H27" s="130">
        <v>328</v>
      </c>
      <c r="I27" s="130">
        <v>7</v>
      </c>
      <c r="J27" s="130">
        <v>42</v>
      </c>
      <c r="K27" s="130">
        <v>292</v>
      </c>
      <c r="L27" s="131">
        <v>0.15746421267893651</v>
      </c>
      <c r="M27" s="131">
        <v>0.47012987012987018</v>
      </c>
      <c r="N27" s="131">
        <v>0.72560975609756095</v>
      </c>
      <c r="O27" s="131">
        <v>79.857142857142861</v>
      </c>
      <c r="P27" s="131">
        <v>12.476190476190476</v>
      </c>
      <c r="Q27" s="132">
        <v>0.93835616438356162</v>
      </c>
      <c r="R27" s="130">
        <v>2134</v>
      </c>
      <c r="S27" s="130">
        <v>1514</v>
      </c>
      <c r="T27" s="130">
        <v>1252</v>
      </c>
      <c r="U27" s="130">
        <v>959</v>
      </c>
      <c r="V27" s="130">
        <v>19</v>
      </c>
      <c r="W27" s="130">
        <v>607</v>
      </c>
      <c r="X27" s="130">
        <v>926</v>
      </c>
      <c r="Y27" s="131">
        <v>0.40951122853368571</v>
      </c>
      <c r="Z27" s="131">
        <v>0.70447284345047922</v>
      </c>
      <c r="AA27" s="131">
        <v>1.2252346193952035</v>
      </c>
      <c r="AB27" s="131">
        <v>111.31578947368421</v>
      </c>
      <c r="AC27" s="131">
        <v>2.5156507413509059</v>
      </c>
      <c r="AD27" s="132">
        <v>1.3045356371490282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1480880</v>
      </c>
      <c r="F28" s="134">
        <v>1302119.3999999999</v>
      </c>
      <c r="G28" s="134">
        <v>978362</v>
      </c>
      <c r="H28" s="134">
        <v>507465</v>
      </c>
      <c r="I28" s="134">
        <v>6002</v>
      </c>
      <c r="J28" s="134">
        <v>0</v>
      </c>
      <c r="K28" s="134">
        <v>791238</v>
      </c>
      <c r="L28" s="135">
        <v>0.13728433813366125</v>
      </c>
      <c r="M28" s="135">
        <v>0.5136319685351638</v>
      </c>
      <c r="N28" s="135">
        <v>1.9181914023627247</v>
      </c>
      <c r="O28" s="135">
        <v>245.73108963678774</v>
      </c>
      <c r="P28" s="135" t="s">
        <v>48</v>
      </c>
      <c r="Q28" s="136">
        <v>0.87159868459300482</v>
      </c>
      <c r="R28" s="134">
        <v>5698015</v>
      </c>
      <c r="S28" s="134">
        <v>4539313.4000000004</v>
      </c>
      <c r="T28" s="134">
        <v>3456721</v>
      </c>
      <c r="U28" s="134">
        <v>1375170</v>
      </c>
      <c r="V28" s="134">
        <v>16105</v>
      </c>
      <c r="W28" s="134">
        <v>1276302</v>
      </c>
      <c r="X28" s="134">
        <v>2581100</v>
      </c>
      <c r="Y28" s="135">
        <v>0.25525922048034833</v>
      </c>
      <c r="Z28" s="135">
        <v>0.64838730114463972</v>
      </c>
      <c r="AA28" s="135">
        <v>3.1434986219885541</v>
      </c>
      <c r="AB28" s="135">
        <v>352.80409810617823</v>
      </c>
      <c r="AC28" s="135">
        <v>3.4644723584230066</v>
      </c>
      <c r="AD28" s="136">
        <v>1.2075917244585641</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A73D-C885-4163-99AE-34E454733A6D}">
  <dimension ref="A1:AL66"/>
  <sheetViews>
    <sheetView showGridLines="0" topLeftCell="A2" zoomScale="85" zoomScaleNormal="85" workbookViewId="0">
      <selection activeCell="M43" sqref="M43"/>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45747</v>
      </c>
      <c r="AG3" s="26"/>
      <c r="AH3" s="26"/>
      <c r="AI3" s="26"/>
      <c r="AJ3" s="10"/>
    </row>
    <row r="4" spans="1:38" ht="15.75">
      <c r="A4" s="10"/>
      <c r="B4" s="12" t="s">
        <v>67</v>
      </c>
      <c r="C4" s="27"/>
      <c r="D4" s="197" t="s">
        <v>13</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13</v>
      </c>
      <c r="F9" s="213"/>
      <c r="G9" s="213"/>
      <c r="H9" s="213"/>
      <c r="I9" s="213"/>
      <c r="J9" s="213"/>
      <c r="K9" s="213"/>
      <c r="L9" s="213"/>
      <c r="M9" s="213"/>
      <c r="N9" s="213"/>
      <c r="O9" s="213"/>
      <c r="P9" s="213"/>
      <c r="Q9" s="214"/>
      <c r="R9" s="215" t="str">
        <f>E9</f>
        <v>Mart</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349</v>
      </c>
      <c r="F13" s="124">
        <v>281</v>
      </c>
      <c r="G13" s="124">
        <v>181</v>
      </c>
      <c r="H13" s="124">
        <v>204</v>
      </c>
      <c r="I13" s="124">
        <v>0</v>
      </c>
      <c r="J13" s="124">
        <v>147</v>
      </c>
      <c r="K13" s="124">
        <v>170</v>
      </c>
      <c r="L13" s="65">
        <v>0.24199288256227769</v>
      </c>
      <c r="M13" s="65">
        <v>0.92817679558011057</v>
      </c>
      <c r="N13" s="65">
        <v>0.71078431372549011</v>
      </c>
      <c r="O13" s="65" t="s">
        <v>48</v>
      </c>
      <c r="P13" s="65">
        <v>1.3741496598639458</v>
      </c>
      <c r="Q13" s="125">
        <v>1.052941176470588</v>
      </c>
      <c r="R13" s="69">
        <v>1093</v>
      </c>
      <c r="S13" s="69">
        <v>702</v>
      </c>
      <c r="T13" s="69">
        <v>530</v>
      </c>
      <c r="U13" s="69">
        <v>530</v>
      </c>
      <c r="V13" s="69">
        <v>0</v>
      </c>
      <c r="W13" s="69">
        <v>509</v>
      </c>
      <c r="X13" s="69">
        <v>516</v>
      </c>
      <c r="Y13" s="65">
        <v>0.55698005698005693</v>
      </c>
      <c r="Z13" s="65">
        <v>1.0622641509433963</v>
      </c>
      <c r="AA13" s="65">
        <v>1.0622641509433963</v>
      </c>
      <c r="AB13" s="65" t="s">
        <v>48</v>
      </c>
      <c r="AC13" s="65">
        <v>1.1473477406679766</v>
      </c>
      <c r="AD13" s="125">
        <v>1.1182170542635661</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996380</v>
      </c>
      <c r="F14" s="124">
        <v>857821</v>
      </c>
      <c r="G14" s="124">
        <v>565574</v>
      </c>
      <c r="H14" s="124">
        <v>344501</v>
      </c>
      <c r="I14" s="124">
        <v>0</v>
      </c>
      <c r="J14" s="124">
        <v>196286</v>
      </c>
      <c r="K14" s="124">
        <v>500596</v>
      </c>
      <c r="L14" s="65">
        <v>0.16152437396613051</v>
      </c>
      <c r="M14" s="65">
        <v>0.76171464742014305</v>
      </c>
      <c r="N14" s="65">
        <v>1.892241241679995</v>
      </c>
      <c r="O14" s="65" t="s">
        <v>48</v>
      </c>
      <c r="P14" s="65">
        <v>4.0761643723953824</v>
      </c>
      <c r="Q14" s="125">
        <v>0.99038745814988527</v>
      </c>
      <c r="R14" s="69">
        <v>2925581</v>
      </c>
      <c r="S14" s="69">
        <v>2153824</v>
      </c>
      <c r="T14" s="69">
        <v>1538184</v>
      </c>
      <c r="U14" s="69">
        <v>759658</v>
      </c>
      <c r="V14" s="69">
        <v>0</v>
      </c>
      <c r="W14" s="69">
        <v>1092884</v>
      </c>
      <c r="X14" s="69">
        <v>1451104</v>
      </c>
      <c r="Y14" s="65">
        <v>0.35831943557133727</v>
      </c>
      <c r="Z14" s="65">
        <v>0.90197076552610089</v>
      </c>
      <c r="AA14" s="65">
        <v>2.8511817159827184</v>
      </c>
      <c r="AB14" s="65" t="s">
        <v>48</v>
      </c>
      <c r="AC14" s="65">
        <v>1.6769364360718977</v>
      </c>
      <c r="AD14" s="125">
        <v>1.0161070467726643</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30</v>
      </c>
      <c r="F16" s="124">
        <v>17</v>
      </c>
      <c r="G16" s="124">
        <v>16</v>
      </c>
      <c r="H16" s="124">
        <v>26</v>
      </c>
      <c r="I16" s="124">
        <v>5</v>
      </c>
      <c r="J16" s="124">
        <v>1</v>
      </c>
      <c r="K16" s="124">
        <v>10</v>
      </c>
      <c r="L16" s="65">
        <v>0.76470588235294112</v>
      </c>
      <c r="M16" s="65">
        <v>0.875</v>
      </c>
      <c r="N16" s="65">
        <v>0.15384615384615374</v>
      </c>
      <c r="O16" s="65">
        <v>5</v>
      </c>
      <c r="P16" s="65">
        <v>29</v>
      </c>
      <c r="Q16" s="125">
        <v>2</v>
      </c>
      <c r="R16" s="69">
        <v>57</v>
      </c>
      <c r="S16" s="69">
        <v>37</v>
      </c>
      <c r="T16" s="69">
        <v>27</v>
      </c>
      <c r="U16" s="69">
        <v>36</v>
      </c>
      <c r="V16" s="69">
        <v>12</v>
      </c>
      <c r="W16" s="69">
        <v>10</v>
      </c>
      <c r="X16" s="69">
        <v>23</v>
      </c>
      <c r="Y16" s="65">
        <v>0.54054054054054057</v>
      </c>
      <c r="Z16" s="65">
        <v>1.1111111111111112</v>
      </c>
      <c r="AA16" s="65">
        <v>0.58333333333333326</v>
      </c>
      <c r="AB16" s="65">
        <v>3.75</v>
      </c>
      <c r="AC16" s="65">
        <v>4.7</v>
      </c>
      <c r="AD16" s="125">
        <v>1.4782608695652173</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61961</v>
      </c>
      <c r="F17" s="124">
        <v>54338</v>
      </c>
      <c r="G17" s="124">
        <v>43135</v>
      </c>
      <c r="H17" s="124">
        <v>28377</v>
      </c>
      <c r="I17" s="124">
        <v>4146</v>
      </c>
      <c r="J17" s="124">
        <v>565</v>
      </c>
      <c r="K17" s="124">
        <v>32801</v>
      </c>
      <c r="L17" s="65">
        <v>0.14028856417240232</v>
      </c>
      <c r="M17" s="65">
        <v>0.43644372319462144</v>
      </c>
      <c r="N17" s="65">
        <v>1.183493674454664</v>
      </c>
      <c r="O17" s="65">
        <v>13.944766039556198</v>
      </c>
      <c r="P17" s="65">
        <v>108.66548672566371</v>
      </c>
      <c r="Q17" s="125">
        <v>0.8889972866680893</v>
      </c>
      <c r="R17" s="69">
        <v>149581</v>
      </c>
      <c r="S17" s="69">
        <v>130574</v>
      </c>
      <c r="T17" s="69">
        <v>83055</v>
      </c>
      <c r="U17" s="69">
        <v>36508</v>
      </c>
      <c r="V17" s="69">
        <v>10103</v>
      </c>
      <c r="W17" s="69">
        <v>41113</v>
      </c>
      <c r="X17" s="69">
        <v>80374</v>
      </c>
      <c r="Y17" s="65">
        <v>0.14556496699189725</v>
      </c>
      <c r="Z17" s="65">
        <v>0.80098729757389675</v>
      </c>
      <c r="AA17" s="65">
        <v>3.0972115700668343</v>
      </c>
      <c r="AB17" s="65">
        <v>13.805602296347619</v>
      </c>
      <c r="AC17" s="65">
        <v>2.6382895920998224</v>
      </c>
      <c r="AD17" s="125">
        <v>0.86106203498643841</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14</v>
      </c>
      <c r="F19" s="124">
        <v>21</v>
      </c>
      <c r="G19" s="124">
        <v>17</v>
      </c>
      <c r="H19" s="124">
        <v>6</v>
      </c>
      <c r="I19" s="124">
        <v>0</v>
      </c>
      <c r="J19" s="124">
        <v>2</v>
      </c>
      <c r="K19" s="124">
        <v>5</v>
      </c>
      <c r="L19" s="65">
        <v>-0.33333333333333337</v>
      </c>
      <c r="M19" s="65">
        <v>-0.17647058823529416</v>
      </c>
      <c r="N19" s="65">
        <v>1.3333333333333335</v>
      </c>
      <c r="O19" s="65" t="s">
        <v>48</v>
      </c>
      <c r="P19" s="65">
        <v>6</v>
      </c>
      <c r="Q19" s="125">
        <v>1.7999999999999998</v>
      </c>
      <c r="R19" s="69">
        <v>22</v>
      </c>
      <c r="S19" s="69">
        <v>27</v>
      </c>
      <c r="T19" s="69">
        <v>23</v>
      </c>
      <c r="U19" s="69">
        <v>12</v>
      </c>
      <c r="V19" s="69">
        <v>0</v>
      </c>
      <c r="W19" s="69">
        <v>3</v>
      </c>
      <c r="X19" s="69">
        <v>6</v>
      </c>
      <c r="Y19" s="65">
        <v>-0.18518518518518523</v>
      </c>
      <c r="Z19" s="65">
        <v>-4.3478260869565188E-2</v>
      </c>
      <c r="AA19" s="65">
        <v>0.83333333333333326</v>
      </c>
      <c r="AB19" s="65" t="s">
        <v>48</v>
      </c>
      <c r="AC19" s="65">
        <v>6.333333333333333</v>
      </c>
      <c r="AD19" s="125">
        <v>2.6666666666666665</v>
      </c>
      <c r="AE19" s="69">
        <v>733</v>
      </c>
      <c r="AF19" s="69">
        <v>708</v>
      </c>
      <c r="AG19" s="69">
        <v>658</v>
      </c>
      <c r="AH19" s="69">
        <v>47</v>
      </c>
      <c r="AI19" s="69">
        <v>9</v>
      </c>
      <c r="AJ19" s="69">
        <v>290</v>
      </c>
      <c r="AK19" s="69">
        <v>9</v>
      </c>
      <c r="AL19" s="184">
        <v>290</v>
      </c>
    </row>
    <row r="20" spans="1:38" s="178" customFormat="1" ht="11.25">
      <c r="A20" s="177"/>
      <c r="B20" s="145"/>
      <c r="C20" s="27" t="s">
        <v>20</v>
      </c>
      <c r="D20" s="123"/>
      <c r="E20" s="124">
        <v>15053</v>
      </c>
      <c r="F20" s="124">
        <v>31321</v>
      </c>
      <c r="G20" s="124">
        <v>14734</v>
      </c>
      <c r="H20" s="124">
        <v>1346</v>
      </c>
      <c r="I20" s="124">
        <v>0</v>
      </c>
      <c r="J20" s="124">
        <v>887</v>
      </c>
      <c r="K20" s="124">
        <v>4876</v>
      </c>
      <c r="L20" s="65">
        <v>-0.51939593244149296</v>
      </c>
      <c r="M20" s="65">
        <v>2.1650604045065913E-2</v>
      </c>
      <c r="N20" s="65">
        <v>10.183506686478454</v>
      </c>
      <c r="O20" s="65" t="s">
        <v>48</v>
      </c>
      <c r="P20" s="65">
        <v>15.970687711386695</v>
      </c>
      <c r="Q20" s="125">
        <v>2.0871616078753075</v>
      </c>
      <c r="R20" s="69">
        <v>27982</v>
      </c>
      <c r="S20" s="69">
        <v>39741</v>
      </c>
      <c r="T20" s="69">
        <v>20846</v>
      </c>
      <c r="U20" s="69">
        <v>3085</v>
      </c>
      <c r="V20" s="69">
        <v>0</v>
      </c>
      <c r="W20" s="69">
        <v>1753</v>
      </c>
      <c r="X20" s="69">
        <v>6484</v>
      </c>
      <c r="Y20" s="65">
        <v>-0.29589089353564324</v>
      </c>
      <c r="Z20" s="65">
        <v>0.34231986951933235</v>
      </c>
      <c r="AA20" s="65">
        <v>8.070340356564019</v>
      </c>
      <c r="AB20" s="65" t="s">
        <v>48</v>
      </c>
      <c r="AC20" s="65">
        <v>14.962350256702795</v>
      </c>
      <c r="AD20" s="125">
        <v>3.3155459592843926</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149</v>
      </c>
      <c r="F22" s="124">
        <v>87</v>
      </c>
      <c r="G22" s="124">
        <v>108</v>
      </c>
      <c r="H22" s="124">
        <v>24</v>
      </c>
      <c r="I22" s="124">
        <v>0</v>
      </c>
      <c r="J22" s="124">
        <v>10</v>
      </c>
      <c r="K22" s="124">
        <v>44</v>
      </c>
      <c r="L22" s="65">
        <v>0.71264367816091956</v>
      </c>
      <c r="M22" s="65">
        <v>0.37962962962962954</v>
      </c>
      <c r="N22" s="65">
        <v>5.208333333333333</v>
      </c>
      <c r="O22" s="65" t="s">
        <v>48</v>
      </c>
      <c r="P22" s="65">
        <v>13.9</v>
      </c>
      <c r="Q22" s="125">
        <v>2.3863636363636362</v>
      </c>
      <c r="R22" s="69">
        <v>396</v>
      </c>
      <c r="S22" s="69">
        <v>259</v>
      </c>
      <c r="T22" s="69">
        <v>287</v>
      </c>
      <c r="U22" s="69">
        <v>53</v>
      </c>
      <c r="V22" s="69">
        <v>0</v>
      </c>
      <c r="W22" s="69">
        <v>43</v>
      </c>
      <c r="X22" s="69">
        <v>89</v>
      </c>
      <c r="Y22" s="65">
        <v>0.52895752895752901</v>
      </c>
      <c r="Z22" s="65">
        <v>0.37979094076655051</v>
      </c>
      <c r="AA22" s="65">
        <v>6.4716981132075473</v>
      </c>
      <c r="AB22" s="65" t="s">
        <v>48</v>
      </c>
      <c r="AC22" s="65">
        <v>8.2093023255813957</v>
      </c>
      <c r="AD22" s="125">
        <v>3.4494382022471912</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376742</v>
      </c>
      <c r="F23" s="124">
        <v>316617</v>
      </c>
      <c r="G23" s="124">
        <v>297870</v>
      </c>
      <c r="H23" s="124">
        <v>32594</v>
      </c>
      <c r="I23" s="124">
        <v>0</v>
      </c>
      <c r="J23" s="124">
        <v>28535</v>
      </c>
      <c r="K23" s="124">
        <v>117674</v>
      </c>
      <c r="L23" s="65">
        <v>0.18989820508690314</v>
      </c>
      <c r="M23" s="65">
        <v>0.26478665189512207</v>
      </c>
      <c r="N23" s="65">
        <v>10.558630422777199</v>
      </c>
      <c r="O23" s="65" t="s">
        <v>48</v>
      </c>
      <c r="P23" s="65">
        <v>12.20280357455756</v>
      </c>
      <c r="Q23" s="125">
        <v>2.2015738395907336</v>
      </c>
      <c r="R23" s="69">
        <v>1113991</v>
      </c>
      <c r="S23" s="69">
        <v>913055</v>
      </c>
      <c r="T23" s="69">
        <v>836274</v>
      </c>
      <c r="U23" s="69">
        <v>68454</v>
      </c>
      <c r="V23" s="69">
        <v>0</v>
      </c>
      <c r="W23" s="69">
        <v>140552</v>
      </c>
      <c r="X23" s="69">
        <v>251900</v>
      </c>
      <c r="Y23" s="65">
        <v>0.22006998483114382</v>
      </c>
      <c r="Z23" s="65">
        <v>0.33208852600941796</v>
      </c>
      <c r="AA23" s="65">
        <v>15.273570572939491</v>
      </c>
      <c r="AB23" s="65" t="s">
        <v>48</v>
      </c>
      <c r="AC23" s="65">
        <v>6.9258281632420742</v>
      </c>
      <c r="AD23" s="125">
        <v>3.4223541087733231</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c r="F25" s="124">
        <v>0</v>
      </c>
      <c r="G25" s="124">
        <v>0</v>
      </c>
      <c r="H25" s="124">
        <v>0</v>
      </c>
      <c r="I25" s="124">
        <v>0</v>
      </c>
      <c r="J25" s="124">
        <v>0</v>
      </c>
      <c r="K25" s="124">
        <v>0</v>
      </c>
      <c r="L25" s="65" t="s">
        <v>48</v>
      </c>
      <c r="M25" s="65" t="s">
        <v>48</v>
      </c>
      <c r="N25" s="65" t="s">
        <v>48</v>
      </c>
      <c r="O25" s="65" t="s">
        <v>48</v>
      </c>
      <c r="P25" s="65" t="s">
        <v>48</v>
      </c>
      <c r="Q25" s="125" t="s">
        <v>48</v>
      </c>
      <c r="R25" s="69">
        <v>0</v>
      </c>
      <c r="S25" s="69">
        <v>0</v>
      </c>
      <c r="T25" s="69">
        <v>0</v>
      </c>
      <c r="U25" s="69">
        <v>0</v>
      </c>
      <c r="V25" s="69">
        <v>0</v>
      </c>
      <c r="W25" s="69">
        <v>0</v>
      </c>
      <c r="X25" s="69">
        <v>0</v>
      </c>
      <c r="Y25" s="65" t="s">
        <v>48</v>
      </c>
      <c r="Z25" s="65" t="s">
        <v>48</v>
      </c>
      <c r="AA25" s="65" t="s">
        <v>48</v>
      </c>
      <c r="AB25" s="65" t="s">
        <v>48</v>
      </c>
      <c r="AC25" s="65" t="s">
        <v>48</v>
      </c>
      <c r="AD25" s="125" t="s">
        <v>48</v>
      </c>
      <c r="AE25" s="69">
        <v>14</v>
      </c>
      <c r="AF25" s="69">
        <v>21</v>
      </c>
      <c r="AG25" s="69">
        <v>9</v>
      </c>
      <c r="AH25" s="69">
        <v>0</v>
      </c>
      <c r="AI25" s="69">
        <v>0</v>
      </c>
      <c r="AJ25" s="69">
        <v>16</v>
      </c>
      <c r="AK25" s="69">
        <v>0</v>
      </c>
      <c r="AL25" s="184">
        <v>16</v>
      </c>
    </row>
    <row r="26" spans="1:38" s="178" customFormat="1" ht="11.25">
      <c r="A26" s="177"/>
      <c r="B26" s="145"/>
      <c r="C26" s="27" t="s">
        <v>20</v>
      </c>
      <c r="D26" s="123"/>
      <c r="E26" s="124"/>
      <c r="F26" s="124">
        <v>0</v>
      </c>
      <c r="G26" s="124">
        <v>0</v>
      </c>
      <c r="H26" s="124">
        <v>0</v>
      </c>
      <c r="I26" s="124">
        <v>0</v>
      </c>
      <c r="J26" s="124">
        <v>0</v>
      </c>
      <c r="K26" s="124">
        <v>0</v>
      </c>
      <c r="L26" s="65" t="s">
        <v>48</v>
      </c>
      <c r="M26" s="65" t="s">
        <v>48</v>
      </c>
      <c r="N26" s="65" t="s">
        <v>48</v>
      </c>
      <c r="O26" s="65" t="s">
        <v>48</v>
      </c>
      <c r="P26" s="65" t="s">
        <v>48</v>
      </c>
      <c r="Q26" s="125" t="s">
        <v>48</v>
      </c>
      <c r="R26" s="69">
        <v>0</v>
      </c>
      <c r="S26" s="69">
        <v>0</v>
      </c>
      <c r="T26" s="69">
        <v>0</v>
      </c>
      <c r="U26" s="69">
        <v>0</v>
      </c>
      <c r="V26" s="69">
        <v>0</v>
      </c>
      <c r="W26" s="69">
        <v>0</v>
      </c>
      <c r="X26" s="69">
        <v>0</v>
      </c>
      <c r="Y26" s="65" t="s">
        <v>48</v>
      </c>
      <c r="Z26" s="65" t="s">
        <v>48</v>
      </c>
      <c r="AA26" s="65" t="s">
        <v>48</v>
      </c>
      <c r="AB26" s="65" t="s">
        <v>48</v>
      </c>
      <c r="AC26" s="65" t="s">
        <v>48</v>
      </c>
      <c r="AD26" s="125" t="s">
        <v>48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542</v>
      </c>
      <c r="F27" s="130">
        <v>406</v>
      </c>
      <c r="G27" s="130">
        <v>322</v>
      </c>
      <c r="H27" s="130">
        <v>260</v>
      </c>
      <c r="I27" s="130">
        <v>5</v>
      </c>
      <c r="J27" s="130">
        <v>160</v>
      </c>
      <c r="K27" s="130">
        <v>229</v>
      </c>
      <c r="L27" s="131">
        <v>0.33497536945812811</v>
      </c>
      <c r="M27" s="131">
        <v>0.68322981366459623</v>
      </c>
      <c r="N27" s="131">
        <v>1.0846153846153848</v>
      </c>
      <c r="O27" s="131">
        <v>107.4</v>
      </c>
      <c r="P27" s="131">
        <v>2.3875000000000002</v>
      </c>
      <c r="Q27" s="132">
        <v>1.3668122270742358</v>
      </c>
      <c r="R27" s="130">
        <v>1568</v>
      </c>
      <c r="S27" s="130">
        <v>1025</v>
      </c>
      <c r="T27" s="130">
        <v>867</v>
      </c>
      <c r="U27" s="130">
        <v>631</v>
      </c>
      <c r="V27" s="130">
        <v>12</v>
      </c>
      <c r="W27" s="130">
        <v>565</v>
      </c>
      <c r="X27" s="130">
        <v>634</v>
      </c>
      <c r="Y27" s="131">
        <v>0.52975609756097564</v>
      </c>
      <c r="Z27" s="131">
        <v>0.80853517877739334</v>
      </c>
      <c r="AA27" s="131">
        <v>1.4849445324881141</v>
      </c>
      <c r="AB27" s="131">
        <v>129.66666666666666</v>
      </c>
      <c r="AC27" s="131">
        <v>1.7752212389380531</v>
      </c>
      <c r="AD27" s="132">
        <v>1.4731861198738172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1450136</v>
      </c>
      <c r="F28" s="134">
        <v>1260097</v>
      </c>
      <c r="G28" s="134">
        <v>921313</v>
      </c>
      <c r="H28" s="134">
        <v>406818</v>
      </c>
      <c r="I28" s="134">
        <v>4146</v>
      </c>
      <c r="J28" s="134">
        <v>226273</v>
      </c>
      <c r="K28" s="134">
        <v>655947</v>
      </c>
      <c r="L28" s="135">
        <v>0.15081299296800177</v>
      </c>
      <c r="M28" s="135">
        <v>0.57398842738569855</v>
      </c>
      <c r="N28" s="135">
        <v>2.5645817048409856</v>
      </c>
      <c r="O28" s="135">
        <v>348.76748673420167</v>
      </c>
      <c r="P28" s="135">
        <v>5.4087893827367823</v>
      </c>
      <c r="Q28" s="136">
        <v>1.2107517832995653</v>
      </c>
      <c r="R28" s="134">
        <v>4217135</v>
      </c>
      <c r="S28" s="134">
        <v>3237194</v>
      </c>
      <c r="T28" s="134">
        <v>2478359</v>
      </c>
      <c r="U28" s="134">
        <v>867705</v>
      </c>
      <c r="V28" s="134">
        <v>10103</v>
      </c>
      <c r="W28" s="134">
        <v>1276302</v>
      </c>
      <c r="X28" s="134">
        <v>1789862</v>
      </c>
      <c r="Y28" s="135">
        <v>0.30271309041101646</v>
      </c>
      <c r="Z28" s="135">
        <v>0.70158358817265776</v>
      </c>
      <c r="AA28" s="135">
        <v>3.8601022236820119</v>
      </c>
      <c r="AB28" s="135">
        <v>416.41413441552015</v>
      </c>
      <c r="AC28" s="135">
        <v>2.3041827091080322</v>
      </c>
      <c r="AD28" s="136">
        <v>1.3561229860179163</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F6323-FC28-4B8C-9AE3-91EA7EBE7344}">
  <dimension ref="A1:AL66"/>
  <sheetViews>
    <sheetView showGridLines="0" topLeftCell="A2" zoomScale="85" zoomScaleNormal="85" workbookViewId="0">
      <selection activeCell="AJ41" sqref="AJ41"/>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45716</v>
      </c>
      <c r="AG3" s="26"/>
      <c r="AH3" s="26"/>
      <c r="AI3" s="26"/>
      <c r="AJ3" s="10"/>
    </row>
    <row r="4" spans="1:38" ht="15.75">
      <c r="A4" s="10"/>
      <c r="B4" s="12" t="s">
        <v>67</v>
      </c>
      <c r="C4" s="27"/>
      <c r="D4" s="197" t="s">
        <v>43</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43</v>
      </c>
      <c r="F9" s="213"/>
      <c r="G9" s="213"/>
      <c r="H9" s="213"/>
      <c r="I9" s="213"/>
      <c r="J9" s="213"/>
      <c r="K9" s="213"/>
      <c r="L9" s="213"/>
      <c r="M9" s="213"/>
      <c r="N9" s="213"/>
      <c r="O9" s="213"/>
      <c r="P9" s="213"/>
      <c r="Q9" s="214"/>
      <c r="R9" s="215" t="str">
        <f>E9</f>
        <v>Şubat</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340</v>
      </c>
      <c r="F13" s="124">
        <v>224</v>
      </c>
      <c r="G13" s="124">
        <v>161</v>
      </c>
      <c r="H13" s="124">
        <v>162</v>
      </c>
      <c r="I13" s="124">
        <v>0</v>
      </c>
      <c r="J13" s="124">
        <v>175</v>
      </c>
      <c r="K13" s="124">
        <v>157</v>
      </c>
      <c r="L13" s="65">
        <v>0.51785714285714279</v>
      </c>
      <c r="M13" s="65">
        <v>1.1118012422360248</v>
      </c>
      <c r="N13" s="65">
        <v>1.0987654320987654</v>
      </c>
      <c r="O13" s="65" t="s">
        <v>48</v>
      </c>
      <c r="P13" s="65">
        <v>0.94285714285714284</v>
      </c>
      <c r="Q13" s="125">
        <v>1.1656050955414012</v>
      </c>
      <c r="R13" s="69">
        <v>744</v>
      </c>
      <c r="S13" s="69">
        <v>421</v>
      </c>
      <c r="T13" s="69">
        <v>349</v>
      </c>
      <c r="U13" s="69">
        <v>326</v>
      </c>
      <c r="V13" s="69">
        <v>0</v>
      </c>
      <c r="W13" s="69">
        <v>362</v>
      </c>
      <c r="X13" s="69">
        <v>346</v>
      </c>
      <c r="Y13" s="65">
        <v>0.76722090261282649</v>
      </c>
      <c r="Z13" s="65">
        <v>1.1318051575931234</v>
      </c>
      <c r="AA13" s="65">
        <v>1.2822085889570554</v>
      </c>
      <c r="AB13" s="65" t="s">
        <v>48</v>
      </c>
      <c r="AC13" s="65">
        <v>1.0552486187845305</v>
      </c>
      <c r="AD13" s="125">
        <v>1.1502890173410405</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876872</v>
      </c>
      <c r="F14" s="124">
        <v>674695</v>
      </c>
      <c r="G14" s="124">
        <v>449661</v>
      </c>
      <c r="H14" s="124">
        <v>219545</v>
      </c>
      <c r="I14" s="124">
        <v>0</v>
      </c>
      <c r="J14" s="124">
        <v>430518</v>
      </c>
      <c r="K14" s="124">
        <v>425246</v>
      </c>
      <c r="L14" s="65">
        <v>0.29965688199853258</v>
      </c>
      <c r="M14" s="65">
        <v>0.95007349981430456</v>
      </c>
      <c r="N14" s="65">
        <v>2.9940422236899042</v>
      </c>
      <c r="O14" s="65" t="s">
        <v>48</v>
      </c>
      <c r="P14" s="65">
        <v>1.0367835955755624</v>
      </c>
      <c r="Q14" s="125">
        <v>1.0620346811022325</v>
      </c>
      <c r="R14" s="69">
        <v>1929201</v>
      </c>
      <c r="S14" s="69">
        <v>1296003</v>
      </c>
      <c r="T14" s="69">
        <v>972610</v>
      </c>
      <c r="U14" s="69">
        <v>415157</v>
      </c>
      <c r="V14" s="69">
        <v>0</v>
      </c>
      <c r="W14" s="69">
        <v>896598</v>
      </c>
      <c r="X14" s="69">
        <v>950508</v>
      </c>
      <c r="Y14" s="65">
        <v>0.48857757273710023</v>
      </c>
      <c r="Z14" s="65">
        <v>0.98352988350932025</v>
      </c>
      <c r="AA14" s="65">
        <v>3.6469191173459681</v>
      </c>
      <c r="AB14" s="65" t="s">
        <v>48</v>
      </c>
      <c r="AC14" s="65">
        <v>1.1516900550748495</v>
      </c>
      <c r="AD14" s="125">
        <v>1.0296525647338055</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15</v>
      </c>
      <c r="F16" s="124">
        <v>8</v>
      </c>
      <c r="G16" s="124">
        <v>6</v>
      </c>
      <c r="H16" s="124">
        <v>7</v>
      </c>
      <c r="I16" s="124">
        <v>5</v>
      </c>
      <c r="J16" s="124">
        <v>4</v>
      </c>
      <c r="K16" s="124">
        <v>8</v>
      </c>
      <c r="L16" s="65">
        <v>0.875</v>
      </c>
      <c r="M16" s="65">
        <v>1.5</v>
      </c>
      <c r="N16" s="65">
        <v>1.1428571428571428</v>
      </c>
      <c r="O16" s="65">
        <v>2</v>
      </c>
      <c r="P16" s="65">
        <v>2.75</v>
      </c>
      <c r="Q16" s="125">
        <v>0.875</v>
      </c>
      <c r="R16" s="69">
        <v>27</v>
      </c>
      <c r="S16" s="69">
        <v>20</v>
      </c>
      <c r="T16" s="69">
        <v>11</v>
      </c>
      <c r="U16" s="69">
        <v>10</v>
      </c>
      <c r="V16" s="69">
        <v>7</v>
      </c>
      <c r="W16" s="69">
        <v>9</v>
      </c>
      <c r="X16" s="69">
        <v>13</v>
      </c>
      <c r="Y16" s="65">
        <v>0.35000000000000009</v>
      </c>
      <c r="Z16" s="65">
        <v>1.4545454545454546</v>
      </c>
      <c r="AA16" s="65">
        <v>1.7000000000000002</v>
      </c>
      <c r="AB16" s="65">
        <v>2.8571428571428572</v>
      </c>
      <c r="AC16" s="65">
        <v>2</v>
      </c>
      <c r="AD16" s="125">
        <v>1.0769230769230771</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51126</v>
      </c>
      <c r="F17" s="124">
        <v>31100</v>
      </c>
      <c r="G17" s="124">
        <v>24121</v>
      </c>
      <c r="H17" s="124">
        <v>6429</v>
      </c>
      <c r="I17" s="124">
        <v>4669</v>
      </c>
      <c r="J17" s="124">
        <v>17407</v>
      </c>
      <c r="K17" s="124">
        <v>26946</v>
      </c>
      <c r="L17" s="65">
        <v>0.64392282958199365</v>
      </c>
      <c r="M17" s="65">
        <v>1.1195638655113802</v>
      </c>
      <c r="N17" s="65">
        <v>6.9524031731217919</v>
      </c>
      <c r="O17" s="65">
        <v>9.9500963803812379</v>
      </c>
      <c r="P17" s="65">
        <v>1.9370942724191416</v>
      </c>
      <c r="Q17" s="125">
        <v>0.89735025606769092</v>
      </c>
      <c r="R17" s="69">
        <v>87620</v>
      </c>
      <c r="S17" s="69">
        <v>76236</v>
      </c>
      <c r="T17" s="69">
        <v>39920</v>
      </c>
      <c r="U17" s="69">
        <v>8131</v>
      </c>
      <c r="V17" s="69">
        <v>5957</v>
      </c>
      <c r="W17" s="69">
        <v>40548</v>
      </c>
      <c r="X17" s="69">
        <v>47573</v>
      </c>
      <c r="Y17" s="65">
        <v>0.14932577784773593</v>
      </c>
      <c r="Z17" s="65">
        <v>1.194889779559118</v>
      </c>
      <c r="AA17" s="65">
        <v>9.776042307219285</v>
      </c>
      <c r="AB17" s="65">
        <v>13.708746013093839</v>
      </c>
      <c r="AC17" s="65">
        <v>1.1608957285192858</v>
      </c>
      <c r="AD17" s="125">
        <v>0.84180102158787551</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7</v>
      </c>
      <c r="F19" s="124">
        <v>4</v>
      </c>
      <c r="G19" s="124">
        <v>2</v>
      </c>
      <c r="H19" s="124">
        <v>3</v>
      </c>
      <c r="I19" s="124">
        <v>0</v>
      </c>
      <c r="J19" s="124">
        <v>0</v>
      </c>
      <c r="K19" s="124">
        <v>1</v>
      </c>
      <c r="L19" s="65">
        <v>0.75</v>
      </c>
      <c r="M19" s="65">
        <v>2.5</v>
      </c>
      <c r="N19" s="65">
        <v>1.3333333333333335</v>
      </c>
      <c r="O19" s="65" t="s">
        <v>48</v>
      </c>
      <c r="P19" s="65" t="s">
        <v>48</v>
      </c>
      <c r="Q19" s="125">
        <v>6</v>
      </c>
      <c r="R19" s="69">
        <v>8</v>
      </c>
      <c r="S19" s="69">
        <v>6</v>
      </c>
      <c r="T19" s="69">
        <v>6</v>
      </c>
      <c r="U19" s="69">
        <v>6</v>
      </c>
      <c r="V19" s="69">
        <v>0</v>
      </c>
      <c r="W19" s="69">
        <v>1</v>
      </c>
      <c r="X19" s="69">
        <v>1</v>
      </c>
      <c r="Y19" s="65">
        <v>0.33333333333333326</v>
      </c>
      <c r="Z19" s="65">
        <v>0.33333333333333326</v>
      </c>
      <c r="AA19" s="65">
        <v>0.33333333333333326</v>
      </c>
      <c r="AB19" s="65" t="s">
        <v>48</v>
      </c>
      <c r="AC19" s="65">
        <v>7</v>
      </c>
      <c r="AD19" s="125">
        <v>7</v>
      </c>
      <c r="AE19" s="69">
        <v>733</v>
      </c>
      <c r="AF19" s="69">
        <v>708</v>
      </c>
      <c r="AG19" s="69">
        <v>658</v>
      </c>
      <c r="AH19" s="69">
        <v>47</v>
      </c>
      <c r="AI19" s="69">
        <v>9</v>
      </c>
      <c r="AJ19" s="69">
        <v>290</v>
      </c>
      <c r="AK19" s="69">
        <v>9</v>
      </c>
      <c r="AL19" s="184">
        <v>290</v>
      </c>
    </row>
    <row r="20" spans="1:38" s="178" customFormat="1" ht="11.25">
      <c r="A20" s="177"/>
      <c r="B20" s="145"/>
      <c r="C20" s="27" t="s">
        <v>20</v>
      </c>
      <c r="D20" s="123"/>
      <c r="E20" s="124">
        <v>11128</v>
      </c>
      <c r="F20" s="124">
        <v>5580</v>
      </c>
      <c r="G20" s="124">
        <v>2252</v>
      </c>
      <c r="H20" s="124">
        <v>925</v>
      </c>
      <c r="I20" s="124">
        <v>0</v>
      </c>
      <c r="J20" s="124">
        <v>43</v>
      </c>
      <c r="K20" s="124">
        <v>1168</v>
      </c>
      <c r="L20" s="65">
        <v>0.99426523297491043</v>
      </c>
      <c r="M20" s="65">
        <v>3.9413854351687387</v>
      </c>
      <c r="N20" s="65">
        <v>11.03027027027027</v>
      </c>
      <c r="O20" s="65" t="s">
        <v>48</v>
      </c>
      <c r="P20" s="65">
        <v>257.7906976744186</v>
      </c>
      <c r="Q20" s="125">
        <v>8.5273972602739718</v>
      </c>
      <c r="R20" s="69">
        <v>12929</v>
      </c>
      <c r="S20" s="69">
        <v>8420</v>
      </c>
      <c r="T20" s="69">
        <v>6112</v>
      </c>
      <c r="U20" s="69">
        <v>1739</v>
      </c>
      <c r="V20" s="69">
        <v>0</v>
      </c>
      <c r="W20" s="69">
        <v>866</v>
      </c>
      <c r="X20" s="69">
        <v>1608</v>
      </c>
      <c r="Y20" s="65">
        <v>0.53551068883610453</v>
      </c>
      <c r="Z20" s="65">
        <v>1.1153468586387434</v>
      </c>
      <c r="AA20" s="65">
        <v>6.4347326049453706</v>
      </c>
      <c r="AB20" s="65" t="s">
        <v>48</v>
      </c>
      <c r="AC20" s="65">
        <v>13.929561200923787</v>
      </c>
      <c r="AD20" s="125">
        <v>7.0404228855721396</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114</v>
      </c>
      <c r="F22" s="124">
        <v>77</v>
      </c>
      <c r="G22" s="124">
        <v>73</v>
      </c>
      <c r="H22" s="124">
        <v>13</v>
      </c>
      <c r="I22" s="124">
        <v>0</v>
      </c>
      <c r="J22" s="124">
        <v>14</v>
      </c>
      <c r="K22" s="124">
        <v>21</v>
      </c>
      <c r="L22" s="65">
        <v>0.48051948051948057</v>
      </c>
      <c r="M22" s="65">
        <v>0.56164383561643838</v>
      </c>
      <c r="N22" s="65">
        <v>7.7692307692307701</v>
      </c>
      <c r="O22" s="65" t="s">
        <v>48</v>
      </c>
      <c r="P22" s="65">
        <v>7.1428571428571423</v>
      </c>
      <c r="Q22" s="125">
        <v>4.4285714285714288</v>
      </c>
      <c r="R22" s="69">
        <v>247</v>
      </c>
      <c r="S22" s="69">
        <v>172</v>
      </c>
      <c r="T22" s="69">
        <v>179</v>
      </c>
      <c r="U22" s="69">
        <v>29</v>
      </c>
      <c r="V22" s="69">
        <v>0</v>
      </c>
      <c r="W22" s="69">
        <v>33</v>
      </c>
      <c r="X22" s="69">
        <v>45</v>
      </c>
      <c r="Y22" s="65">
        <v>0.43604651162790709</v>
      </c>
      <c r="Z22" s="65">
        <v>0.37988826815642462</v>
      </c>
      <c r="AA22" s="65">
        <v>7.5172413793103452</v>
      </c>
      <c r="AB22" s="65" t="s">
        <v>48</v>
      </c>
      <c r="AC22" s="65">
        <v>6.4848484848484844</v>
      </c>
      <c r="AD22" s="125">
        <v>4.4888888888888889</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321671</v>
      </c>
      <c r="F23" s="124">
        <v>282857</v>
      </c>
      <c r="G23" s="124">
        <v>247607</v>
      </c>
      <c r="H23" s="124">
        <v>14032</v>
      </c>
      <c r="I23" s="124">
        <v>0</v>
      </c>
      <c r="J23" s="124">
        <v>47023</v>
      </c>
      <c r="K23" s="124">
        <v>59703</v>
      </c>
      <c r="L23" s="65">
        <v>0.13722128142488965</v>
      </c>
      <c r="M23" s="65">
        <v>0.29911916868263022</v>
      </c>
      <c r="N23" s="65">
        <v>21.924102052451538</v>
      </c>
      <c r="O23" s="65" t="s">
        <v>48</v>
      </c>
      <c r="P23" s="65">
        <v>5.8407162452416905</v>
      </c>
      <c r="Q23" s="125">
        <v>4.3878532067065308</v>
      </c>
      <c r="R23" s="69">
        <v>737249</v>
      </c>
      <c r="S23" s="69">
        <v>596438</v>
      </c>
      <c r="T23" s="69">
        <v>538404</v>
      </c>
      <c r="U23" s="69">
        <v>35860</v>
      </c>
      <c r="V23" s="69">
        <v>0</v>
      </c>
      <c r="W23" s="69">
        <v>112017</v>
      </c>
      <c r="X23" s="69">
        <v>134226</v>
      </c>
      <c r="Y23" s="65">
        <v>0.23608656725426624</v>
      </c>
      <c r="Z23" s="65">
        <v>0.36932303623301466</v>
      </c>
      <c r="AA23" s="65">
        <v>19.559090909090909</v>
      </c>
      <c r="AB23" s="65" t="s">
        <v>48</v>
      </c>
      <c r="AC23" s="65">
        <v>5.5815813671139205</v>
      </c>
      <c r="AD23" s="125">
        <v>4.4925945792916426</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0</v>
      </c>
      <c r="F25" s="124">
        <v>0</v>
      </c>
      <c r="G25" s="124">
        <v>0</v>
      </c>
      <c r="H25" s="124">
        <v>0</v>
      </c>
      <c r="I25" s="124">
        <v>0</v>
      </c>
      <c r="J25" s="124">
        <v>0</v>
      </c>
      <c r="K25" s="124">
        <v>0</v>
      </c>
      <c r="L25" s="65" t="s">
        <v>48</v>
      </c>
      <c r="M25" s="65" t="s">
        <v>48</v>
      </c>
      <c r="N25" s="65" t="s">
        <v>48</v>
      </c>
      <c r="O25" s="65" t="s">
        <v>48</v>
      </c>
      <c r="P25" s="65" t="s">
        <v>48</v>
      </c>
      <c r="Q25" s="125" t="s">
        <v>48</v>
      </c>
      <c r="R25" s="69">
        <v>0</v>
      </c>
      <c r="S25" s="69">
        <v>0</v>
      </c>
      <c r="T25" s="69">
        <v>0</v>
      </c>
      <c r="U25" s="69">
        <v>0</v>
      </c>
      <c r="V25" s="69">
        <v>0</v>
      </c>
      <c r="W25" s="69">
        <v>0</v>
      </c>
      <c r="X25" s="69">
        <v>0</v>
      </c>
      <c r="Y25" s="65" t="s">
        <v>48</v>
      </c>
      <c r="Z25" s="65" t="s">
        <v>48</v>
      </c>
      <c r="AA25" s="65" t="s">
        <v>48</v>
      </c>
      <c r="AB25" s="65" t="s">
        <v>48</v>
      </c>
      <c r="AC25" s="65" t="s">
        <v>48</v>
      </c>
      <c r="AD25" s="125" t="s">
        <v>48</v>
      </c>
      <c r="AE25" s="69">
        <v>14</v>
      </c>
      <c r="AF25" s="69">
        <v>21</v>
      </c>
      <c r="AG25" s="69">
        <v>9</v>
      </c>
      <c r="AH25" s="69">
        <v>0</v>
      </c>
      <c r="AI25" s="69">
        <v>0</v>
      </c>
      <c r="AJ25" s="69">
        <v>16</v>
      </c>
      <c r="AK25" s="69">
        <v>0</v>
      </c>
      <c r="AL25" s="184">
        <v>16</v>
      </c>
    </row>
    <row r="26" spans="1:38" s="178" customFormat="1" ht="11.25">
      <c r="A26" s="177"/>
      <c r="B26" s="145"/>
      <c r="C26" s="27" t="s">
        <v>20</v>
      </c>
      <c r="D26" s="123"/>
      <c r="E26" s="124">
        <v>0</v>
      </c>
      <c r="F26" s="124">
        <v>0</v>
      </c>
      <c r="G26" s="124">
        <v>0</v>
      </c>
      <c r="H26" s="124">
        <v>0</v>
      </c>
      <c r="I26" s="124">
        <v>0</v>
      </c>
      <c r="J26" s="124">
        <v>0</v>
      </c>
      <c r="K26" s="124">
        <v>0</v>
      </c>
      <c r="L26" s="65" t="s">
        <v>48</v>
      </c>
      <c r="M26" s="65" t="s">
        <v>48</v>
      </c>
      <c r="N26" s="65" t="s">
        <v>48</v>
      </c>
      <c r="O26" s="65" t="s">
        <v>48</v>
      </c>
      <c r="P26" s="65" t="s">
        <v>48</v>
      </c>
      <c r="Q26" s="125" t="s">
        <v>48</v>
      </c>
      <c r="R26" s="69">
        <v>0</v>
      </c>
      <c r="S26" s="69">
        <v>0</v>
      </c>
      <c r="T26" s="69">
        <v>0</v>
      </c>
      <c r="U26" s="69">
        <v>0</v>
      </c>
      <c r="V26" s="69">
        <v>0</v>
      </c>
      <c r="W26" s="69">
        <v>0</v>
      </c>
      <c r="X26" s="69">
        <v>0</v>
      </c>
      <c r="Y26" s="65" t="s">
        <v>48</v>
      </c>
      <c r="Z26" s="65" t="s">
        <v>48</v>
      </c>
      <c r="AA26" s="65" t="s">
        <v>48</v>
      </c>
      <c r="AB26" s="65" t="s">
        <v>48</v>
      </c>
      <c r="AC26" s="65" t="s">
        <v>48</v>
      </c>
      <c r="AD26" s="125" t="s">
        <v>48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476</v>
      </c>
      <c r="F27" s="130">
        <v>313</v>
      </c>
      <c r="G27" s="130">
        <v>242</v>
      </c>
      <c r="H27" s="130">
        <v>185</v>
      </c>
      <c r="I27" s="130">
        <v>5</v>
      </c>
      <c r="J27" s="130">
        <v>193</v>
      </c>
      <c r="K27" s="130">
        <v>187</v>
      </c>
      <c r="L27" s="131">
        <v>0.52076677316293929</v>
      </c>
      <c r="M27" s="131">
        <v>0.96694214876033069</v>
      </c>
      <c r="N27" s="131">
        <v>1.5729729729729729</v>
      </c>
      <c r="O27" s="131">
        <v>94.2</v>
      </c>
      <c r="P27" s="131">
        <v>1.4663212435233159</v>
      </c>
      <c r="Q27" s="132">
        <v>1.5454545454545454</v>
      </c>
      <c r="R27" s="130">
        <v>1026</v>
      </c>
      <c r="S27" s="130">
        <v>619</v>
      </c>
      <c r="T27" s="130">
        <v>545</v>
      </c>
      <c r="U27" s="130">
        <v>371</v>
      </c>
      <c r="V27" s="130">
        <v>7</v>
      </c>
      <c r="W27" s="130">
        <v>405</v>
      </c>
      <c r="X27" s="130">
        <v>405</v>
      </c>
      <c r="Y27" s="131">
        <v>0.65751211631663975</v>
      </c>
      <c r="Z27" s="131">
        <v>0.88256880733944953</v>
      </c>
      <c r="AA27" s="131">
        <v>1.7654986522911051</v>
      </c>
      <c r="AB27" s="131">
        <v>145.57142857142858</v>
      </c>
      <c r="AC27" s="131">
        <v>1.5333333333333332</v>
      </c>
      <c r="AD27" s="132">
        <v>1.5333333333333332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1260797</v>
      </c>
      <c r="F28" s="134">
        <v>994232</v>
      </c>
      <c r="G28" s="134">
        <v>723641</v>
      </c>
      <c r="H28" s="134">
        <v>240931</v>
      </c>
      <c r="I28" s="134">
        <v>4669</v>
      </c>
      <c r="J28" s="134">
        <v>494991</v>
      </c>
      <c r="K28" s="134">
        <v>513063</v>
      </c>
      <c r="L28" s="135">
        <v>0.2681114669413176</v>
      </c>
      <c r="M28" s="135">
        <v>0.74229624910694669</v>
      </c>
      <c r="N28" s="135">
        <v>4.2330210724232247</v>
      </c>
      <c r="O28" s="135">
        <v>269.0357678303705</v>
      </c>
      <c r="P28" s="135">
        <v>1.5471109575729658</v>
      </c>
      <c r="Q28" s="136">
        <v>1.4573921721114171</v>
      </c>
      <c r="R28" s="134">
        <v>2766999</v>
      </c>
      <c r="S28" s="134">
        <v>1977097</v>
      </c>
      <c r="T28" s="134">
        <v>1557046</v>
      </c>
      <c r="U28" s="134">
        <v>460887</v>
      </c>
      <c r="V28" s="134">
        <v>5957</v>
      </c>
      <c r="W28" s="134">
        <v>1050029</v>
      </c>
      <c r="X28" s="134">
        <v>1133915</v>
      </c>
      <c r="Y28" s="135">
        <v>0.39952617398134738</v>
      </c>
      <c r="Z28" s="135">
        <v>0.77708237264666558</v>
      </c>
      <c r="AA28" s="135">
        <v>5.0036386359346219</v>
      </c>
      <c r="AB28" s="135">
        <v>463.49538358234008</v>
      </c>
      <c r="AC28" s="135">
        <v>1.6351643621271412</v>
      </c>
      <c r="AD28" s="136">
        <v>1.4402173002385541</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4682-EF6A-42EB-8F82-DA7E3AECB4D3}">
  <dimension ref="A1:XFC66"/>
  <sheetViews>
    <sheetView showGridLines="0" zoomScale="85" zoomScaleNormal="85" workbookViewId="0">
      <selection activeCell="M36" sqref="M36"/>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3" width="10.140625" customWidth="1"/>
    <col min="34" max="34" width="10.85546875" customWidth="1"/>
    <col min="35" max="16383" width="8.7109375" hidden="1"/>
    <col min="16384" max="16384" width="1.7109375" hidden="1" customWidth="1"/>
  </cols>
  <sheetData>
    <row r="1" spans="1:36"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6"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6"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45688</v>
      </c>
      <c r="AG3" s="26"/>
      <c r="AH3" s="10"/>
    </row>
    <row r="4" spans="1:36" ht="15.75">
      <c r="A4" s="10"/>
      <c r="B4" s="12" t="s">
        <v>67</v>
      </c>
      <c r="C4" s="27"/>
      <c r="D4" s="197" t="s">
        <v>41</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6"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6"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6"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6"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6" s="178" customFormat="1" ht="15" customHeight="1">
      <c r="A9" s="177"/>
      <c r="B9" s="139" t="s">
        <v>11</v>
      </c>
      <c r="C9" s="140"/>
      <c r="D9" s="211"/>
      <c r="E9" s="213" t="s">
        <v>41</v>
      </c>
      <c r="F9" s="213"/>
      <c r="G9" s="213"/>
      <c r="H9" s="213"/>
      <c r="I9" s="213"/>
      <c r="J9" s="213"/>
      <c r="K9" s="213"/>
      <c r="L9" s="213"/>
      <c r="M9" s="213"/>
      <c r="N9" s="213"/>
      <c r="O9" s="213"/>
      <c r="P9" s="213"/>
      <c r="Q9" s="214"/>
      <c r="R9" s="215" t="str">
        <f>E9</f>
        <v>Ocak</v>
      </c>
      <c r="S9" s="216"/>
      <c r="T9" s="216"/>
      <c r="U9" s="216"/>
      <c r="V9" s="216"/>
      <c r="W9" s="216"/>
      <c r="X9" s="216"/>
      <c r="Y9" s="216"/>
      <c r="Z9" s="216"/>
      <c r="AA9" s="216"/>
      <c r="AB9" s="216"/>
      <c r="AC9" s="216"/>
      <c r="AD9" s="217"/>
      <c r="AE9" s="215" t="s">
        <v>25</v>
      </c>
      <c r="AF9" s="216"/>
      <c r="AG9" s="216"/>
      <c r="AH9" s="216"/>
      <c r="AI9" s="216"/>
      <c r="AJ9" s="218"/>
    </row>
    <row r="10" spans="1:36"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121"/>
    </row>
    <row r="11" spans="1:36"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3">
        <v>2020</v>
      </c>
      <c r="AJ11" s="143">
        <v>2019</v>
      </c>
    </row>
    <row r="12" spans="1:36"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123"/>
    </row>
    <row r="13" spans="1:36" s="178" customFormat="1" ht="11.25">
      <c r="A13" s="177"/>
      <c r="B13" s="145"/>
      <c r="C13" s="27" t="s">
        <v>19</v>
      </c>
      <c r="D13" s="123"/>
      <c r="E13" s="124">
        <v>404</v>
      </c>
      <c r="F13" s="124">
        <v>197</v>
      </c>
      <c r="G13" s="124">
        <v>188</v>
      </c>
      <c r="H13" s="124">
        <v>164</v>
      </c>
      <c r="I13" s="124">
        <v>0</v>
      </c>
      <c r="J13" s="124">
        <v>187</v>
      </c>
      <c r="K13" s="124">
        <v>189</v>
      </c>
      <c r="L13" s="65">
        <f>IFERROR(E13/F13-1,"n/a")</f>
        <v>1.0507614213197969</v>
      </c>
      <c r="M13" s="65">
        <f>IFERROR(E13/G13-1,"n/a")</f>
        <v>1.1489361702127661</v>
      </c>
      <c r="N13" s="65">
        <f>IFERROR(E13/H13-1,"n/a")</f>
        <v>1.4634146341463414</v>
      </c>
      <c r="O13" s="65" t="str">
        <f>IFERROR(E13/I13-1,"n/a")</f>
        <v>n/a</v>
      </c>
      <c r="P13" s="65">
        <f>IFERROR(E13/J13-1,"n/a")</f>
        <v>1.1604278074866312</v>
      </c>
      <c r="Q13" s="125">
        <f>IFERROR(E13/K13-1,"n/a")</f>
        <v>1.1375661375661377</v>
      </c>
      <c r="R13" s="69">
        <f t="shared" ref="R13:X14" si="0">E13</f>
        <v>404</v>
      </c>
      <c r="S13" s="69">
        <f t="shared" si="0"/>
        <v>197</v>
      </c>
      <c r="T13" s="69">
        <f t="shared" si="0"/>
        <v>188</v>
      </c>
      <c r="U13" s="69">
        <f t="shared" si="0"/>
        <v>164</v>
      </c>
      <c r="V13" s="69">
        <f t="shared" si="0"/>
        <v>0</v>
      </c>
      <c r="W13" s="69">
        <f t="shared" si="0"/>
        <v>187</v>
      </c>
      <c r="X13" s="69">
        <f t="shared" si="0"/>
        <v>189</v>
      </c>
      <c r="Y13" s="65">
        <f>IFERROR(R13/S13-1,"n/a")</f>
        <v>1.0507614213197969</v>
      </c>
      <c r="Z13" s="65">
        <f>IFERROR(R13/T13-1,"n/a")</f>
        <v>1.1489361702127661</v>
      </c>
      <c r="AA13" s="65">
        <f>IFERROR(R13/U13-1,"n/a")</f>
        <v>1.4634146341463414</v>
      </c>
      <c r="AB13" s="65" t="str">
        <f>IFERROR(R13/V13-1,"n/a")</f>
        <v>n/a</v>
      </c>
      <c r="AC13" s="65">
        <f>IFERROR(R13/W13-1,"n/a")</f>
        <v>1.1604278074866312</v>
      </c>
      <c r="AD13" s="125">
        <f>IFERROR(R13/X13-1,"n/a")</f>
        <v>1.1375661375661377</v>
      </c>
      <c r="AE13" s="69">
        <v>2483</v>
      </c>
      <c r="AF13" s="69">
        <v>1630</v>
      </c>
      <c r="AG13" s="69">
        <v>1486</v>
      </c>
      <c r="AH13" s="69">
        <v>522</v>
      </c>
      <c r="AI13" s="69">
        <v>551</v>
      </c>
      <c r="AJ13" s="184">
        <v>1591</v>
      </c>
    </row>
    <row r="14" spans="1:36" s="178" customFormat="1" ht="11.25">
      <c r="A14" s="177"/>
      <c r="B14" s="145"/>
      <c r="C14" s="27" t="s">
        <v>20</v>
      </c>
      <c r="D14" s="123"/>
      <c r="E14" s="124">
        <v>1052329</v>
      </c>
      <c r="F14" s="124">
        <v>621308</v>
      </c>
      <c r="G14" s="124">
        <v>522949</v>
      </c>
      <c r="H14" s="124">
        <v>195612</v>
      </c>
      <c r="I14" s="124">
        <v>0</v>
      </c>
      <c r="J14" s="124">
        <v>466080</v>
      </c>
      <c r="K14" s="124">
        <v>525262</v>
      </c>
      <c r="L14" s="65">
        <f>IFERROR(E14/F14-1,"n/a")</f>
        <v>0.69373161137471273</v>
      </c>
      <c r="M14" s="65">
        <f>IFERROR(E14/G14-1,"n/a")</f>
        <v>1.0122975663018763</v>
      </c>
      <c r="N14" s="65">
        <f>IFERROR(E14/H14-1,"n/a")</f>
        <v>4.3796750710590349</v>
      </c>
      <c r="O14" s="65" t="str">
        <f>IFERROR(E14/I14-1,"n/a")</f>
        <v>n/a</v>
      </c>
      <c r="P14" s="65">
        <f>IFERROR(E14/J14-1,"n/a")</f>
        <v>1.2578291280466871</v>
      </c>
      <c r="Q14" s="125">
        <f>IFERROR(E14/K14-1,"n/a")</f>
        <v>1.0034363803206783</v>
      </c>
      <c r="R14" s="69">
        <f t="shared" si="0"/>
        <v>1052329</v>
      </c>
      <c r="S14" s="69">
        <f t="shared" si="0"/>
        <v>621308</v>
      </c>
      <c r="T14" s="69">
        <f t="shared" si="0"/>
        <v>522949</v>
      </c>
      <c r="U14" s="69">
        <f t="shared" si="0"/>
        <v>195612</v>
      </c>
      <c r="V14" s="69">
        <f t="shared" si="0"/>
        <v>0</v>
      </c>
      <c r="W14" s="69">
        <f t="shared" si="0"/>
        <v>466080</v>
      </c>
      <c r="X14" s="69">
        <f t="shared" si="0"/>
        <v>525262</v>
      </c>
      <c r="Y14" s="65">
        <f>IFERROR(R14/S14-1,"n/a")</f>
        <v>0.69373161137471273</v>
      </c>
      <c r="Z14" s="65">
        <f>IFERROR(R14/T14-1,"n/a")</f>
        <v>1.0122975663018763</v>
      </c>
      <c r="AA14" s="65">
        <f>IFERROR(R14/U14-1,"n/a")</f>
        <v>4.3796750710590349</v>
      </c>
      <c r="AB14" s="65" t="str">
        <f>IFERROR(R14/V14-1,"n/a")</f>
        <v>n/a</v>
      </c>
      <c r="AC14" s="65">
        <f>IFERROR(R14/W14-1,"n/a")</f>
        <v>1.2578291280466871</v>
      </c>
      <c r="AD14" s="125">
        <f>IFERROR(R14/X14-1,"n/a")</f>
        <v>1.0034363803206783</v>
      </c>
      <c r="AE14" s="69">
        <v>8019489</v>
      </c>
      <c r="AF14" s="69">
        <v>5232537</v>
      </c>
      <c r="AG14" s="69">
        <v>3592413</v>
      </c>
      <c r="AH14" s="69">
        <v>768312</v>
      </c>
      <c r="AI14" s="69">
        <v>1092884</v>
      </c>
      <c r="AJ14" s="184">
        <v>4592479</v>
      </c>
    </row>
    <row r="15" spans="1:36"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185"/>
    </row>
    <row r="16" spans="1:36" s="178" customFormat="1" ht="11.25">
      <c r="A16" s="177"/>
      <c r="B16" s="145"/>
      <c r="C16" s="27" t="s">
        <v>19</v>
      </c>
      <c r="D16" s="123"/>
      <c r="E16" s="124">
        <v>12</v>
      </c>
      <c r="F16" s="124">
        <v>12</v>
      </c>
      <c r="G16" s="124">
        <v>5</v>
      </c>
      <c r="H16" s="124">
        <v>3</v>
      </c>
      <c r="I16" s="124">
        <v>2</v>
      </c>
      <c r="J16" s="124">
        <v>5</v>
      </c>
      <c r="K16" s="124">
        <v>5</v>
      </c>
      <c r="L16" s="65">
        <f>IFERROR(E16/F16-1,"n/a")</f>
        <v>0</v>
      </c>
      <c r="M16" s="65">
        <f>IFERROR(E16/G16-1,"n/a")</f>
        <v>1.4</v>
      </c>
      <c r="N16" s="65">
        <f>IFERROR(E16/H16-1,"n/a")</f>
        <v>3</v>
      </c>
      <c r="O16" s="65">
        <f>IFERROR(E16/I16-1,"n/a")</f>
        <v>5</v>
      </c>
      <c r="P16" s="65">
        <f>IFERROR(E16/J16-1,"n/a")</f>
        <v>1.4</v>
      </c>
      <c r="Q16" s="125">
        <f>IFERROR(E16/K16-1,"n/a")</f>
        <v>1.4</v>
      </c>
      <c r="R16" s="69">
        <f t="shared" ref="R16:X17" si="1">E16</f>
        <v>12</v>
      </c>
      <c r="S16" s="69">
        <f t="shared" si="1"/>
        <v>12</v>
      </c>
      <c r="T16" s="69">
        <f t="shared" si="1"/>
        <v>5</v>
      </c>
      <c r="U16" s="69">
        <f t="shared" si="1"/>
        <v>3</v>
      </c>
      <c r="V16" s="69">
        <f t="shared" si="1"/>
        <v>2</v>
      </c>
      <c r="W16" s="69">
        <f t="shared" si="1"/>
        <v>5</v>
      </c>
      <c r="X16" s="69">
        <f t="shared" si="1"/>
        <v>5</v>
      </c>
      <c r="Y16" s="65">
        <f>IFERROR(R16/S16-1,"n/a")</f>
        <v>0</v>
      </c>
      <c r="Z16" s="65">
        <f>IFERROR(R16/T16-1,"n/a")</f>
        <v>1.4</v>
      </c>
      <c r="AA16" s="65">
        <f>IFERROR(R16/U16-1,"n/a")</f>
        <v>3</v>
      </c>
      <c r="AB16" s="65">
        <f>IFERROR(R16/V16-1,"n/a")</f>
        <v>5</v>
      </c>
      <c r="AC16" s="65">
        <f>IFERROR(R16/W16-1,"n/a")</f>
        <v>1.4</v>
      </c>
      <c r="AD16" s="125">
        <f>IFERROR(R16/X16-1,"n/a")</f>
        <v>1.4</v>
      </c>
      <c r="AE16" s="69">
        <v>797</v>
      </c>
      <c r="AF16" s="69">
        <v>575</v>
      </c>
      <c r="AG16" s="69">
        <v>572</v>
      </c>
      <c r="AH16" s="69">
        <v>202</v>
      </c>
      <c r="AI16" s="69">
        <v>54</v>
      </c>
      <c r="AJ16" s="184">
        <v>586</v>
      </c>
    </row>
    <row r="17" spans="1:36" s="178" customFormat="1" ht="11.25">
      <c r="A17" s="177"/>
      <c r="B17" s="145"/>
      <c r="C17" s="27" t="s">
        <v>20</v>
      </c>
      <c r="D17" s="123"/>
      <c r="E17" s="124">
        <v>36494</v>
      </c>
      <c r="F17" s="124">
        <v>45136</v>
      </c>
      <c r="G17" s="124">
        <v>15799</v>
      </c>
      <c r="H17" s="124">
        <v>1702</v>
      </c>
      <c r="I17" s="124">
        <v>1288</v>
      </c>
      <c r="J17" s="124">
        <v>23141</v>
      </c>
      <c r="K17" s="124">
        <v>20627</v>
      </c>
      <c r="L17" s="65">
        <f>IFERROR(E17/F17-1,"n/a")</f>
        <v>-0.19146579227224392</v>
      </c>
      <c r="M17" s="65">
        <f>IFERROR(E17/G17-1,"n/a")</f>
        <v>1.3098930312045067</v>
      </c>
      <c r="N17" s="65">
        <f>IFERROR(E17/H17-1,"n/a")</f>
        <v>20.441833137485311</v>
      </c>
      <c r="O17" s="65">
        <f>IFERROR(E17/I17-1,"n/a")</f>
        <v>27.33385093167702</v>
      </c>
      <c r="P17" s="65">
        <f>IFERROR(E17/J17-1,"n/a")</f>
        <v>0.57702778618037254</v>
      </c>
      <c r="Q17" s="125">
        <f>IFERROR(E17/K17-1,"n/a")</f>
        <v>0.76923449847287539</v>
      </c>
      <c r="R17" s="69">
        <f t="shared" si="1"/>
        <v>36494</v>
      </c>
      <c r="S17" s="69">
        <f t="shared" si="1"/>
        <v>45136</v>
      </c>
      <c r="T17" s="69">
        <f t="shared" si="1"/>
        <v>15799</v>
      </c>
      <c r="U17" s="69">
        <f t="shared" si="1"/>
        <v>1702</v>
      </c>
      <c r="V17" s="69">
        <f t="shared" si="1"/>
        <v>1288</v>
      </c>
      <c r="W17" s="69">
        <f t="shared" si="1"/>
        <v>23141</v>
      </c>
      <c r="X17" s="69">
        <f t="shared" si="1"/>
        <v>20627</v>
      </c>
      <c r="Y17" s="65">
        <f>IFERROR(R17/S17-1,"n/a")</f>
        <v>-0.19146579227224392</v>
      </c>
      <c r="Z17" s="65">
        <f>IFERROR(R17/T17-1,"n/a")</f>
        <v>1.3098930312045067</v>
      </c>
      <c r="AA17" s="65">
        <f>IFERROR(R17/U17-1,"n/a")</f>
        <v>20.441833137485311</v>
      </c>
      <c r="AB17" s="65">
        <f>IFERROR(R17/V17-1,"n/a")</f>
        <v>27.33385093167702</v>
      </c>
      <c r="AC17" s="65">
        <f>IFERROR(R17/W17-1,"n/a")</f>
        <v>0.57702778618037254</v>
      </c>
      <c r="AD17" s="125">
        <f>IFERROR(R17/X17-1,"n/a")</f>
        <v>0.76923449847287539</v>
      </c>
      <c r="AE17" s="69">
        <v>2060976</v>
      </c>
      <c r="AF17" s="69">
        <v>1660685</v>
      </c>
      <c r="AG17" s="69">
        <v>965963</v>
      </c>
      <c r="AH17" s="69">
        <v>301521</v>
      </c>
      <c r="AI17" s="69">
        <v>70675</v>
      </c>
      <c r="AJ17" s="184">
        <v>1400932</v>
      </c>
    </row>
    <row r="18" spans="1:36"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185"/>
    </row>
    <row r="19" spans="1:36" s="178" customFormat="1" ht="11.25">
      <c r="A19" s="177"/>
      <c r="B19" s="145"/>
      <c r="C19" s="27" t="s">
        <v>19</v>
      </c>
      <c r="D19" s="123"/>
      <c r="E19" s="124">
        <v>1</v>
      </c>
      <c r="F19" s="124">
        <v>2</v>
      </c>
      <c r="G19" s="124">
        <v>4</v>
      </c>
      <c r="H19" s="124">
        <v>3</v>
      </c>
      <c r="I19" s="124">
        <v>0</v>
      </c>
      <c r="J19" s="124">
        <v>1</v>
      </c>
      <c r="K19" s="124">
        <v>0</v>
      </c>
      <c r="L19" s="65">
        <f>IFERROR(E19/F19-1,"n/a")</f>
        <v>-0.5</v>
      </c>
      <c r="M19" s="65">
        <f>IFERROR(E19/G19-1,"n/a")</f>
        <v>-0.75</v>
      </c>
      <c r="N19" s="65">
        <f>IFERROR(E19/H19-1,"n/a")</f>
        <v>-0.66666666666666674</v>
      </c>
      <c r="O19" s="65" t="str">
        <f>IFERROR(E19/I19-1,"n/a")</f>
        <v>n/a</v>
      </c>
      <c r="P19" s="65">
        <f>IFERROR(E19/J19-1,"n/a")</f>
        <v>0</v>
      </c>
      <c r="Q19" s="125" t="str">
        <f>IFERROR(E19/K19-1,"n/a")</f>
        <v>n/a</v>
      </c>
      <c r="R19" s="69">
        <f t="shared" ref="R19:X20" si="2">E19</f>
        <v>1</v>
      </c>
      <c r="S19" s="69">
        <f t="shared" si="2"/>
        <v>2</v>
      </c>
      <c r="T19" s="69">
        <f t="shared" si="2"/>
        <v>4</v>
      </c>
      <c r="U19" s="69">
        <f t="shared" si="2"/>
        <v>3</v>
      </c>
      <c r="V19" s="69">
        <f t="shared" si="2"/>
        <v>0</v>
      </c>
      <c r="W19" s="69">
        <f t="shared" si="2"/>
        <v>1</v>
      </c>
      <c r="X19" s="69">
        <f t="shared" si="2"/>
        <v>0</v>
      </c>
      <c r="Y19" s="65">
        <f>IFERROR(R19/S19-1,"n/a")</f>
        <v>-0.5</v>
      </c>
      <c r="Z19" s="65">
        <f>IFERROR(R19/T19-1,"n/a")</f>
        <v>-0.75</v>
      </c>
      <c r="AA19" s="65">
        <f>IFERROR(R19/U19-1,"n/a")</f>
        <v>-0.66666666666666674</v>
      </c>
      <c r="AB19" s="65" t="str">
        <f>IFERROR(R19/V19-1,"n/a")</f>
        <v>n/a</v>
      </c>
      <c r="AC19" s="65">
        <f>IFERROR(R19/W19-1,"n/a")</f>
        <v>0</v>
      </c>
      <c r="AD19" s="125" t="str">
        <f>IFERROR(R19/X19-1,"n/a")</f>
        <v>n/a</v>
      </c>
      <c r="AE19" s="69">
        <v>733</v>
      </c>
      <c r="AF19" s="69">
        <v>708</v>
      </c>
      <c r="AG19" s="69">
        <v>658</v>
      </c>
      <c r="AH19" s="69">
        <v>47</v>
      </c>
      <c r="AI19" s="69">
        <v>9</v>
      </c>
      <c r="AJ19" s="184">
        <v>290</v>
      </c>
    </row>
    <row r="20" spans="1:36" s="178" customFormat="1" ht="11.25">
      <c r="A20" s="177"/>
      <c r="B20" s="145"/>
      <c r="C20" s="27" t="s">
        <v>20</v>
      </c>
      <c r="D20" s="123"/>
      <c r="E20" s="124">
        <v>1801</v>
      </c>
      <c r="F20" s="124">
        <v>2840</v>
      </c>
      <c r="G20" s="124">
        <v>3860</v>
      </c>
      <c r="H20" s="124">
        <v>814</v>
      </c>
      <c r="I20" s="124">
        <v>0</v>
      </c>
      <c r="J20" s="124">
        <v>823</v>
      </c>
      <c r="K20" s="124">
        <v>440</v>
      </c>
      <c r="L20" s="65">
        <f>IFERROR(E20/F20-1,"n/a")</f>
        <v>-0.36584507042253522</v>
      </c>
      <c r="M20" s="65">
        <f>IFERROR(E20/G20-1,"n/a")</f>
        <v>-0.53341968911917093</v>
      </c>
      <c r="N20" s="65">
        <f>IFERROR(E20/H20-1,"n/a")</f>
        <v>1.2125307125307123</v>
      </c>
      <c r="O20" s="65" t="str">
        <f>IFERROR(E20/I20-1,"n/a")</f>
        <v>n/a</v>
      </c>
      <c r="P20" s="65">
        <f>IFERROR(E20/J20-1,"n/a")</f>
        <v>1.1883353584447143</v>
      </c>
      <c r="Q20" s="125">
        <f>IFERROR(E20/K20-1,"n/a")</f>
        <v>3.0931818181818178</v>
      </c>
      <c r="R20" s="69">
        <f t="shared" si="2"/>
        <v>1801</v>
      </c>
      <c r="S20" s="69">
        <f t="shared" si="2"/>
        <v>2840</v>
      </c>
      <c r="T20" s="69">
        <f t="shared" si="2"/>
        <v>3860</v>
      </c>
      <c r="U20" s="69">
        <f t="shared" si="2"/>
        <v>814</v>
      </c>
      <c r="V20" s="69">
        <f t="shared" si="2"/>
        <v>0</v>
      </c>
      <c r="W20" s="69">
        <f t="shared" si="2"/>
        <v>823</v>
      </c>
      <c r="X20" s="69">
        <f t="shared" si="2"/>
        <v>440</v>
      </c>
      <c r="Y20" s="65">
        <f>IFERROR(R20/S20-1,"n/a")</f>
        <v>-0.36584507042253522</v>
      </c>
      <c r="Z20" s="65">
        <f>IFERROR(R20/T20-1,"n/a")</f>
        <v>-0.53341968911917093</v>
      </c>
      <c r="AA20" s="65">
        <f>IFERROR(R20/U20-1,"n/a")</f>
        <v>1.2125307125307123</v>
      </c>
      <c r="AB20" s="65" t="str">
        <f>IFERROR(R20/V20-1,"n/a")</f>
        <v>n/a</v>
      </c>
      <c r="AC20" s="65">
        <f>IFERROR(R20/W20-1,"n/a")</f>
        <v>1.1883353584447143</v>
      </c>
      <c r="AD20" s="125">
        <f>IFERROR(R20/X20-1,"n/a")</f>
        <v>3.0931818181818178</v>
      </c>
      <c r="AE20" s="69">
        <v>1496271.4</v>
      </c>
      <c r="AF20" s="69">
        <v>1277526</v>
      </c>
      <c r="AG20" s="69">
        <v>887495</v>
      </c>
      <c r="AH20" s="69">
        <v>17541</v>
      </c>
      <c r="AI20" s="69">
        <v>10046.999999999998</v>
      </c>
      <c r="AJ20" s="184">
        <v>585930</v>
      </c>
    </row>
    <row r="21" spans="1:36"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185"/>
    </row>
    <row r="22" spans="1:36" s="178" customFormat="1" ht="11.25">
      <c r="A22" s="177"/>
      <c r="B22" s="145"/>
      <c r="C22" s="27" t="s">
        <v>19</v>
      </c>
      <c r="D22" s="149"/>
      <c r="E22" s="124">
        <v>133</v>
      </c>
      <c r="F22" s="124">
        <v>95</v>
      </c>
      <c r="G22" s="124">
        <v>106</v>
      </c>
      <c r="H22" s="124">
        <v>16</v>
      </c>
      <c r="I22" s="124">
        <v>0</v>
      </c>
      <c r="J22" s="124">
        <v>19</v>
      </c>
      <c r="K22" s="124">
        <v>24</v>
      </c>
      <c r="L22" s="65">
        <f>IFERROR(E22/F22-1,"n/a")</f>
        <v>0.39999999999999991</v>
      </c>
      <c r="M22" s="65">
        <f>IFERROR(E22/G22-1,"n/a")</f>
        <v>0.25471698113207553</v>
      </c>
      <c r="N22" s="65">
        <f>IFERROR(E22/H22-1,"n/a")</f>
        <v>7.3125</v>
      </c>
      <c r="O22" s="65" t="str">
        <f>IFERROR(E22/I22-1,"n/a")</f>
        <v>n/a</v>
      </c>
      <c r="P22" s="65">
        <f>IFERROR(E22/J22-1,"n/a")</f>
        <v>6</v>
      </c>
      <c r="Q22" s="125">
        <f>IFERROR(E22/K22-1,"n/a")</f>
        <v>4.541666666666667</v>
      </c>
      <c r="R22" s="69">
        <f t="shared" ref="R22:X23" si="3">E22</f>
        <v>133</v>
      </c>
      <c r="S22" s="69">
        <f t="shared" si="3"/>
        <v>95</v>
      </c>
      <c r="T22" s="69">
        <f t="shared" si="3"/>
        <v>106</v>
      </c>
      <c r="U22" s="69">
        <f t="shared" si="3"/>
        <v>16</v>
      </c>
      <c r="V22" s="69">
        <f t="shared" si="3"/>
        <v>0</v>
      </c>
      <c r="W22" s="69">
        <f t="shared" si="3"/>
        <v>19</v>
      </c>
      <c r="X22" s="69">
        <f t="shared" si="3"/>
        <v>24</v>
      </c>
      <c r="Y22" s="65">
        <f>IFERROR(R22/S22-1,"n/a")</f>
        <v>0.39999999999999991</v>
      </c>
      <c r="Z22" s="65">
        <f>IFERROR(R22/T22-1,"n/a")</f>
        <v>0.25471698113207553</v>
      </c>
      <c r="AA22" s="65">
        <f>IFERROR(R22/U22-1,"n/a")</f>
        <v>7.3125</v>
      </c>
      <c r="AB22" s="65" t="str">
        <f>IFERROR(R22/V22-1,"n/a")</f>
        <v>n/a</v>
      </c>
      <c r="AC22" s="65">
        <f>IFERROR(R22/W22-1,"n/a")</f>
        <v>6</v>
      </c>
      <c r="AD22" s="125">
        <f>IFERROR(R22/X22-1,"n/a")</f>
        <v>4.541666666666667</v>
      </c>
      <c r="AE22" s="69">
        <v>1651</v>
      </c>
      <c r="AF22" s="69">
        <v>1500</v>
      </c>
      <c r="AG22" s="69">
        <v>895</v>
      </c>
      <c r="AH22" s="69">
        <v>283</v>
      </c>
      <c r="AI22" s="69">
        <v>43</v>
      </c>
      <c r="AJ22" s="184">
        <v>827</v>
      </c>
    </row>
    <row r="23" spans="1:36" s="178" customFormat="1" ht="11.25">
      <c r="A23" s="177"/>
      <c r="B23" s="145"/>
      <c r="C23" s="27" t="s">
        <v>20</v>
      </c>
      <c r="D23" s="123"/>
      <c r="E23" s="124">
        <v>415578</v>
      </c>
      <c r="F23" s="124">
        <v>313581</v>
      </c>
      <c r="G23" s="124">
        <v>290797</v>
      </c>
      <c r="H23" s="124">
        <v>21828</v>
      </c>
      <c r="I23" s="124">
        <v>0</v>
      </c>
      <c r="J23" s="124">
        <v>64994</v>
      </c>
      <c r="K23" s="124">
        <v>74523</v>
      </c>
      <c r="L23" s="65">
        <f>IFERROR(E23/F23-1,"n/a")</f>
        <v>0.32526524247323652</v>
      </c>
      <c r="M23" s="65">
        <f>IFERROR(E23/G23-1,"n/a")</f>
        <v>0.42910002510342271</v>
      </c>
      <c r="N23" s="65">
        <f>IFERROR(E23/H23-1,"n/a")</f>
        <v>18.038757559098407</v>
      </c>
      <c r="O23" s="65" t="str">
        <f>IFERROR(E23/I23-1,"n/a")</f>
        <v>n/a</v>
      </c>
      <c r="P23" s="65">
        <f>IFERROR(E23/J23-1,"n/a")</f>
        <v>5.3940979167307752</v>
      </c>
      <c r="Q23" s="125">
        <f>IFERROR(E23/K23-1,"n/a")</f>
        <v>4.5765065818606336</v>
      </c>
      <c r="R23" s="69">
        <f t="shared" si="3"/>
        <v>415578</v>
      </c>
      <c r="S23" s="69">
        <f t="shared" si="3"/>
        <v>313581</v>
      </c>
      <c r="T23" s="69">
        <f t="shared" si="3"/>
        <v>290797</v>
      </c>
      <c r="U23" s="69">
        <f t="shared" si="3"/>
        <v>21828</v>
      </c>
      <c r="V23" s="69">
        <f t="shared" si="3"/>
        <v>0</v>
      </c>
      <c r="W23" s="69">
        <f t="shared" si="3"/>
        <v>64994</v>
      </c>
      <c r="X23" s="69">
        <f t="shared" si="3"/>
        <v>74523</v>
      </c>
      <c r="Y23" s="65">
        <f>IFERROR(R23/S23-1,"n/a")</f>
        <v>0.32526524247323652</v>
      </c>
      <c r="Z23" s="65">
        <f>IFERROR(R23/T23-1,"n/a")</f>
        <v>0.42910002510342271</v>
      </c>
      <c r="AA23" s="65">
        <f>IFERROR(R23/U23-1,"n/a")</f>
        <v>18.038757559098407</v>
      </c>
      <c r="AB23" s="65" t="str">
        <f>IFERROR(R23/V23-1,"n/a")</f>
        <v>n/a</v>
      </c>
      <c r="AC23" s="65">
        <f>IFERROR(R23/W23-1,"n/a")</f>
        <v>5.3940979167307752</v>
      </c>
      <c r="AD23" s="125">
        <f>IFERROR(R23/X23-1,"n/a")</f>
        <v>4.5765065818606336</v>
      </c>
      <c r="AE23" s="69">
        <v>5046474</v>
      </c>
      <c r="AF23" s="69">
        <v>4449177</v>
      </c>
      <c r="AG23" s="69">
        <v>2165161</v>
      </c>
      <c r="AH23" s="69">
        <v>465109</v>
      </c>
      <c r="AI23" s="69">
        <v>140552</v>
      </c>
      <c r="AJ23" s="184">
        <v>2552942</v>
      </c>
    </row>
    <row r="24" spans="1:36"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185"/>
    </row>
    <row r="25" spans="1:36" s="178" customFormat="1" ht="11.25">
      <c r="B25" s="145"/>
      <c r="C25" s="27" t="s">
        <v>19</v>
      </c>
      <c r="D25" s="123"/>
      <c r="E25" s="124">
        <v>0</v>
      </c>
      <c r="F25" s="124">
        <v>0</v>
      </c>
      <c r="G25" s="124">
        <v>0</v>
      </c>
      <c r="H25" s="124">
        <v>0</v>
      </c>
      <c r="I25" s="124">
        <v>0</v>
      </c>
      <c r="J25" s="124">
        <v>0</v>
      </c>
      <c r="K25" s="124">
        <v>0</v>
      </c>
      <c r="L25" s="65" t="str">
        <f>IFERROR(E25/F25-1,"n/a")</f>
        <v>n/a</v>
      </c>
      <c r="M25" s="65" t="str">
        <f>IFERROR(E25/G25-1,"n/a")</f>
        <v>n/a</v>
      </c>
      <c r="N25" s="65" t="str">
        <f>IFERROR(E25/H25-1,"n/a")</f>
        <v>n/a</v>
      </c>
      <c r="O25" s="65" t="str">
        <f>IFERROR(E25/I25-1,"n/a")</f>
        <v>n/a</v>
      </c>
      <c r="P25" s="65" t="str">
        <f>IFERROR(E25/J25-1,"n/a")</f>
        <v>n/a</v>
      </c>
      <c r="Q25" s="125" t="str">
        <f>IFERROR(E25/K25-1,"n/a")</f>
        <v>n/a</v>
      </c>
      <c r="R25" s="69">
        <f t="shared" ref="R25:X26" si="4">E25</f>
        <v>0</v>
      </c>
      <c r="S25" s="69">
        <f t="shared" si="4"/>
        <v>0</v>
      </c>
      <c r="T25" s="69">
        <f t="shared" si="4"/>
        <v>0</v>
      </c>
      <c r="U25" s="69">
        <f t="shared" si="4"/>
        <v>0</v>
      </c>
      <c r="V25" s="69">
        <f t="shared" si="4"/>
        <v>0</v>
      </c>
      <c r="W25" s="69">
        <f t="shared" si="4"/>
        <v>0</v>
      </c>
      <c r="X25" s="69">
        <f t="shared" si="4"/>
        <v>0</v>
      </c>
      <c r="Y25" s="65" t="str">
        <f>IFERROR(R25/S25-1,"n/a")</f>
        <v>n/a</v>
      </c>
      <c r="Z25" s="65" t="str">
        <f>IFERROR(R25/T25-1,"n/a")</f>
        <v>n/a</v>
      </c>
      <c r="AA25" s="65" t="str">
        <f>IFERROR(R25/U25-1,"n/a")</f>
        <v>n/a</v>
      </c>
      <c r="AB25" s="65" t="str">
        <f>IFERROR(R25/V25-1,"n/a")</f>
        <v>n/a</v>
      </c>
      <c r="AC25" s="65" t="str">
        <f>IFERROR(R25/W25-1,"n/a")</f>
        <v>n/a</v>
      </c>
      <c r="AD25" s="125" t="str">
        <f>IFERROR(R25/X25-1,"n/a")</f>
        <v>n/a</v>
      </c>
      <c r="AE25" s="69">
        <v>14</v>
      </c>
      <c r="AF25" s="69">
        <v>21</v>
      </c>
      <c r="AG25" s="69">
        <v>9</v>
      </c>
      <c r="AH25" s="69">
        <v>0</v>
      </c>
      <c r="AI25" s="69">
        <v>0</v>
      </c>
      <c r="AJ25" s="184">
        <v>16</v>
      </c>
    </row>
    <row r="26" spans="1:36" s="178" customFormat="1" ht="11.25">
      <c r="A26" s="177"/>
      <c r="B26" s="145"/>
      <c r="C26" s="27" t="s">
        <v>20</v>
      </c>
      <c r="D26" s="123"/>
      <c r="E26" s="124">
        <v>0</v>
      </c>
      <c r="F26" s="124">
        <v>0</v>
      </c>
      <c r="G26" s="124">
        <v>0</v>
      </c>
      <c r="H26" s="124">
        <v>0</v>
      </c>
      <c r="I26" s="124">
        <v>0</v>
      </c>
      <c r="J26" s="124">
        <v>0</v>
      </c>
      <c r="K26" s="124">
        <v>0</v>
      </c>
      <c r="L26" s="65" t="str">
        <f>IFERROR(E26/F26-1,"n/a")</f>
        <v>n/a</v>
      </c>
      <c r="M26" s="65" t="str">
        <f>IFERROR(E26/G26-1,"n/a")</f>
        <v>n/a</v>
      </c>
      <c r="N26" s="65" t="str">
        <f>IFERROR(E26/H26-1,"n/a")</f>
        <v>n/a</v>
      </c>
      <c r="O26" s="65" t="str">
        <f>IFERROR(E26/I26-1,"n/a")</f>
        <v>n/a</v>
      </c>
      <c r="P26" s="65" t="str">
        <f>IFERROR(E26/J26-1,"n/a")</f>
        <v>n/a</v>
      </c>
      <c r="Q26" s="125" t="str">
        <f>IFERROR(E26/K26-1,"n/a")</f>
        <v>n/a</v>
      </c>
      <c r="R26" s="69">
        <f t="shared" si="4"/>
        <v>0</v>
      </c>
      <c r="S26" s="69">
        <f t="shared" si="4"/>
        <v>0</v>
      </c>
      <c r="T26" s="69">
        <f t="shared" si="4"/>
        <v>0</v>
      </c>
      <c r="U26" s="69">
        <f t="shared" si="4"/>
        <v>0</v>
      </c>
      <c r="V26" s="69">
        <f t="shared" si="4"/>
        <v>0</v>
      </c>
      <c r="W26" s="69">
        <f t="shared" si="4"/>
        <v>0</v>
      </c>
      <c r="X26" s="69">
        <f t="shared" si="4"/>
        <v>0</v>
      </c>
      <c r="Y26" s="65" t="str">
        <f>IFERROR(R26/S26-1,"n/a")</f>
        <v>n/a</v>
      </c>
      <c r="Z26" s="65" t="str">
        <f>IFERROR(R26/T26-1,"n/a")</f>
        <v>n/a</v>
      </c>
      <c r="AA26" s="65" t="str">
        <f>IFERROR(R26/U26-1,"n/a")</f>
        <v>n/a</v>
      </c>
      <c r="AB26" s="65" t="str">
        <f>IFERROR(R26/V26-1,"n/a")</f>
        <v>n/a</v>
      </c>
      <c r="AC26" s="65" t="str">
        <f>IFERROR(R26/W26-1,"n/a")</f>
        <v>n/a</v>
      </c>
      <c r="AD26" s="125" t="str">
        <f>IFERROR(R26/X26-1,"n/a")</f>
        <v>n/a</v>
      </c>
      <c r="AE26" s="69">
        <v>47798</v>
      </c>
      <c r="AF26" s="69">
        <v>38626</v>
      </c>
      <c r="AG26" s="69">
        <v>15637</v>
      </c>
      <c r="AH26" s="69">
        <v>0</v>
      </c>
      <c r="AI26" s="69">
        <v>0</v>
      </c>
      <c r="AJ26" s="186">
        <v>20248</v>
      </c>
    </row>
    <row r="27" spans="1:36" s="178" customFormat="1" ht="12" thickBot="1">
      <c r="A27" s="177"/>
      <c r="B27" s="157" t="s">
        <v>16</v>
      </c>
      <c r="C27" s="158"/>
      <c r="D27" s="159"/>
      <c r="E27" s="130">
        <f t="shared" ref="E27:K28" si="5">E13+E16+E19+E22+E25</f>
        <v>550</v>
      </c>
      <c r="F27" s="130">
        <f t="shared" si="5"/>
        <v>306</v>
      </c>
      <c r="G27" s="130">
        <f t="shared" si="5"/>
        <v>303</v>
      </c>
      <c r="H27" s="130">
        <f t="shared" si="5"/>
        <v>186</v>
      </c>
      <c r="I27" s="130">
        <f t="shared" si="5"/>
        <v>2</v>
      </c>
      <c r="J27" s="130">
        <f t="shared" si="5"/>
        <v>212</v>
      </c>
      <c r="K27" s="130">
        <f t="shared" si="5"/>
        <v>218</v>
      </c>
      <c r="L27" s="131">
        <f>IFERROR(E27/F27-1,"n/a")</f>
        <v>0.79738562091503273</v>
      </c>
      <c r="M27" s="131">
        <f>IFERROR(E27/G27-1,"n/a")</f>
        <v>0.81518151815181517</v>
      </c>
      <c r="N27" s="131">
        <f>IFERROR(E27/H27-1,"n/a")</f>
        <v>1.956989247311828</v>
      </c>
      <c r="O27" s="131">
        <f>IFERROR(E27/I27-1,"n/a")</f>
        <v>274</v>
      </c>
      <c r="P27" s="131">
        <f>IFERROR(E27/J27-1,"n/a")</f>
        <v>1.5943396226415096</v>
      </c>
      <c r="Q27" s="132">
        <f>IFERROR(E27/K27-1,"n/a")</f>
        <v>1.522935779816514</v>
      </c>
      <c r="R27" s="130">
        <f t="shared" ref="R27:X28" si="6">R13+R16+R19+R22+R25</f>
        <v>550</v>
      </c>
      <c r="S27" s="130">
        <f t="shared" si="6"/>
        <v>306</v>
      </c>
      <c r="T27" s="130">
        <f t="shared" si="6"/>
        <v>303</v>
      </c>
      <c r="U27" s="130">
        <f t="shared" si="6"/>
        <v>186</v>
      </c>
      <c r="V27" s="130">
        <f t="shared" si="6"/>
        <v>2</v>
      </c>
      <c r="W27" s="130">
        <f t="shared" si="6"/>
        <v>212</v>
      </c>
      <c r="X27" s="130">
        <f t="shared" si="6"/>
        <v>218</v>
      </c>
      <c r="Y27" s="131">
        <f>IFERROR(R27/S27-1,"n/a")</f>
        <v>0.79738562091503273</v>
      </c>
      <c r="Z27" s="131">
        <f>IFERROR(R27/T27-1,"n/a")</f>
        <v>0.81518151815181517</v>
      </c>
      <c r="AA27" s="131">
        <f>IFERROR(R27/U27-1,"n/a")</f>
        <v>1.956989247311828</v>
      </c>
      <c r="AB27" s="131">
        <f>IFERROR(R27/V27-1,"n/a")</f>
        <v>274</v>
      </c>
      <c r="AC27" s="131">
        <f>IFERROR(R27/W27-1,"n/a")</f>
        <v>1.5943396226415096</v>
      </c>
      <c r="AD27" s="132">
        <f>IFERROR(R27/X27-1,"n/a")</f>
        <v>1.522935779816514</v>
      </c>
      <c r="AE27" s="130">
        <f t="shared" ref="AE27:AJ28" si="7">AE13+AE16+AE19+AE22+AE25</f>
        <v>5678</v>
      </c>
      <c r="AF27" s="130">
        <f t="shared" si="7"/>
        <v>4434</v>
      </c>
      <c r="AG27" s="130">
        <f t="shared" si="7"/>
        <v>3620</v>
      </c>
      <c r="AH27" s="133">
        <f t="shared" si="7"/>
        <v>1054</v>
      </c>
      <c r="AI27" s="133">
        <f t="shared" si="7"/>
        <v>657</v>
      </c>
      <c r="AJ27" s="152">
        <f t="shared" si="7"/>
        <v>3310</v>
      </c>
    </row>
    <row r="28" spans="1:36" s="178" customFormat="1" ht="12.75" thickTop="1" thickBot="1">
      <c r="A28" s="177"/>
      <c r="B28" s="160" t="s">
        <v>17</v>
      </c>
      <c r="C28" s="161"/>
      <c r="D28" s="162"/>
      <c r="E28" s="134">
        <f t="shared" si="5"/>
        <v>1506202</v>
      </c>
      <c r="F28" s="134">
        <f t="shared" si="5"/>
        <v>982865</v>
      </c>
      <c r="G28" s="134">
        <f t="shared" si="5"/>
        <v>833405</v>
      </c>
      <c r="H28" s="134">
        <f t="shared" si="5"/>
        <v>219956</v>
      </c>
      <c r="I28" s="134">
        <f t="shared" si="5"/>
        <v>1288</v>
      </c>
      <c r="J28" s="134">
        <f t="shared" si="5"/>
        <v>555038</v>
      </c>
      <c r="K28" s="134">
        <f t="shared" si="5"/>
        <v>620852</v>
      </c>
      <c r="L28" s="135">
        <f>IFERROR(E28/F28-1,"n/a")</f>
        <v>0.53246071434021958</v>
      </c>
      <c r="M28" s="135">
        <f>IFERROR(E28/G28-1,"n/a")</f>
        <v>0.80728697332029453</v>
      </c>
      <c r="N28" s="135">
        <f>IFERROR(E28/H28-1,"n/a")</f>
        <v>5.8477422757278728</v>
      </c>
      <c r="O28" s="135">
        <f>IFERROR(E28/I28-1,"n/a")</f>
        <v>1168.4114906832299</v>
      </c>
      <c r="P28" s="135">
        <f>IFERROR(E28/J28-1,"n/a")</f>
        <v>1.7136916751645832</v>
      </c>
      <c r="Q28" s="136">
        <f>IFERROR(E28/K28-1,"n/a")</f>
        <v>1.4260242376605055</v>
      </c>
      <c r="R28" s="134">
        <f t="shared" si="6"/>
        <v>1506202</v>
      </c>
      <c r="S28" s="134">
        <f t="shared" si="6"/>
        <v>982865</v>
      </c>
      <c r="T28" s="134">
        <f t="shared" si="6"/>
        <v>833405</v>
      </c>
      <c r="U28" s="134">
        <f t="shared" si="6"/>
        <v>219956</v>
      </c>
      <c r="V28" s="134">
        <f t="shared" si="6"/>
        <v>1288</v>
      </c>
      <c r="W28" s="134">
        <f t="shared" si="6"/>
        <v>555038</v>
      </c>
      <c r="X28" s="134">
        <f t="shared" si="6"/>
        <v>620852</v>
      </c>
      <c r="Y28" s="135">
        <f>IFERROR(R28/S28-1,"n/a")</f>
        <v>0.53246071434021958</v>
      </c>
      <c r="Z28" s="135">
        <f>IFERROR(R28/T28-1,"n/a")</f>
        <v>0.80728697332029453</v>
      </c>
      <c r="AA28" s="135">
        <f>IFERROR(R28/U28-1,"n/a")</f>
        <v>5.8477422757278728</v>
      </c>
      <c r="AB28" s="135">
        <f>IFERROR(R28/V28-1,"n/a")</f>
        <v>1168.4114906832299</v>
      </c>
      <c r="AC28" s="135">
        <f>IFERROR(R28/W28-1,"n/a")</f>
        <v>1.7136916751645832</v>
      </c>
      <c r="AD28" s="136">
        <f>IFERROR(R28/X28-1,"n/a")</f>
        <v>1.4260242376605055</v>
      </c>
      <c r="AE28" s="134">
        <f t="shared" si="7"/>
        <v>16671008.4</v>
      </c>
      <c r="AF28" s="134">
        <f t="shared" si="7"/>
        <v>12658551</v>
      </c>
      <c r="AG28" s="134">
        <f t="shared" si="7"/>
        <v>7626669</v>
      </c>
      <c r="AH28" s="137">
        <f t="shared" si="7"/>
        <v>1552483</v>
      </c>
      <c r="AI28" s="137">
        <f t="shared" si="7"/>
        <v>1314158</v>
      </c>
      <c r="AJ28" s="155">
        <f t="shared" si="7"/>
        <v>9152531</v>
      </c>
    </row>
    <row r="29" spans="1:36"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row>
    <row r="30" spans="1:36"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row>
    <row r="31" spans="1:36"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177"/>
    </row>
    <row r="32" spans="1:36"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177"/>
    </row>
    <row r="33" spans="1:34"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4"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4" s="178" customFormat="1" ht="15">
      <c r="A35" s="177"/>
      <c r="B35" s="177"/>
      <c r="C35"/>
      <c r="D35"/>
      <c r="E35"/>
      <c r="F35"/>
      <c r="G35"/>
      <c r="H35"/>
      <c r="I35"/>
      <c r="J35"/>
      <c r="K35"/>
      <c r="L35"/>
      <c r="M35"/>
      <c r="N35"/>
      <c r="O35"/>
      <c r="P35"/>
      <c r="Q35"/>
      <c r="R35"/>
      <c r="S35"/>
      <c r="T35"/>
      <c r="U35"/>
      <c r="V35"/>
      <c r="W35"/>
      <c r="X35"/>
      <c r="Y35"/>
      <c r="Z35"/>
      <c r="AA35"/>
      <c r="AB35"/>
      <c r="AC35"/>
      <c r="AD35"/>
      <c r="AE35"/>
      <c r="AF35"/>
      <c r="AH35" s="177"/>
    </row>
    <row r="36" spans="1:34" s="178" customFormat="1" ht="15">
      <c r="A36" s="177"/>
      <c r="B36" s="177"/>
      <c r="C36"/>
      <c r="D36"/>
      <c r="E36"/>
      <c r="F36"/>
      <c r="G36"/>
      <c r="H36"/>
      <c r="I36"/>
      <c r="J36"/>
      <c r="K36"/>
      <c r="L36"/>
      <c r="M36"/>
      <c r="N36"/>
      <c r="O36"/>
      <c r="P36"/>
      <c r="Q36"/>
      <c r="R36"/>
      <c r="S36"/>
      <c r="T36"/>
      <c r="U36"/>
      <c r="V36"/>
      <c r="W36"/>
      <c r="X36"/>
      <c r="Y36"/>
      <c r="Z36"/>
      <c r="AA36"/>
      <c r="AB36"/>
      <c r="AC36"/>
      <c r="AD36"/>
      <c r="AE36"/>
      <c r="AF36"/>
      <c r="AH36" s="177"/>
    </row>
    <row r="37" spans="1:34" s="178" customFormat="1" ht="15">
      <c r="A37" s="177"/>
      <c r="B37" s="177"/>
      <c r="C37"/>
      <c r="D37"/>
      <c r="E37"/>
      <c r="F37"/>
      <c r="G37"/>
      <c r="H37"/>
      <c r="I37"/>
      <c r="J37"/>
      <c r="K37"/>
      <c r="L37"/>
      <c r="M37"/>
      <c r="N37"/>
      <c r="O37"/>
      <c r="P37"/>
      <c r="Q37"/>
      <c r="R37"/>
      <c r="S37"/>
      <c r="T37"/>
      <c r="U37"/>
      <c r="V37"/>
      <c r="W37"/>
      <c r="X37"/>
      <c r="Y37"/>
      <c r="Z37"/>
      <c r="AA37"/>
      <c r="AB37"/>
      <c r="AC37"/>
      <c r="AD37"/>
      <c r="AE37"/>
      <c r="AF37"/>
      <c r="AH37" s="177"/>
    </row>
    <row r="38" spans="1:34" s="178" customFormat="1" ht="15">
      <c r="A38" s="177"/>
      <c r="B38" s="177"/>
      <c r="C38"/>
      <c r="D38"/>
      <c r="E38"/>
      <c r="F38"/>
      <c r="G38"/>
      <c r="H38"/>
      <c r="I38"/>
      <c r="J38"/>
      <c r="K38"/>
      <c r="L38"/>
      <c r="M38"/>
      <c r="N38"/>
      <c r="O38"/>
      <c r="P38"/>
      <c r="Q38"/>
      <c r="R38"/>
      <c r="S38"/>
      <c r="T38"/>
      <c r="U38"/>
      <c r="V38"/>
      <c r="W38"/>
      <c r="X38"/>
      <c r="Y38"/>
      <c r="Z38"/>
      <c r="AA38"/>
      <c r="AB38"/>
      <c r="AC38"/>
      <c r="AD38"/>
      <c r="AE38"/>
      <c r="AF38"/>
      <c r="AH38" s="177"/>
    </row>
    <row r="39" spans="1:34" s="178" customFormat="1" ht="15">
      <c r="A39" s="177"/>
      <c r="B39" s="177"/>
      <c r="C39"/>
      <c r="D39"/>
      <c r="E39"/>
      <c r="F39"/>
      <c r="G39"/>
      <c r="H39"/>
      <c r="I39"/>
      <c r="J39"/>
      <c r="K39"/>
      <c r="L39"/>
      <c r="M39"/>
      <c r="N39"/>
      <c r="O39"/>
      <c r="P39"/>
      <c r="Q39"/>
      <c r="R39"/>
      <c r="S39"/>
      <c r="T39"/>
      <c r="U39"/>
      <c r="V39"/>
      <c r="W39"/>
      <c r="X39"/>
      <c r="Y39"/>
      <c r="Z39"/>
      <c r="AA39"/>
      <c r="AB39"/>
      <c r="AC39"/>
      <c r="AD39"/>
      <c r="AE39"/>
      <c r="AF39"/>
      <c r="AH39" s="177"/>
    </row>
    <row r="40" spans="1:34" s="178" customFormat="1" ht="15">
      <c r="A40" s="177"/>
      <c r="B40" s="177"/>
      <c r="C40"/>
      <c r="D40"/>
      <c r="E40"/>
      <c r="F40"/>
      <c r="G40"/>
      <c r="H40"/>
      <c r="I40"/>
      <c r="J40"/>
      <c r="K40"/>
      <c r="L40"/>
      <c r="M40"/>
      <c r="N40"/>
      <c r="O40"/>
      <c r="P40"/>
      <c r="Q40"/>
      <c r="R40"/>
      <c r="S40"/>
      <c r="T40"/>
      <c r="U40"/>
      <c r="V40"/>
      <c r="W40"/>
      <c r="X40"/>
      <c r="Y40"/>
      <c r="Z40"/>
      <c r="AA40"/>
      <c r="AB40"/>
      <c r="AC40"/>
      <c r="AD40"/>
      <c r="AE40"/>
      <c r="AF40"/>
      <c r="AH40" s="177"/>
    </row>
    <row r="41" spans="1:34" s="178" customFormat="1" ht="15">
      <c r="A41" s="177"/>
      <c r="B41" s="177"/>
      <c r="C41"/>
      <c r="D41"/>
      <c r="E41"/>
      <c r="F41"/>
      <c r="G41"/>
      <c r="H41"/>
      <c r="I41"/>
      <c r="J41"/>
      <c r="K41"/>
      <c r="L41"/>
      <c r="M41"/>
      <c r="N41"/>
      <c r="O41"/>
      <c r="P41"/>
      <c r="Q41"/>
      <c r="R41"/>
      <c r="S41"/>
      <c r="T41"/>
      <c r="U41"/>
      <c r="V41"/>
      <c r="W41"/>
      <c r="X41"/>
      <c r="Y41"/>
      <c r="Z41"/>
      <c r="AA41"/>
      <c r="AB41"/>
      <c r="AC41"/>
      <c r="AD41"/>
      <c r="AE41"/>
      <c r="AF41"/>
      <c r="AH41" s="177"/>
    </row>
    <row r="42" spans="1:34" s="178" customFormat="1" ht="15">
      <c r="A42" s="177"/>
      <c r="B42" s="177"/>
      <c r="C42"/>
      <c r="D42"/>
      <c r="E42"/>
      <c r="F42"/>
      <c r="G42"/>
      <c r="H42"/>
      <c r="I42"/>
      <c r="J42"/>
      <c r="K42"/>
      <c r="L42"/>
      <c r="M42"/>
      <c r="N42"/>
      <c r="O42"/>
      <c r="P42"/>
      <c r="Q42"/>
      <c r="R42"/>
      <c r="S42"/>
      <c r="T42"/>
      <c r="U42"/>
      <c r="V42"/>
      <c r="W42"/>
      <c r="X42"/>
      <c r="Y42"/>
      <c r="Z42"/>
      <c r="AA42"/>
      <c r="AB42"/>
      <c r="AC42"/>
      <c r="AD42"/>
      <c r="AE42"/>
      <c r="AF42"/>
      <c r="AH42" s="177"/>
    </row>
    <row r="43" spans="1:34" s="178" customFormat="1" ht="15">
      <c r="A43" s="177"/>
      <c r="B43" s="177"/>
      <c r="C43"/>
      <c r="D43"/>
      <c r="E43"/>
      <c r="F43"/>
      <c r="G43"/>
      <c r="H43"/>
      <c r="I43"/>
      <c r="J43"/>
      <c r="K43"/>
      <c r="L43"/>
      <c r="M43"/>
      <c r="N43"/>
      <c r="O43"/>
      <c r="P43"/>
      <c r="Q43"/>
      <c r="R43"/>
      <c r="S43"/>
      <c r="T43"/>
      <c r="U43"/>
      <c r="V43"/>
      <c r="W43"/>
      <c r="X43"/>
      <c r="Y43"/>
      <c r="Z43"/>
      <c r="AA43"/>
      <c r="AB43"/>
      <c r="AC43"/>
      <c r="AD43"/>
      <c r="AE43"/>
      <c r="AF43"/>
      <c r="AH43" s="177"/>
    </row>
    <row r="44" spans="1:34" s="178" customFormat="1" ht="15">
      <c r="A44" s="177"/>
      <c r="B44" s="177"/>
      <c r="C44"/>
      <c r="D44"/>
      <c r="E44"/>
      <c r="F44"/>
      <c r="G44"/>
      <c r="H44"/>
      <c r="I44"/>
      <c r="J44"/>
      <c r="K44"/>
      <c r="L44"/>
      <c r="M44"/>
      <c r="N44"/>
      <c r="O44"/>
      <c r="P44"/>
      <c r="Q44"/>
      <c r="R44"/>
      <c r="S44"/>
      <c r="T44"/>
      <c r="U44"/>
      <c r="V44"/>
      <c r="W44"/>
      <c r="X44"/>
      <c r="Y44"/>
      <c r="Z44"/>
      <c r="AA44"/>
      <c r="AB44"/>
      <c r="AC44"/>
      <c r="AD44"/>
      <c r="AE44"/>
      <c r="AF44"/>
      <c r="AH44" s="177"/>
    </row>
    <row r="45" spans="1:34" s="178" customFormat="1" ht="15">
      <c r="A45" s="177"/>
      <c r="B45" s="177"/>
      <c r="C45"/>
      <c r="D45"/>
      <c r="E45"/>
      <c r="F45"/>
      <c r="G45"/>
      <c r="H45"/>
      <c r="I45"/>
      <c r="J45"/>
      <c r="K45"/>
      <c r="L45"/>
      <c r="M45"/>
      <c r="N45"/>
      <c r="O45"/>
      <c r="P45"/>
      <c r="Q45"/>
      <c r="R45"/>
      <c r="S45"/>
      <c r="T45"/>
      <c r="U45"/>
      <c r="V45"/>
      <c r="W45"/>
      <c r="X45"/>
      <c r="Y45"/>
      <c r="Z45"/>
      <c r="AA45"/>
      <c r="AB45"/>
      <c r="AC45"/>
      <c r="AD45"/>
      <c r="AE45"/>
      <c r="AF45"/>
      <c r="AH45" s="177"/>
    </row>
    <row r="46" spans="1:34" s="178" customFormat="1" ht="15">
      <c r="A46" s="177"/>
      <c r="B46" s="177"/>
      <c r="C46"/>
      <c r="D46"/>
      <c r="E46"/>
      <c r="F46"/>
      <c r="G46"/>
      <c r="H46"/>
      <c r="I46"/>
      <c r="J46"/>
      <c r="K46"/>
      <c r="L46"/>
      <c r="M46"/>
      <c r="N46"/>
      <c r="O46"/>
      <c r="P46"/>
      <c r="Q46"/>
      <c r="R46"/>
      <c r="S46"/>
      <c r="T46"/>
      <c r="U46"/>
      <c r="V46"/>
      <c r="W46"/>
      <c r="X46"/>
      <c r="Y46"/>
      <c r="Z46"/>
      <c r="AA46"/>
      <c r="AB46"/>
      <c r="AC46"/>
      <c r="AD46"/>
      <c r="AE46"/>
      <c r="AF46"/>
      <c r="AH46" s="177"/>
    </row>
    <row r="47" spans="1:34" s="178" customFormat="1" ht="15">
      <c r="A47" s="177"/>
      <c r="B47" s="177"/>
      <c r="C47"/>
      <c r="D47"/>
      <c r="E47"/>
      <c r="F47"/>
      <c r="G47"/>
      <c r="H47"/>
      <c r="I47"/>
      <c r="J47"/>
      <c r="K47"/>
      <c r="L47"/>
      <c r="M47"/>
      <c r="N47"/>
      <c r="O47"/>
      <c r="P47"/>
      <c r="Q47"/>
      <c r="R47"/>
      <c r="S47"/>
      <c r="T47"/>
      <c r="U47"/>
      <c r="V47"/>
      <c r="W47"/>
      <c r="X47"/>
      <c r="Y47"/>
      <c r="Z47"/>
      <c r="AA47"/>
      <c r="AB47"/>
      <c r="AC47"/>
      <c r="AD47"/>
      <c r="AE47"/>
      <c r="AF47"/>
      <c r="AH47" s="177"/>
    </row>
    <row r="48" spans="1:34" s="178" customFormat="1" ht="15">
      <c r="C48"/>
      <c r="D48"/>
      <c r="E48"/>
      <c r="F48"/>
      <c r="G48"/>
      <c r="H48"/>
      <c r="I48"/>
      <c r="J48"/>
      <c r="K48"/>
      <c r="L48"/>
      <c r="M48"/>
      <c r="N48"/>
      <c r="O48"/>
      <c r="P48"/>
      <c r="Q48"/>
      <c r="R48"/>
      <c r="S48"/>
      <c r="T48"/>
      <c r="U48"/>
      <c r="V48"/>
      <c r="W48"/>
      <c r="X48"/>
      <c r="Y48"/>
      <c r="Z48"/>
      <c r="AA48"/>
      <c r="AB48"/>
      <c r="AC48"/>
      <c r="AD48"/>
      <c r="AE48"/>
      <c r="AF48"/>
      <c r="AH48" s="177"/>
    </row>
    <row r="49" spans="3:34" s="178" customFormat="1" ht="15">
      <c r="C49"/>
      <c r="D49"/>
      <c r="E49"/>
      <c r="F49"/>
      <c r="G49"/>
      <c r="H49"/>
      <c r="I49"/>
      <c r="J49"/>
      <c r="K49"/>
      <c r="L49"/>
      <c r="M49"/>
      <c r="N49"/>
      <c r="O49"/>
      <c r="P49"/>
      <c r="Q49"/>
      <c r="R49"/>
      <c r="S49"/>
      <c r="T49"/>
      <c r="U49"/>
      <c r="V49"/>
      <c r="W49"/>
      <c r="X49"/>
      <c r="Y49"/>
      <c r="Z49"/>
      <c r="AA49"/>
      <c r="AB49"/>
      <c r="AC49"/>
      <c r="AD49"/>
      <c r="AE49"/>
      <c r="AF49"/>
      <c r="AH49" s="177"/>
    </row>
    <row r="50" spans="3:34" s="178" customFormat="1" ht="15">
      <c r="C50"/>
      <c r="D50"/>
      <c r="E50"/>
      <c r="F50"/>
      <c r="G50"/>
      <c r="H50"/>
      <c r="I50"/>
      <c r="J50"/>
      <c r="K50"/>
      <c r="L50"/>
      <c r="M50"/>
      <c r="N50"/>
      <c r="O50"/>
      <c r="P50"/>
      <c r="Q50"/>
      <c r="R50"/>
      <c r="S50"/>
      <c r="T50"/>
      <c r="U50"/>
      <c r="V50"/>
      <c r="W50"/>
      <c r="X50"/>
      <c r="Y50"/>
      <c r="Z50"/>
      <c r="AA50"/>
      <c r="AB50"/>
      <c r="AC50"/>
      <c r="AD50"/>
      <c r="AE50"/>
      <c r="AF50"/>
      <c r="AH50" s="177"/>
    </row>
    <row r="51" spans="3:34" s="178" customFormat="1" ht="15">
      <c r="C51"/>
      <c r="D51"/>
      <c r="E51"/>
      <c r="F51"/>
      <c r="G51"/>
      <c r="H51"/>
      <c r="I51"/>
      <c r="J51"/>
      <c r="K51"/>
      <c r="L51"/>
      <c r="M51"/>
      <c r="N51"/>
      <c r="O51"/>
      <c r="P51"/>
      <c r="Q51"/>
      <c r="R51"/>
      <c r="S51"/>
      <c r="T51"/>
      <c r="U51"/>
      <c r="V51"/>
      <c r="W51"/>
      <c r="X51"/>
      <c r="Y51"/>
      <c r="Z51"/>
      <c r="AA51"/>
      <c r="AB51"/>
      <c r="AC51"/>
      <c r="AD51"/>
      <c r="AE51"/>
      <c r="AF51"/>
      <c r="AH51" s="177"/>
    </row>
    <row r="52" spans="3:34" s="178" customFormat="1" ht="15">
      <c r="C52"/>
      <c r="D52"/>
      <c r="E52"/>
      <c r="F52"/>
      <c r="G52"/>
      <c r="H52"/>
      <c r="I52"/>
      <c r="J52"/>
      <c r="K52"/>
      <c r="L52"/>
      <c r="M52"/>
      <c r="N52"/>
      <c r="O52"/>
      <c r="P52"/>
      <c r="Q52"/>
      <c r="R52"/>
      <c r="S52"/>
      <c r="T52"/>
      <c r="U52"/>
      <c r="V52"/>
      <c r="W52"/>
      <c r="X52"/>
      <c r="Y52"/>
      <c r="Z52"/>
      <c r="AA52"/>
      <c r="AB52"/>
      <c r="AC52"/>
      <c r="AD52"/>
      <c r="AE52"/>
      <c r="AF52"/>
      <c r="AH52" s="177"/>
    </row>
    <row r="53" spans="3:34" s="178" customFormat="1" ht="15">
      <c r="C53"/>
      <c r="D53"/>
      <c r="E53"/>
      <c r="F53"/>
      <c r="G53"/>
      <c r="H53"/>
      <c r="I53"/>
      <c r="J53"/>
      <c r="K53"/>
      <c r="L53"/>
      <c r="M53"/>
      <c r="N53"/>
      <c r="O53"/>
      <c r="P53"/>
      <c r="Q53"/>
      <c r="R53"/>
      <c r="S53"/>
      <c r="T53"/>
      <c r="U53"/>
      <c r="V53"/>
      <c r="W53"/>
      <c r="X53"/>
      <c r="Y53"/>
      <c r="Z53"/>
      <c r="AA53"/>
      <c r="AB53"/>
      <c r="AC53"/>
      <c r="AD53"/>
      <c r="AE53"/>
      <c r="AF53"/>
      <c r="AH53" s="177"/>
    </row>
    <row r="54" spans="3:34" s="178" customFormat="1" ht="15">
      <c r="C54"/>
      <c r="D54"/>
      <c r="E54"/>
      <c r="F54"/>
      <c r="G54"/>
      <c r="H54"/>
      <c r="I54"/>
      <c r="J54"/>
      <c r="K54"/>
      <c r="L54"/>
      <c r="M54"/>
      <c r="N54"/>
      <c r="O54"/>
      <c r="P54"/>
      <c r="Q54"/>
      <c r="R54"/>
      <c r="S54"/>
      <c r="T54"/>
      <c r="U54"/>
      <c r="V54"/>
      <c r="W54"/>
      <c r="X54"/>
      <c r="Y54"/>
      <c r="Z54"/>
      <c r="AA54"/>
      <c r="AB54"/>
      <c r="AC54"/>
      <c r="AD54"/>
      <c r="AE54"/>
      <c r="AF54"/>
      <c r="AH54" s="177"/>
    </row>
    <row r="55" spans="3:34" ht="15" hidden="1">
      <c r="AH55" s="10"/>
    </row>
    <row r="56" spans="3:34" ht="15" hidden="1">
      <c r="AH56" s="10"/>
    </row>
    <row r="57" spans="3:34" ht="15">
      <c r="AH57" s="10"/>
    </row>
    <row r="58" spans="3:34" ht="15">
      <c r="AH58" s="10"/>
    </row>
    <row r="59" spans="3:34" ht="15">
      <c r="AH59" s="10"/>
    </row>
    <row r="60" spans="3:34" ht="15">
      <c r="AH60" s="10"/>
    </row>
    <row r="61" spans="3:34" ht="15" customHeight="1"/>
    <row r="62" spans="3:34" ht="15" customHeight="1"/>
    <row r="63" spans="3:34" ht="15" customHeight="1"/>
    <row r="64" spans="3:34" ht="15" customHeight="1"/>
    <row r="65" ht="15" customHeight="1"/>
    <row r="66" ht="15" customHeight="1"/>
  </sheetData>
  <mergeCells count="5">
    <mergeCell ref="E9:Q9"/>
    <mergeCell ref="R9:AD9"/>
    <mergeCell ref="AE9:AJ9"/>
    <mergeCell ref="E10:Q10"/>
    <mergeCell ref="R10:AD10"/>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5AEF0-8173-4DCC-BB89-BA36B0D5CCFF}">
  <dimension ref="A1:AH66"/>
  <sheetViews>
    <sheetView showGridLines="0" topLeftCell="G1" zoomScale="85" zoomScaleNormal="85" workbookViewId="0">
      <selection activeCell="AB9" sqref="AB9:AF28"/>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6" width="8" customWidth="1"/>
    <col min="17" max="17" width="13"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12.28515625" bestFit="1" customWidth="1"/>
    <col min="29" max="29" width="13.42578125" bestFit="1" customWidth="1"/>
    <col min="30" max="30" width="13.28515625" bestFit="1" customWidth="1"/>
    <col min="31" max="31" width="12.7109375" bestFit="1" customWidth="1"/>
    <col min="32" max="32" width="15.42578125" bestFit="1" customWidth="1"/>
    <col min="33" max="33" width="11.28515625" customWidth="1"/>
    <col min="34" max="34" width="3.42578125" customWidth="1"/>
    <col min="35" max="16384" width="8.71093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45657</v>
      </c>
      <c r="AG3" s="26"/>
      <c r="AH3" s="10"/>
    </row>
    <row r="4" spans="1:34" ht="15.75">
      <c r="A4" s="10"/>
      <c r="B4" s="12" t="s">
        <v>67</v>
      </c>
      <c r="C4" s="27"/>
      <c r="D4" s="197" t="s">
        <v>39</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Aralık</v>
      </c>
      <c r="G9" s="213"/>
      <c r="H9" s="213"/>
      <c r="I9" s="213"/>
      <c r="J9" s="213"/>
      <c r="K9" s="213"/>
      <c r="L9" s="213"/>
      <c r="M9" s="213"/>
      <c r="N9" s="213"/>
      <c r="O9" s="213"/>
      <c r="P9" s="214"/>
      <c r="Q9" s="215" t="s">
        <v>120</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390</v>
      </c>
      <c r="G13" s="129">
        <v>229</v>
      </c>
      <c r="H13" s="129">
        <v>191</v>
      </c>
      <c r="I13" s="129">
        <v>172</v>
      </c>
      <c r="J13" s="129">
        <v>0</v>
      </c>
      <c r="K13" s="129">
        <v>200</v>
      </c>
      <c r="L13" s="65">
        <v>0.70305676855895194</v>
      </c>
      <c r="M13" s="65">
        <v>1.0418848167539267</v>
      </c>
      <c r="N13" s="65">
        <v>1.2674418604651163</v>
      </c>
      <c r="O13" s="65" t="s">
        <v>48</v>
      </c>
      <c r="P13" s="125">
        <v>0.95</v>
      </c>
      <c r="Q13" s="69">
        <v>2483</v>
      </c>
      <c r="R13" s="69">
        <v>1630</v>
      </c>
      <c r="S13" s="69">
        <v>1486</v>
      </c>
      <c r="T13" s="69">
        <v>522</v>
      </c>
      <c r="U13" s="69">
        <v>551</v>
      </c>
      <c r="V13" s="69">
        <v>1591</v>
      </c>
      <c r="W13" s="65">
        <v>0.52331288343558291</v>
      </c>
      <c r="X13" s="65">
        <v>0.6709286675639301</v>
      </c>
      <c r="Y13" s="65">
        <v>3.7567049808429118</v>
      </c>
      <c r="Z13" s="65">
        <v>3.5063520871143377</v>
      </c>
      <c r="AA13" s="125">
        <v>0.56065367693274659</v>
      </c>
      <c r="AB13" s="69">
        <v>1630</v>
      </c>
      <c r="AC13" s="69">
        <v>1486</v>
      </c>
      <c r="AD13" s="69">
        <v>522</v>
      </c>
      <c r="AE13" s="69">
        <v>551</v>
      </c>
      <c r="AF13" s="184">
        <v>1591</v>
      </c>
      <c r="AG13" s="177"/>
      <c r="AH13" s="177"/>
    </row>
    <row r="14" spans="1:34" s="178" customFormat="1" ht="12.75">
      <c r="A14" s="177"/>
      <c r="B14" s="182"/>
      <c r="C14" s="145"/>
      <c r="D14" s="27" t="s">
        <v>20</v>
      </c>
      <c r="E14" s="123"/>
      <c r="F14" s="124">
        <v>1045081</v>
      </c>
      <c r="G14" s="129">
        <v>666281</v>
      </c>
      <c r="H14" s="129">
        <v>518319</v>
      </c>
      <c r="I14" s="129">
        <v>253217</v>
      </c>
      <c r="J14" s="129">
        <v>0</v>
      </c>
      <c r="K14" s="129">
        <v>506611</v>
      </c>
      <c r="L14" s="65">
        <v>0.56852889396515893</v>
      </c>
      <c r="M14" s="65">
        <v>1.0162891964215088</v>
      </c>
      <c r="N14" s="65">
        <v>3.1272149974132857</v>
      </c>
      <c r="O14" s="65" t="s">
        <v>48</v>
      </c>
      <c r="P14" s="125">
        <v>1.062886514505212</v>
      </c>
      <c r="Q14" s="69">
        <v>8019489</v>
      </c>
      <c r="R14" s="69">
        <v>5232537</v>
      </c>
      <c r="S14" s="69">
        <v>3592413</v>
      </c>
      <c r="T14" s="69">
        <v>768312</v>
      </c>
      <c r="U14" s="69">
        <v>1092884</v>
      </c>
      <c r="V14" s="69">
        <v>4592479</v>
      </c>
      <c r="W14" s="65">
        <v>0.53261964511669957</v>
      </c>
      <c r="X14" s="65">
        <v>1.232340490917943</v>
      </c>
      <c r="Y14" s="65">
        <v>9.4378026114391034</v>
      </c>
      <c r="Z14" s="65">
        <v>6.337914179363958</v>
      </c>
      <c r="AA14" s="125">
        <v>0.74622224728735831</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17</v>
      </c>
      <c r="G16" s="129">
        <v>12</v>
      </c>
      <c r="H16" s="129">
        <v>6</v>
      </c>
      <c r="I16" s="129">
        <v>7</v>
      </c>
      <c r="J16" s="129">
        <v>6</v>
      </c>
      <c r="K16" s="129">
        <v>47</v>
      </c>
      <c r="L16" s="65">
        <v>0.41666666666666674</v>
      </c>
      <c r="M16" s="65">
        <v>1.8333333333333335</v>
      </c>
      <c r="N16" s="65">
        <v>1.4285714285714284</v>
      </c>
      <c r="O16" s="65">
        <v>1.8333333333333335</v>
      </c>
      <c r="P16" s="125">
        <v>-0.63829787234042556</v>
      </c>
      <c r="Q16" s="69">
        <v>797</v>
      </c>
      <c r="R16" s="69">
        <v>575</v>
      </c>
      <c r="S16" s="69">
        <v>573</v>
      </c>
      <c r="T16" s="69">
        <v>202</v>
      </c>
      <c r="U16" s="69">
        <v>54</v>
      </c>
      <c r="V16" s="69">
        <v>586</v>
      </c>
      <c r="W16" s="65">
        <v>0.38608695652173908</v>
      </c>
      <c r="X16" s="65">
        <v>0.39092495636998259</v>
      </c>
      <c r="Y16" s="65">
        <v>2.9455445544554455</v>
      </c>
      <c r="Z16" s="65">
        <v>13.75925925925926</v>
      </c>
      <c r="AA16" s="125">
        <v>0.36006825938566545</v>
      </c>
      <c r="AB16" s="69">
        <v>575</v>
      </c>
      <c r="AC16" s="69">
        <v>572</v>
      </c>
      <c r="AD16" s="69">
        <v>202</v>
      </c>
      <c r="AE16" s="69">
        <v>54</v>
      </c>
      <c r="AF16" s="184">
        <v>586</v>
      </c>
      <c r="AG16" s="177"/>
      <c r="AH16" s="177"/>
    </row>
    <row r="17" spans="1:34" s="178" customFormat="1" ht="12.75">
      <c r="A17" s="177"/>
      <c r="B17" s="182"/>
      <c r="C17" s="145"/>
      <c r="D17" s="27" t="s">
        <v>20</v>
      </c>
      <c r="E17" s="123"/>
      <c r="F17" s="124">
        <v>37402</v>
      </c>
      <c r="G17" s="129">
        <v>30889</v>
      </c>
      <c r="H17" s="129">
        <v>22360</v>
      </c>
      <c r="I17" s="129">
        <v>13748</v>
      </c>
      <c r="J17" s="129">
        <v>2141</v>
      </c>
      <c r="K17" s="129">
        <v>55736</v>
      </c>
      <c r="L17" s="65">
        <v>0.21085175952604485</v>
      </c>
      <c r="M17" s="65">
        <v>0.67271914132379251</v>
      </c>
      <c r="N17" s="65">
        <v>1.7205411696246729</v>
      </c>
      <c r="O17" s="65">
        <v>16.469406819243343</v>
      </c>
      <c r="P17" s="125">
        <v>-0.32894359121573136</v>
      </c>
      <c r="Q17" s="69">
        <v>2060976</v>
      </c>
      <c r="R17" s="69">
        <v>1660685</v>
      </c>
      <c r="S17" s="69">
        <v>969900</v>
      </c>
      <c r="T17" s="69">
        <v>301521</v>
      </c>
      <c r="U17" s="69">
        <v>70675</v>
      </c>
      <c r="V17" s="69">
        <v>1400932</v>
      </c>
      <c r="W17" s="65">
        <v>0.24103969145262338</v>
      </c>
      <c r="X17" s="65">
        <v>1.1249365914011755</v>
      </c>
      <c r="Y17" s="65">
        <v>5.8352652054085787</v>
      </c>
      <c r="Z17" s="65">
        <v>28.16131588256102</v>
      </c>
      <c r="AA17" s="125">
        <v>0.47114635114338177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6</v>
      </c>
      <c r="G19" s="129">
        <v>8</v>
      </c>
      <c r="H19" s="129">
        <v>9</v>
      </c>
      <c r="I19" s="129">
        <v>3</v>
      </c>
      <c r="J19" s="129">
        <v>0</v>
      </c>
      <c r="K19" s="129">
        <v>10</v>
      </c>
      <c r="L19" s="65">
        <v>-0.25</v>
      </c>
      <c r="M19" s="65">
        <v>-0.33333333333333337</v>
      </c>
      <c r="N19" s="65">
        <v>1</v>
      </c>
      <c r="O19" s="65" t="s">
        <v>48</v>
      </c>
      <c r="P19" s="125">
        <v>-0.4</v>
      </c>
      <c r="Q19" s="69">
        <v>733</v>
      </c>
      <c r="R19" s="69">
        <v>708</v>
      </c>
      <c r="S19" s="69">
        <v>658</v>
      </c>
      <c r="T19" s="69">
        <v>47</v>
      </c>
      <c r="U19" s="69">
        <v>9</v>
      </c>
      <c r="V19" s="69">
        <v>290</v>
      </c>
      <c r="W19" s="65">
        <v>3.5310734463276816E-2</v>
      </c>
      <c r="X19" s="65">
        <v>0.11398176291793316</v>
      </c>
      <c r="Y19" s="65">
        <v>14.595744680851064</v>
      </c>
      <c r="Z19" s="65">
        <v>80.444444444444443</v>
      </c>
      <c r="AA19" s="125">
        <v>1.5275862068965518</v>
      </c>
      <c r="AB19" s="69">
        <v>708</v>
      </c>
      <c r="AC19" s="69">
        <v>658</v>
      </c>
      <c r="AD19" s="69">
        <v>47</v>
      </c>
      <c r="AE19" s="69">
        <v>9</v>
      </c>
      <c r="AF19" s="184">
        <v>290</v>
      </c>
      <c r="AG19" s="177"/>
      <c r="AH19" s="177"/>
    </row>
    <row r="20" spans="1:34" s="178" customFormat="1" ht="12.75">
      <c r="A20" s="177"/>
      <c r="B20" s="182"/>
      <c r="C20" s="145"/>
      <c r="D20" s="27" t="s">
        <v>20</v>
      </c>
      <c r="E20" s="123"/>
      <c r="F20" s="124">
        <v>8208</v>
      </c>
      <c r="G20" s="129">
        <v>7403</v>
      </c>
      <c r="H20" s="129">
        <v>6763</v>
      </c>
      <c r="I20" s="129">
        <v>864</v>
      </c>
      <c r="J20" s="129">
        <v>0</v>
      </c>
      <c r="K20" s="129">
        <v>10787</v>
      </c>
      <c r="L20" s="65">
        <v>0.10873970012157241</v>
      </c>
      <c r="M20" s="65">
        <v>0.21366257577997927</v>
      </c>
      <c r="N20" s="65">
        <v>8.5</v>
      </c>
      <c r="O20" s="65" t="s">
        <v>48</v>
      </c>
      <c r="P20" s="125">
        <v>-0.23908408269212944</v>
      </c>
      <c r="Q20" s="69">
        <v>1496271.4</v>
      </c>
      <c r="R20" s="69">
        <v>1277526</v>
      </c>
      <c r="S20" s="69">
        <v>887495</v>
      </c>
      <c r="T20" s="69">
        <v>17541</v>
      </c>
      <c r="U20" s="69">
        <v>10047</v>
      </c>
      <c r="V20" s="69">
        <v>585930</v>
      </c>
      <c r="W20" s="65">
        <v>0.17122579109935909</v>
      </c>
      <c r="X20" s="65">
        <v>0.68594910393861364</v>
      </c>
      <c r="Y20" s="65">
        <v>84.301373923949598</v>
      </c>
      <c r="Z20" s="65">
        <v>147.92718224345575</v>
      </c>
      <c r="AA20" s="125">
        <v>1.5536692096325497</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177</v>
      </c>
      <c r="G22" s="129">
        <v>128</v>
      </c>
      <c r="H22" s="129">
        <v>67</v>
      </c>
      <c r="I22" s="129">
        <v>25</v>
      </c>
      <c r="J22" s="129">
        <v>0</v>
      </c>
      <c r="K22" s="129">
        <v>20</v>
      </c>
      <c r="L22" s="65">
        <v>0.3828125</v>
      </c>
      <c r="M22" s="65">
        <v>1.6417910447761193</v>
      </c>
      <c r="N22" s="65">
        <v>6.08</v>
      </c>
      <c r="O22" s="65" t="s">
        <v>48</v>
      </c>
      <c r="P22" s="125">
        <v>7.85</v>
      </c>
      <c r="Q22" s="69">
        <v>1651</v>
      </c>
      <c r="R22" s="69">
        <v>1500</v>
      </c>
      <c r="S22" s="69">
        <v>894</v>
      </c>
      <c r="T22" s="69">
        <v>283</v>
      </c>
      <c r="U22" s="69">
        <v>43</v>
      </c>
      <c r="V22" s="69">
        <v>827</v>
      </c>
      <c r="W22" s="65">
        <v>0.10066666666666668</v>
      </c>
      <c r="X22" s="65">
        <v>0.84675615212527955</v>
      </c>
      <c r="Y22" s="65">
        <v>4.8339222614840986</v>
      </c>
      <c r="Z22" s="65">
        <v>37.395348837209305</v>
      </c>
      <c r="AA22" s="125">
        <v>0.99637243047158397</v>
      </c>
      <c r="AB22" s="69">
        <v>1500</v>
      </c>
      <c r="AC22" s="69">
        <v>895</v>
      </c>
      <c r="AD22" s="69">
        <v>283</v>
      </c>
      <c r="AE22" s="69">
        <v>43</v>
      </c>
      <c r="AF22" s="184">
        <v>827</v>
      </c>
      <c r="AG22" s="177"/>
      <c r="AH22" s="177"/>
    </row>
    <row r="23" spans="1:34" s="178" customFormat="1" ht="12.75">
      <c r="A23" s="177"/>
      <c r="B23" s="182"/>
      <c r="C23" s="145"/>
      <c r="D23" s="27" t="s">
        <v>20</v>
      </c>
      <c r="E23" s="123"/>
      <c r="F23" s="124">
        <v>483121</v>
      </c>
      <c r="G23" s="129">
        <v>383396</v>
      </c>
      <c r="H23" s="129">
        <v>215490</v>
      </c>
      <c r="I23" s="129">
        <v>39214</v>
      </c>
      <c r="J23" s="129">
        <v>0</v>
      </c>
      <c r="K23" s="129">
        <v>58943</v>
      </c>
      <c r="L23" s="65">
        <v>0.26010965163955801</v>
      </c>
      <c r="M23" s="65">
        <v>1.2419648243537984</v>
      </c>
      <c r="N23" s="65">
        <v>11.320115264956392</v>
      </c>
      <c r="O23" s="65" t="s">
        <v>48</v>
      </c>
      <c r="P23" s="125">
        <v>7.1964100911049655</v>
      </c>
      <c r="Q23" s="69">
        <v>5046474</v>
      </c>
      <c r="R23" s="69">
        <v>4449177</v>
      </c>
      <c r="S23" s="69">
        <v>2161224</v>
      </c>
      <c r="T23" s="69">
        <v>465109</v>
      </c>
      <c r="U23" s="69">
        <v>140552</v>
      </c>
      <c r="V23" s="69">
        <v>2552942</v>
      </c>
      <c r="W23" s="65">
        <v>0.1342488734433358</v>
      </c>
      <c r="X23" s="65">
        <v>1.3350073847042232</v>
      </c>
      <c r="Y23" s="65">
        <v>9.8500889038913453</v>
      </c>
      <c r="Z23" s="65">
        <v>34.904675849507655</v>
      </c>
      <c r="AA23" s="125">
        <v>0.9767288093501536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9">
        <v>0</v>
      </c>
      <c r="H25" s="129">
        <v>0</v>
      </c>
      <c r="I25" s="129">
        <v>0</v>
      </c>
      <c r="J25" s="129">
        <v>0</v>
      </c>
      <c r="K25" s="129">
        <v>0</v>
      </c>
      <c r="L25" s="65" t="s">
        <v>48</v>
      </c>
      <c r="M25" s="65" t="s">
        <v>48</v>
      </c>
      <c r="N25" s="65" t="s">
        <v>48</v>
      </c>
      <c r="O25" s="65" t="s">
        <v>48</v>
      </c>
      <c r="P25" s="125" t="s">
        <v>48</v>
      </c>
      <c r="Q25" s="69">
        <v>14</v>
      </c>
      <c r="R25" s="69">
        <v>21</v>
      </c>
      <c r="S25" s="69">
        <v>9</v>
      </c>
      <c r="T25" s="69">
        <v>0</v>
      </c>
      <c r="U25" s="69">
        <v>0</v>
      </c>
      <c r="V25" s="69">
        <v>16</v>
      </c>
      <c r="W25" s="65">
        <v>-0.33333333333333337</v>
      </c>
      <c r="X25" s="65">
        <v>0.55555555555555558</v>
      </c>
      <c r="Y25" s="65" t="s">
        <v>48</v>
      </c>
      <c r="Z25" s="65" t="s">
        <v>48</v>
      </c>
      <c r="AA25" s="125">
        <v>-0.125</v>
      </c>
      <c r="AB25" s="69">
        <v>21</v>
      </c>
      <c r="AC25" s="69">
        <v>9</v>
      </c>
      <c r="AD25" s="69">
        <v>0</v>
      </c>
      <c r="AE25" s="69">
        <v>0</v>
      </c>
      <c r="AF25" s="184">
        <v>16</v>
      </c>
      <c r="AG25" s="177"/>
      <c r="AH25" s="177"/>
    </row>
    <row r="26" spans="1:34" s="178" customFormat="1" ht="12.75">
      <c r="A26" s="177"/>
      <c r="B26" s="182"/>
      <c r="C26" s="145"/>
      <c r="D26" s="27" t="s">
        <v>20</v>
      </c>
      <c r="E26" s="123"/>
      <c r="F26" s="124">
        <v>0</v>
      </c>
      <c r="G26" s="129">
        <v>0</v>
      </c>
      <c r="H26" s="129">
        <v>0</v>
      </c>
      <c r="I26" s="129">
        <v>0</v>
      </c>
      <c r="J26" s="129">
        <v>0</v>
      </c>
      <c r="K26" s="129">
        <v>0</v>
      </c>
      <c r="L26" s="65" t="s">
        <v>48</v>
      </c>
      <c r="M26" s="65" t="s">
        <v>48</v>
      </c>
      <c r="N26" s="65" t="s">
        <v>48</v>
      </c>
      <c r="O26" s="65" t="s">
        <v>48</v>
      </c>
      <c r="P26" s="125" t="s">
        <v>48</v>
      </c>
      <c r="Q26" s="69">
        <v>47798</v>
      </c>
      <c r="R26" s="69">
        <v>38626</v>
      </c>
      <c r="S26" s="69">
        <v>15637</v>
      </c>
      <c r="T26" s="69">
        <v>0</v>
      </c>
      <c r="U26" s="69">
        <v>0</v>
      </c>
      <c r="V26" s="69">
        <v>20248</v>
      </c>
      <c r="W26" s="65">
        <v>0.23745663542691453</v>
      </c>
      <c r="X26" s="65">
        <v>2.0567244356334333</v>
      </c>
      <c r="Y26" s="65" t="s">
        <v>48</v>
      </c>
      <c r="Z26" s="65" t="s">
        <v>48</v>
      </c>
      <c r="AA26" s="125">
        <v>1.3606282101935996</v>
      </c>
      <c r="AB26" s="69">
        <v>38626</v>
      </c>
      <c r="AC26" s="69">
        <v>15637</v>
      </c>
      <c r="AD26" s="69">
        <v>0</v>
      </c>
      <c r="AE26" s="69">
        <v>0</v>
      </c>
      <c r="AF26" s="186">
        <v>20248</v>
      </c>
      <c r="AG26" s="177"/>
      <c r="AH26" s="177"/>
    </row>
    <row r="27" spans="1:34" s="178" customFormat="1" ht="13.5" thickBot="1">
      <c r="A27" s="177"/>
      <c r="B27" s="182"/>
      <c r="C27" s="157" t="s">
        <v>16</v>
      </c>
      <c r="D27" s="158"/>
      <c r="E27" s="159"/>
      <c r="F27" s="130">
        <v>590</v>
      </c>
      <c r="G27" s="130">
        <v>377</v>
      </c>
      <c r="H27" s="130">
        <v>273</v>
      </c>
      <c r="I27" s="130">
        <v>207</v>
      </c>
      <c r="J27" s="130">
        <v>6</v>
      </c>
      <c r="K27" s="130">
        <v>277</v>
      </c>
      <c r="L27" s="131">
        <v>0.5649867374005304</v>
      </c>
      <c r="M27" s="131">
        <v>1.161172161172161</v>
      </c>
      <c r="N27" s="131">
        <v>1.8502415458937196</v>
      </c>
      <c r="O27" s="131">
        <v>97.333333333333329</v>
      </c>
      <c r="P27" s="132">
        <v>1.1299638989169676</v>
      </c>
      <c r="Q27" s="130">
        <v>5678</v>
      </c>
      <c r="R27" s="130">
        <v>4434</v>
      </c>
      <c r="S27" s="130">
        <v>3620</v>
      </c>
      <c r="T27" s="130">
        <v>1054</v>
      </c>
      <c r="U27" s="130">
        <v>657</v>
      </c>
      <c r="V27" s="130">
        <v>3310</v>
      </c>
      <c r="W27" s="131">
        <v>0.28055931438881365</v>
      </c>
      <c r="X27" s="131">
        <v>0.56850828729281777</v>
      </c>
      <c r="Y27" s="131">
        <v>4.387096774193548</v>
      </c>
      <c r="Z27" s="131">
        <v>7.6423135464231358</v>
      </c>
      <c r="AA27" s="132">
        <v>0.71540785498489434</v>
      </c>
      <c r="AB27" s="130">
        <v>4434</v>
      </c>
      <c r="AC27" s="130">
        <v>3620</v>
      </c>
      <c r="AD27" s="133">
        <v>1054</v>
      </c>
      <c r="AE27" s="133">
        <v>657</v>
      </c>
      <c r="AF27" s="152">
        <v>3310</v>
      </c>
      <c r="AG27" s="177"/>
      <c r="AH27" s="177"/>
    </row>
    <row r="28" spans="1:34" s="178" customFormat="1" ht="14.25" thickTop="1" thickBot="1">
      <c r="A28" s="177"/>
      <c r="B28" s="182"/>
      <c r="C28" s="160" t="s">
        <v>17</v>
      </c>
      <c r="D28" s="161"/>
      <c r="E28" s="162"/>
      <c r="F28" s="134">
        <v>1573812</v>
      </c>
      <c r="G28" s="134">
        <v>1087969</v>
      </c>
      <c r="H28" s="134">
        <v>762932</v>
      </c>
      <c r="I28" s="134">
        <v>307043</v>
      </c>
      <c r="J28" s="134">
        <v>2141</v>
      </c>
      <c r="K28" s="134">
        <v>632077</v>
      </c>
      <c r="L28" s="135">
        <v>0.44655959866503547</v>
      </c>
      <c r="M28" s="135">
        <v>1.0628470165099904</v>
      </c>
      <c r="N28" s="135">
        <v>4.125705520073736</v>
      </c>
      <c r="O28" s="135">
        <v>734.08267164876224</v>
      </c>
      <c r="P28" s="136">
        <v>1.4899055020195324</v>
      </c>
      <c r="Q28" s="134">
        <v>16671008.4</v>
      </c>
      <c r="R28" s="134">
        <v>12658551</v>
      </c>
      <c r="S28" s="134">
        <v>7626669</v>
      </c>
      <c r="T28" s="134">
        <v>1552483</v>
      </c>
      <c r="U28" s="134">
        <v>1314158</v>
      </c>
      <c r="V28" s="134">
        <v>9152531</v>
      </c>
      <c r="W28" s="135">
        <v>0.31697604251861056</v>
      </c>
      <c r="X28" s="135">
        <v>1.1858832997734661</v>
      </c>
      <c r="Y28" s="135">
        <v>9.7382872469456991</v>
      </c>
      <c r="Z28" s="135">
        <v>11.685695631727691</v>
      </c>
      <c r="AA28" s="136">
        <v>0.82146429222692618</v>
      </c>
      <c r="AB28" s="134">
        <v>12658551</v>
      </c>
      <c r="AC28" s="134">
        <v>7626669</v>
      </c>
      <c r="AD28" s="137">
        <v>1552483</v>
      </c>
      <c r="AE28" s="137">
        <v>1314158</v>
      </c>
      <c r="AF28" s="155">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83"/>
      <c r="S29" s="183"/>
      <c r="T29" s="183"/>
      <c r="U29" s="183"/>
      <c r="V29" s="183"/>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row>
    <row r="31" spans="1:34"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177"/>
    </row>
    <row r="32" spans="1:34"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177"/>
    </row>
    <row r="33" spans="1:34"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4"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4" s="178" customFormat="1" ht="15">
      <c r="A35" s="177"/>
      <c r="B35" s="177"/>
      <c r="C35"/>
      <c r="D35"/>
      <c r="E35"/>
      <c r="F35"/>
      <c r="G35"/>
      <c r="H35"/>
      <c r="I35"/>
      <c r="J35"/>
      <c r="K35"/>
      <c r="L35"/>
      <c r="M35"/>
      <c r="N35"/>
      <c r="O35"/>
      <c r="P35"/>
      <c r="Q35"/>
      <c r="R35"/>
      <c r="S35"/>
      <c r="T35"/>
      <c r="U35"/>
      <c r="V35"/>
      <c r="W35"/>
      <c r="X35"/>
      <c r="Y35"/>
      <c r="Z35"/>
      <c r="AA35"/>
      <c r="AB35"/>
      <c r="AC35"/>
      <c r="AD35"/>
      <c r="AE35"/>
      <c r="AF35"/>
      <c r="AH35" s="177"/>
    </row>
    <row r="36" spans="1:34" s="178" customFormat="1" ht="15">
      <c r="A36" s="177"/>
      <c r="B36" s="177"/>
      <c r="C36"/>
      <c r="D36"/>
      <c r="E36"/>
      <c r="F36"/>
      <c r="G36"/>
      <c r="H36"/>
      <c r="I36"/>
      <c r="J36"/>
      <c r="K36"/>
      <c r="L36"/>
      <c r="M36"/>
      <c r="N36"/>
      <c r="O36"/>
      <c r="P36"/>
      <c r="Q36"/>
      <c r="R36"/>
      <c r="S36"/>
      <c r="T36"/>
      <c r="U36"/>
      <c r="V36"/>
      <c r="W36"/>
      <c r="X36"/>
      <c r="Y36"/>
      <c r="Z36"/>
      <c r="AA36"/>
      <c r="AB36"/>
      <c r="AC36"/>
      <c r="AD36"/>
      <c r="AE36"/>
      <c r="AF36"/>
      <c r="AH36" s="177"/>
    </row>
    <row r="37" spans="1:34" s="178" customFormat="1" ht="15">
      <c r="A37" s="177"/>
      <c r="B37" s="177"/>
      <c r="C37"/>
      <c r="D37"/>
      <c r="E37"/>
      <c r="F37"/>
      <c r="G37"/>
      <c r="H37"/>
      <c r="I37"/>
      <c r="J37"/>
      <c r="K37"/>
      <c r="L37"/>
      <c r="M37"/>
      <c r="N37"/>
      <c r="O37"/>
      <c r="P37"/>
      <c r="Q37"/>
      <c r="R37"/>
      <c r="S37"/>
      <c r="T37"/>
      <c r="U37"/>
      <c r="V37"/>
      <c r="W37"/>
      <c r="X37"/>
      <c r="Y37"/>
      <c r="Z37"/>
      <c r="AA37"/>
      <c r="AB37"/>
      <c r="AC37"/>
      <c r="AD37"/>
      <c r="AE37"/>
      <c r="AF37"/>
      <c r="AH37" s="177"/>
    </row>
    <row r="38" spans="1:34" s="178" customFormat="1" ht="15">
      <c r="A38" s="177"/>
      <c r="B38" s="177"/>
      <c r="C38"/>
      <c r="D38"/>
      <c r="E38"/>
      <c r="F38"/>
      <c r="G38"/>
      <c r="H38"/>
      <c r="I38"/>
      <c r="J38"/>
      <c r="K38"/>
      <c r="L38"/>
      <c r="M38"/>
      <c r="N38"/>
      <c r="O38"/>
      <c r="P38"/>
      <c r="Q38"/>
      <c r="R38"/>
      <c r="S38"/>
      <c r="T38"/>
      <c r="U38"/>
      <c r="V38"/>
      <c r="W38"/>
      <c r="X38"/>
      <c r="Y38"/>
      <c r="Z38"/>
      <c r="AA38"/>
      <c r="AB38"/>
      <c r="AC38"/>
      <c r="AD38"/>
      <c r="AE38"/>
      <c r="AF38"/>
      <c r="AH38" s="177"/>
    </row>
    <row r="39" spans="1:34" s="178" customFormat="1" ht="15">
      <c r="A39" s="177"/>
      <c r="B39" s="177"/>
      <c r="C39"/>
      <c r="D39"/>
      <c r="E39"/>
      <c r="F39"/>
      <c r="G39"/>
      <c r="H39"/>
      <c r="I39"/>
      <c r="J39"/>
      <c r="K39"/>
      <c r="L39"/>
      <c r="M39"/>
      <c r="N39"/>
      <c r="O39"/>
      <c r="P39"/>
      <c r="Q39"/>
      <c r="R39"/>
      <c r="S39"/>
      <c r="T39"/>
      <c r="U39"/>
      <c r="V39"/>
      <c r="W39"/>
      <c r="X39"/>
      <c r="Y39"/>
      <c r="Z39"/>
      <c r="AA39"/>
      <c r="AB39"/>
      <c r="AC39"/>
      <c r="AD39"/>
      <c r="AE39"/>
      <c r="AF39"/>
      <c r="AH39" s="177"/>
    </row>
    <row r="40" spans="1:34" s="178" customFormat="1" ht="15">
      <c r="A40" s="177"/>
      <c r="B40" s="177"/>
      <c r="C40"/>
      <c r="D40"/>
      <c r="E40"/>
      <c r="F40"/>
      <c r="G40"/>
      <c r="H40"/>
      <c r="I40"/>
      <c r="J40"/>
      <c r="K40"/>
      <c r="L40"/>
      <c r="M40"/>
      <c r="N40"/>
      <c r="O40"/>
      <c r="P40"/>
      <c r="Q40"/>
      <c r="R40"/>
      <c r="S40"/>
      <c r="T40"/>
      <c r="U40"/>
      <c r="V40"/>
      <c r="W40"/>
      <c r="X40"/>
      <c r="Y40"/>
      <c r="Z40"/>
      <c r="AA40"/>
      <c r="AB40"/>
      <c r="AC40"/>
      <c r="AD40"/>
      <c r="AE40"/>
      <c r="AF40"/>
      <c r="AH40" s="177"/>
    </row>
    <row r="41" spans="1:34" s="178" customFormat="1" ht="15">
      <c r="A41" s="177"/>
      <c r="B41" s="177"/>
      <c r="C41"/>
      <c r="D41"/>
      <c r="E41"/>
      <c r="F41"/>
      <c r="G41"/>
      <c r="H41"/>
      <c r="I41"/>
      <c r="J41"/>
      <c r="K41"/>
      <c r="L41"/>
      <c r="M41"/>
      <c r="N41"/>
      <c r="O41"/>
      <c r="P41"/>
      <c r="Q41"/>
      <c r="R41"/>
      <c r="S41"/>
      <c r="T41"/>
      <c r="U41"/>
      <c r="V41"/>
      <c r="W41"/>
      <c r="X41"/>
      <c r="Y41"/>
      <c r="Z41"/>
      <c r="AA41"/>
      <c r="AB41"/>
      <c r="AC41"/>
      <c r="AD41"/>
      <c r="AE41"/>
      <c r="AF41"/>
      <c r="AH41" s="177"/>
    </row>
    <row r="42" spans="1:34" s="178" customFormat="1" ht="15">
      <c r="A42" s="177"/>
      <c r="B42" s="177"/>
      <c r="C42"/>
      <c r="D42"/>
      <c r="E42"/>
      <c r="F42"/>
      <c r="G42"/>
      <c r="H42"/>
      <c r="I42"/>
      <c r="J42"/>
      <c r="K42"/>
      <c r="L42"/>
      <c r="M42"/>
      <c r="N42"/>
      <c r="O42"/>
      <c r="P42"/>
      <c r="Q42"/>
      <c r="R42"/>
      <c r="S42"/>
      <c r="T42"/>
      <c r="U42"/>
      <c r="V42"/>
      <c r="W42"/>
      <c r="X42"/>
      <c r="Y42"/>
      <c r="Z42"/>
      <c r="AA42"/>
      <c r="AB42"/>
      <c r="AC42"/>
      <c r="AD42"/>
      <c r="AE42"/>
      <c r="AF42"/>
      <c r="AH42" s="177"/>
    </row>
    <row r="43" spans="1:34" s="178" customFormat="1" ht="15">
      <c r="A43" s="177"/>
      <c r="B43" s="177"/>
      <c r="C43"/>
      <c r="D43"/>
      <c r="E43"/>
      <c r="F43"/>
      <c r="G43"/>
      <c r="H43"/>
      <c r="I43"/>
      <c r="J43"/>
      <c r="K43"/>
      <c r="L43"/>
      <c r="M43"/>
      <c r="N43"/>
      <c r="O43"/>
      <c r="P43"/>
      <c r="Q43"/>
      <c r="R43"/>
      <c r="S43"/>
      <c r="T43"/>
      <c r="U43"/>
      <c r="V43"/>
      <c r="W43"/>
      <c r="X43"/>
      <c r="Y43"/>
      <c r="Z43"/>
      <c r="AA43"/>
      <c r="AB43"/>
      <c r="AC43"/>
      <c r="AD43"/>
      <c r="AE43"/>
      <c r="AF43"/>
      <c r="AH43" s="177"/>
    </row>
    <row r="44" spans="1:34" s="178" customFormat="1" ht="15">
      <c r="A44" s="177"/>
      <c r="B44" s="177"/>
      <c r="C44"/>
      <c r="D44"/>
      <c r="E44"/>
      <c r="F44"/>
      <c r="G44"/>
      <c r="H44"/>
      <c r="I44"/>
      <c r="J44"/>
      <c r="K44"/>
      <c r="L44"/>
      <c r="M44"/>
      <c r="N44"/>
      <c r="O44"/>
      <c r="P44"/>
      <c r="Q44"/>
      <c r="R44"/>
      <c r="S44"/>
      <c r="T44"/>
      <c r="U44"/>
      <c r="V44"/>
      <c r="W44"/>
      <c r="X44"/>
      <c r="Y44"/>
      <c r="Z44"/>
      <c r="AA44"/>
      <c r="AB44"/>
      <c r="AC44"/>
      <c r="AD44"/>
      <c r="AE44"/>
      <c r="AF44"/>
      <c r="AH44" s="177"/>
    </row>
    <row r="45" spans="1:34" s="178" customFormat="1" ht="15">
      <c r="A45" s="177"/>
      <c r="B45" s="177"/>
      <c r="C45"/>
      <c r="D45"/>
      <c r="E45"/>
      <c r="F45"/>
      <c r="G45"/>
      <c r="H45"/>
      <c r="I45"/>
      <c r="J45"/>
      <c r="K45"/>
      <c r="L45"/>
      <c r="M45"/>
      <c r="N45"/>
      <c r="O45"/>
      <c r="P45"/>
      <c r="Q45"/>
      <c r="R45"/>
      <c r="S45"/>
      <c r="T45"/>
      <c r="U45"/>
      <c r="V45"/>
      <c r="W45"/>
      <c r="X45"/>
      <c r="Y45"/>
      <c r="Z45"/>
      <c r="AA45"/>
      <c r="AB45"/>
      <c r="AC45"/>
      <c r="AD45"/>
      <c r="AE45"/>
      <c r="AF45"/>
      <c r="AH45" s="177"/>
    </row>
    <row r="46" spans="1:34" s="178" customFormat="1" ht="15">
      <c r="A46" s="177"/>
      <c r="B46" s="177"/>
      <c r="C46"/>
      <c r="D46"/>
      <c r="E46"/>
      <c r="F46"/>
      <c r="G46"/>
      <c r="H46"/>
      <c r="I46"/>
      <c r="J46"/>
      <c r="K46"/>
      <c r="L46"/>
      <c r="M46"/>
      <c r="N46"/>
      <c r="O46"/>
      <c r="P46"/>
      <c r="Q46"/>
      <c r="R46"/>
      <c r="S46"/>
      <c r="T46"/>
      <c r="U46"/>
      <c r="V46"/>
      <c r="W46"/>
      <c r="X46"/>
      <c r="Y46"/>
      <c r="Z46"/>
      <c r="AA46"/>
      <c r="AB46"/>
      <c r="AC46"/>
      <c r="AD46"/>
      <c r="AE46"/>
      <c r="AF46"/>
      <c r="AH46" s="177"/>
    </row>
    <row r="47" spans="1:34" s="178" customFormat="1" ht="15">
      <c r="A47" s="177"/>
      <c r="B47" s="177"/>
      <c r="C47"/>
      <c r="D47"/>
      <c r="E47"/>
      <c r="F47"/>
      <c r="G47"/>
      <c r="H47"/>
      <c r="I47"/>
      <c r="J47"/>
      <c r="K47"/>
      <c r="L47"/>
      <c r="M47"/>
      <c r="N47"/>
      <c r="O47"/>
      <c r="P47"/>
      <c r="Q47"/>
      <c r="R47"/>
      <c r="S47"/>
      <c r="T47"/>
      <c r="U47"/>
      <c r="V47"/>
      <c r="W47"/>
      <c r="X47"/>
      <c r="Y47"/>
      <c r="Z47"/>
      <c r="AA47"/>
      <c r="AB47"/>
      <c r="AC47"/>
      <c r="AD47"/>
      <c r="AE47"/>
      <c r="AF47"/>
      <c r="AH47" s="177"/>
    </row>
    <row r="48" spans="1:34" s="178" customFormat="1" ht="15">
      <c r="C48"/>
      <c r="D48"/>
      <c r="E48"/>
      <c r="F48"/>
      <c r="G48"/>
      <c r="H48"/>
      <c r="I48"/>
      <c r="J48"/>
      <c r="K48"/>
      <c r="L48"/>
      <c r="M48"/>
      <c r="N48"/>
      <c r="O48"/>
      <c r="P48"/>
      <c r="Q48"/>
      <c r="R48"/>
      <c r="S48"/>
      <c r="T48"/>
      <c r="U48"/>
      <c r="V48"/>
      <c r="W48"/>
      <c r="X48"/>
      <c r="Y48"/>
      <c r="Z48"/>
      <c r="AA48"/>
      <c r="AB48"/>
      <c r="AC48"/>
      <c r="AD48"/>
      <c r="AE48"/>
      <c r="AF48"/>
      <c r="AH48" s="177"/>
    </row>
    <row r="49" spans="3:34" s="178" customFormat="1" ht="15">
      <c r="C49"/>
      <c r="D49"/>
      <c r="E49"/>
      <c r="F49"/>
      <c r="G49"/>
      <c r="H49"/>
      <c r="I49"/>
      <c r="J49"/>
      <c r="K49"/>
      <c r="L49"/>
      <c r="M49"/>
      <c r="N49"/>
      <c r="O49"/>
      <c r="P49"/>
      <c r="Q49"/>
      <c r="R49"/>
      <c r="S49"/>
      <c r="T49"/>
      <c r="U49"/>
      <c r="V49"/>
      <c r="W49"/>
      <c r="X49"/>
      <c r="Y49"/>
      <c r="Z49"/>
      <c r="AA49"/>
      <c r="AB49"/>
      <c r="AC49"/>
      <c r="AD49"/>
      <c r="AE49"/>
      <c r="AF49"/>
      <c r="AH49" s="177"/>
    </row>
    <row r="50" spans="3:34" s="178" customFormat="1" ht="15">
      <c r="C50"/>
      <c r="D50"/>
      <c r="E50"/>
      <c r="F50"/>
      <c r="G50"/>
      <c r="H50"/>
      <c r="I50"/>
      <c r="J50"/>
      <c r="K50"/>
      <c r="L50"/>
      <c r="M50"/>
      <c r="N50"/>
      <c r="O50"/>
      <c r="P50"/>
      <c r="Q50"/>
      <c r="R50"/>
      <c r="S50"/>
      <c r="T50"/>
      <c r="U50"/>
      <c r="V50"/>
      <c r="W50"/>
      <c r="X50"/>
      <c r="Y50"/>
      <c r="Z50"/>
      <c r="AA50"/>
      <c r="AB50"/>
      <c r="AC50"/>
      <c r="AD50"/>
      <c r="AE50"/>
      <c r="AF50"/>
      <c r="AH50" s="177"/>
    </row>
    <row r="51" spans="3:34" s="178" customFormat="1" ht="15">
      <c r="C51"/>
      <c r="D51"/>
      <c r="E51"/>
      <c r="F51"/>
      <c r="G51"/>
      <c r="H51"/>
      <c r="I51"/>
      <c r="J51"/>
      <c r="K51"/>
      <c r="L51"/>
      <c r="M51"/>
      <c r="N51"/>
      <c r="O51"/>
      <c r="P51"/>
      <c r="Q51"/>
      <c r="R51"/>
      <c r="S51"/>
      <c r="T51"/>
      <c r="U51"/>
      <c r="V51"/>
      <c r="W51"/>
      <c r="X51"/>
      <c r="Y51"/>
      <c r="Z51"/>
      <c r="AA51"/>
      <c r="AB51"/>
      <c r="AC51"/>
      <c r="AD51"/>
      <c r="AE51"/>
      <c r="AF51"/>
      <c r="AH51" s="177"/>
    </row>
    <row r="52" spans="3:34" s="178" customFormat="1" ht="15">
      <c r="C52"/>
      <c r="D52"/>
      <c r="E52"/>
      <c r="F52"/>
      <c r="G52"/>
      <c r="H52"/>
      <c r="I52"/>
      <c r="J52"/>
      <c r="K52"/>
      <c r="L52"/>
      <c r="M52"/>
      <c r="N52"/>
      <c r="O52"/>
      <c r="P52"/>
      <c r="Q52"/>
      <c r="R52"/>
      <c r="S52"/>
      <c r="T52"/>
      <c r="U52"/>
      <c r="V52"/>
      <c r="W52"/>
      <c r="X52"/>
      <c r="Y52"/>
      <c r="Z52"/>
      <c r="AA52"/>
      <c r="AB52"/>
      <c r="AC52"/>
      <c r="AD52"/>
      <c r="AE52"/>
      <c r="AF52"/>
      <c r="AH52" s="177"/>
    </row>
    <row r="53" spans="3:34" s="178" customFormat="1" ht="15">
      <c r="C53"/>
      <c r="D53"/>
      <c r="E53"/>
      <c r="F53"/>
      <c r="G53"/>
      <c r="H53"/>
      <c r="I53"/>
      <c r="J53"/>
      <c r="K53"/>
      <c r="L53"/>
      <c r="M53"/>
      <c r="N53"/>
      <c r="O53"/>
      <c r="P53"/>
      <c r="Q53"/>
      <c r="R53"/>
      <c r="S53"/>
      <c r="T53"/>
      <c r="U53"/>
      <c r="V53"/>
      <c r="W53"/>
      <c r="X53"/>
      <c r="Y53"/>
      <c r="Z53"/>
      <c r="AA53"/>
      <c r="AB53"/>
      <c r="AC53"/>
      <c r="AD53"/>
      <c r="AE53"/>
      <c r="AF53"/>
      <c r="AH53" s="177"/>
    </row>
    <row r="54" spans="3:34" s="178" customFormat="1" ht="15">
      <c r="C54"/>
      <c r="D54"/>
      <c r="E54"/>
      <c r="F54"/>
      <c r="G54"/>
      <c r="H54"/>
      <c r="I54"/>
      <c r="J54"/>
      <c r="K54"/>
      <c r="L54"/>
      <c r="M54"/>
      <c r="N54"/>
      <c r="O54"/>
      <c r="P54"/>
      <c r="Q54"/>
      <c r="R54"/>
      <c r="S54"/>
      <c r="T54"/>
      <c r="U54"/>
      <c r="V54"/>
      <c r="W54"/>
      <c r="X54"/>
      <c r="Y54"/>
      <c r="Z54"/>
      <c r="AA54"/>
      <c r="AB54"/>
      <c r="AC54"/>
      <c r="AD54"/>
      <c r="AE54"/>
      <c r="AF54"/>
      <c r="AH54" s="177"/>
    </row>
    <row r="55" spans="3:34" ht="15" hidden="1">
      <c r="AH55" s="10"/>
    </row>
    <row r="56" spans="3:34" ht="15" hidden="1">
      <c r="AH56" s="10"/>
    </row>
    <row r="57" spans="3:34" ht="15">
      <c r="AH57" s="10"/>
    </row>
    <row r="58" spans="3:34" ht="15">
      <c r="AH58" s="10"/>
    </row>
    <row r="59" spans="3:34" ht="15">
      <c r="AH59" s="10"/>
    </row>
    <row r="60" spans="3:34" ht="15">
      <c r="AH60" s="10"/>
    </row>
    <row r="61" spans="3:34" ht="15" customHeight="1"/>
    <row r="62" spans="3:34" ht="15" customHeight="1"/>
    <row r="63" spans="3:34" ht="15" customHeight="1"/>
    <row r="64" spans="3:34" ht="15" customHeight="1"/>
    <row r="65" ht="15" customHeight="1"/>
    <row r="66" ht="15" customHeight="1"/>
  </sheetData>
  <mergeCells count="5">
    <mergeCell ref="F9:P9"/>
    <mergeCell ref="Q9:AA9"/>
    <mergeCell ref="AB9:AF9"/>
    <mergeCell ref="F10:P10"/>
    <mergeCell ref="Q10:AA1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3FA7-ABDE-4961-A91D-6DF7EA753738}">
  <dimension ref="A1:AH66"/>
  <sheetViews>
    <sheetView showGridLines="0" topLeftCell="D1" zoomScale="85" zoomScaleNormal="85" workbookViewId="0">
      <selection activeCell="P37" sqref="P37"/>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6" width="8" customWidth="1"/>
    <col min="17" max="17" width="13"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12.28515625" bestFit="1" customWidth="1"/>
    <col min="29" max="29" width="13.42578125" bestFit="1" customWidth="1"/>
    <col min="30" max="30" width="13.28515625" bestFit="1" customWidth="1"/>
    <col min="31" max="31" width="12.7109375" bestFit="1" customWidth="1"/>
    <col min="32" max="32" width="15.42578125" bestFit="1" customWidth="1"/>
    <col min="33" max="33" width="11.28515625" customWidth="1"/>
    <col min="34" max="34" width="3.42578125" customWidth="1"/>
    <col min="35" max="16384" width="8.71093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45626</v>
      </c>
      <c r="AG3" s="26"/>
      <c r="AH3" s="10"/>
    </row>
    <row r="4" spans="1:34" ht="15.75">
      <c r="A4" s="10"/>
      <c r="B4" s="12" t="s">
        <v>67</v>
      </c>
      <c r="C4" s="27"/>
      <c r="D4" s="197" t="s">
        <v>35</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Kasım</v>
      </c>
      <c r="G9" s="213"/>
      <c r="H9" s="213"/>
      <c r="I9" s="213"/>
      <c r="J9" s="213"/>
      <c r="K9" s="213"/>
      <c r="L9" s="213"/>
      <c r="M9" s="213"/>
      <c r="N9" s="213"/>
      <c r="O9" s="213"/>
      <c r="P9" s="214"/>
      <c r="Q9" s="215" t="s">
        <v>119</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284</v>
      </c>
      <c r="G13" s="129">
        <v>165</v>
      </c>
      <c r="H13" s="129">
        <v>144</v>
      </c>
      <c r="I13" s="129">
        <v>115</v>
      </c>
      <c r="J13" s="129">
        <v>0</v>
      </c>
      <c r="K13" s="129">
        <v>172</v>
      </c>
      <c r="L13" s="65">
        <f>IFERROR(F13/G13-1,"n/a")</f>
        <v>0.72121212121212119</v>
      </c>
      <c r="M13" s="65">
        <f>IFERROR(F13/H13-1,"n/a")</f>
        <v>0.97222222222222232</v>
      </c>
      <c r="N13" s="65">
        <f>IFERROR(F13/I13-1,"n/a")</f>
        <v>1.4695652173913043</v>
      </c>
      <c r="O13" s="65" t="str">
        <f>IFERROR(F13/J13-1,"n/a")</f>
        <v>n/a</v>
      </c>
      <c r="P13" s="125">
        <f>IFERROR(F13/K13-1,"n/a")</f>
        <v>0.65116279069767447</v>
      </c>
      <c r="Q13" s="69">
        <v>2093</v>
      </c>
      <c r="R13" s="69">
        <v>1401</v>
      </c>
      <c r="S13" s="69">
        <v>1295</v>
      </c>
      <c r="T13" s="69">
        <v>343</v>
      </c>
      <c r="U13" s="69">
        <v>551</v>
      </c>
      <c r="V13" s="69">
        <v>1384</v>
      </c>
      <c r="W13" s="65">
        <v>0.49393290506780874</v>
      </c>
      <c r="X13" s="65">
        <v>0.61621621621621614</v>
      </c>
      <c r="Y13" s="65">
        <v>5.1020408163265305</v>
      </c>
      <c r="Z13" s="65">
        <v>2.7985480943738659</v>
      </c>
      <c r="AA13" s="125">
        <v>0.51228323699421963</v>
      </c>
      <c r="AB13" s="69">
        <v>1630</v>
      </c>
      <c r="AC13" s="69">
        <v>1486</v>
      </c>
      <c r="AD13" s="69">
        <v>522</v>
      </c>
      <c r="AE13" s="69">
        <v>551</v>
      </c>
      <c r="AF13" s="184">
        <v>1591</v>
      </c>
      <c r="AG13" s="177"/>
      <c r="AH13" s="177"/>
    </row>
    <row r="14" spans="1:34" s="178" customFormat="1" ht="12.75">
      <c r="A14" s="177"/>
      <c r="B14" s="182"/>
      <c r="C14" s="145"/>
      <c r="D14" s="27" t="s">
        <v>20</v>
      </c>
      <c r="E14" s="123"/>
      <c r="F14" s="124">
        <v>776442</v>
      </c>
      <c r="G14" s="129">
        <v>497550</v>
      </c>
      <c r="H14" s="129">
        <v>410205</v>
      </c>
      <c r="I14" s="129">
        <v>185964</v>
      </c>
      <c r="J14" s="129">
        <v>0</v>
      </c>
      <c r="K14" s="129">
        <v>421184</v>
      </c>
      <c r="L14" s="65">
        <f>IFERROR(F14/G14-1,"n/a")</f>
        <v>0.56053059993970455</v>
      </c>
      <c r="M14" s="65">
        <f>IFERROR(F14/H14-1,"n/a")</f>
        <v>0.89281456832559325</v>
      </c>
      <c r="N14" s="65">
        <f>IFERROR(F14/I14-1,"n/a")</f>
        <v>3.1752274633800086</v>
      </c>
      <c r="O14" s="65" t="str">
        <f>IFERROR(F14/J14-1,"n/a")</f>
        <v>n/a</v>
      </c>
      <c r="P14" s="125">
        <f>IFERROR(F14/K14-1,"n/a")</f>
        <v>0.84347458592919011</v>
      </c>
      <c r="Q14" s="69">
        <v>6974408</v>
      </c>
      <c r="R14" s="69">
        <v>4566256</v>
      </c>
      <c r="S14" s="69">
        <v>3074094</v>
      </c>
      <c r="T14" s="69">
        <v>509984</v>
      </c>
      <c r="U14" s="69">
        <v>1092884</v>
      </c>
      <c r="V14" s="69">
        <v>4064465</v>
      </c>
      <c r="W14" s="65">
        <v>0.52737998044787671</v>
      </c>
      <c r="X14" s="65">
        <v>1.2687686193070218</v>
      </c>
      <c r="Y14" s="65">
        <v>12.675738846708917</v>
      </c>
      <c r="Z14" s="65">
        <v>5.3816544116301452</v>
      </c>
      <c r="AA14" s="125">
        <v>0.71594736330611775</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59</v>
      </c>
      <c r="G16" s="129">
        <v>49</v>
      </c>
      <c r="H16" s="129">
        <v>27</v>
      </c>
      <c r="I16" s="129">
        <v>28</v>
      </c>
      <c r="J16" s="129">
        <v>10</v>
      </c>
      <c r="K16" s="129">
        <v>29</v>
      </c>
      <c r="L16" s="65">
        <f>IFERROR(F16/G16-1,"n/a")</f>
        <v>0.20408163265306123</v>
      </c>
      <c r="M16" s="65">
        <f>IFERROR(F16/H16-1,"n/a")</f>
        <v>1.1851851851851851</v>
      </c>
      <c r="N16" s="65">
        <f>IFERROR(F16/I16-1,"n/a")</f>
        <v>1.1071428571428572</v>
      </c>
      <c r="O16" s="65">
        <f>IFERROR(F16/J16-1,"n/a")</f>
        <v>4.9000000000000004</v>
      </c>
      <c r="P16" s="125">
        <f>IFERROR(F16/K16-1,"n/a")</f>
        <v>1.0344827586206895</v>
      </c>
      <c r="Q16" s="69">
        <v>780</v>
      </c>
      <c r="R16" s="69">
        <v>562</v>
      </c>
      <c r="S16" s="69">
        <v>567</v>
      </c>
      <c r="T16" s="69">
        <v>197</v>
      </c>
      <c r="U16" s="69">
        <v>48</v>
      </c>
      <c r="V16" s="69">
        <v>546</v>
      </c>
      <c r="W16" s="65">
        <v>0.38790035587188609</v>
      </c>
      <c r="X16" s="65">
        <v>0.37566137566137559</v>
      </c>
      <c r="Y16" s="65">
        <v>2.9593908629441623</v>
      </c>
      <c r="Z16" s="65">
        <v>15.25</v>
      </c>
      <c r="AA16" s="125">
        <v>0.4285714285714286</v>
      </c>
      <c r="AB16" s="69">
        <v>575</v>
      </c>
      <c r="AC16" s="69">
        <v>572</v>
      </c>
      <c r="AD16" s="69">
        <v>202</v>
      </c>
      <c r="AE16" s="69">
        <v>54</v>
      </c>
      <c r="AF16" s="184">
        <v>586</v>
      </c>
      <c r="AG16" s="177"/>
      <c r="AH16" s="177"/>
    </row>
    <row r="17" spans="1:34" s="178" customFormat="1" ht="12.75">
      <c r="A17" s="177"/>
      <c r="B17" s="182"/>
      <c r="C17" s="145"/>
      <c r="D17" s="27" t="s">
        <v>20</v>
      </c>
      <c r="E17" s="123"/>
      <c r="F17" s="124">
        <v>100476</v>
      </c>
      <c r="G17" s="129">
        <v>98994</v>
      </c>
      <c r="H17" s="129">
        <v>51003</v>
      </c>
      <c r="I17" s="129">
        <v>29456</v>
      </c>
      <c r="J17" s="129">
        <v>4854</v>
      </c>
      <c r="K17" s="129">
        <v>37844</v>
      </c>
      <c r="L17" s="65">
        <f>IFERROR(F17/G17-1,"n/a")</f>
        <v>1.4970604279047173E-2</v>
      </c>
      <c r="M17" s="65">
        <f>IFERROR(F17/H17-1,"n/a")</f>
        <v>0.97000176460208221</v>
      </c>
      <c r="N17" s="65">
        <f>IFERROR(F17/I17-1,"n/a")</f>
        <v>2.4110537751222161</v>
      </c>
      <c r="O17" s="65">
        <f>IFERROR(F17/J17-1,"n/a")</f>
        <v>19.699629171817058</v>
      </c>
      <c r="P17" s="125">
        <f>IFERROR(F17/K17-1,"n/a")</f>
        <v>1.6550047563682484</v>
      </c>
      <c r="Q17" s="69">
        <v>2023574</v>
      </c>
      <c r="R17" s="69">
        <v>1631924</v>
      </c>
      <c r="S17" s="69">
        <v>947540</v>
      </c>
      <c r="T17" s="69">
        <v>288787</v>
      </c>
      <c r="U17" s="69">
        <v>68534</v>
      </c>
      <c r="V17" s="69">
        <v>1342797</v>
      </c>
      <c r="W17" s="65">
        <v>0.2399927937820634</v>
      </c>
      <c r="X17" s="65">
        <v>1.1356079954408256</v>
      </c>
      <c r="Y17" s="65">
        <v>6.0071505988842988</v>
      </c>
      <c r="Z17" s="65">
        <v>28.52657075320279</v>
      </c>
      <c r="AA17" s="125">
        <v>0.50698430216927792</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25</v>
      </c>
      <c r="G19" s="129">
        <v>39</v>
      </c>
      <c r="H19" s="129">
        <v>39</v>
      </c>
      <c r="I19" s="129">
        <v>13</v>
      </c>
      <c r="J19" s="129">
        <v>1</v>
      </c>
      <c r="K19" s="129">
        <v>15</v>
      </c>
      <c r="L19" s="65">
        <f>IFERROR(F19/G19-1,"n/a")</f>
        <v>-0.35897435897435892</v>
      </c>
      <c r="M19" s="65">
        <f>IFERROR(F19/H19-1,"n/a")</f>
        <v>-0.35897435897435892</v>
      </c>
      <c r="N19" s="65">
        <f>IFERROR(F19/I19-1,"n/a")</f>
        <v>0.92307692307692313</v>
      </c>
      <c r="O19" s="65">
        <f>IFERROR(F19/J19-1,"n/a")</f>
        <v>24</v>
      </c>
      <c r="P19" s="125">
        <f>IFERROR(F19/K19-1,"n/a")</f>
        <v>0.66666666666666674</v>
      </c>
      <c r="Q19" s="69">
        <v>727</v>
      </c>
      <c r="R19" s="69">
        <v>700</v>
      </c>
      <c r="S19" s="69">
        <v>649</v>
      </c>
      <c r="T19" s="69">
        <v>44</v>
      </c>
      <c r="U19" s="69">
        <v>10</v>
      </c>
      <c r="V19" s="69">
        <v>280</v>
      </c>
      <c r="W19" s="65">
        <v>3.8571428571428479E-2</v>
      </c>
      <c r="X19" s="65">
        <v>0.12018489984591674</v>
      </c>
      <c r="Y19" s="65">
        <v>15.522727272727273</v>
      </c>
      <c r="Z19" s="65">
        <v>71.7</v>
      </c>
      <c r="AA19" s="125">
        <v>1.5964285714285715</v>
      </c>
      <c r="AB19" s="69">
        <v>708</v>
      </c>
      <c r="AC19" s="69">
        <v>658</v>
      </c>
      <c r="AD19" s="69">
        <v>47</v>
      </c>
      <c r="AE19" s="69">
        <v>9</v>
      </c>
      <c r="AF19" s="184">
        <v>290</v>
      </c>
      <c r="AG19" s="177"/>
      <c r="AH19" s="177"/>
    </row>
    <row r="20" spans="1:34" s="178" customFormat="1" ht="12.75">
      <c r="A20" s="177"/>
      <c r="B20" s="182"/>
      <c r="C20" s="145"/>
      <c r="D20" s="27" t="s">
        <v>20</v>
      </c>
      <c r="E20" s="123"/>
      <c r="F20" s="124">
        <v>33600</v>
      </c>
      <c r="G20" s="129">
        <v>44881</v>
      </c>
      <c r="H20" s="129">
        <v>43590</v>
      </c>
      <c r="I20" s="129">
        <v>5685</v>
      </c>
      <c r="J20" s="129">
        <v>0</v>
      </c>
      <c r="K20" s="129">
        <v>20135</v>
      </c>
      <c r="L20" s="65">
        <f>IFERROR(F20/G20-1,"n/a")</f>
        <v>-0.25135357946569814</v>
      </c>
      <c r="M20" s="65">
        <f>IFERROR(F20/H20-1,"n/a")</f>
        <v>-0.22918100481761872</v>
      </c>
      <c r="N20" s="65">
        <f>IFERROR(F20/I20-1,"n/a")</f>
        <v>4.9102902374670183</v>
      </c>
      <c r="O20" s="65" t="str">
        <f>IFERROR(F20/J20-1,"n/a")</f>
        <v>n/a</v>
      </c>
      <c r="P20" s="125">
        <f>IFERROR(F20/K20-1,"n/a")</f>
        <v>0.66873603178544827</v>
      </c>
      <c r="Q20" s="69">
        <v>1488063.4</v>
      </c>
      <c r="R20" s="69">
        <v>1270123</v>
      </c>
      <c r="S20" s="69">
        <v>880732</v>
      </c>
      <c r="T20" s="69">
        <v>16677</v>
      </c>
      <c r="U20" s="69">
        <v>10047</v>
      </c>
      <c r="V20" s="69">
        <v>575143</v>
      </c>
      <c r="W20" s="65">
        <v>0.17158999561459787</v>
      </c>
      <c r="X20" s="65">
        <v>0.68957571656304073</v>
      </c>
      <c r="Y20" s="65">
        <v>88.228482340948602</v>
      </c>
      <c r="Z20" s="65">
        <v>147.11022195680303</v>
      </c>
      <c r="AA20" s="125">
        <v>1.5872928993311226</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287</v>
      </c>
      <c r="G22" s="129">
        <v>210</v>
      </c>
      <c r="H22" s="129">
        <v>130</v>
      </c>
      <c r="I22" s="129">
        <v>67</v>
      </c>
      <c r="J22" s="129">
        <v>0</v>
      </c>
      <c r="K22" s="129">
        <v>95</v>
      </c>
      <c r="L22" s="65">
        <f>IFERROR(F22/G22-1,"n/a")</f>
        <v>0.3666666666666667</v>
      </c>
      <c r="M22" s="65">
        <f>IFERROR(F22/H22-1,"n/a")</f>
        <v>1.2076923076923078</v>
      </c>
      <c r="N22" s="65">
        <f>IFERROR(F22/I22-1,"n/a")</f>
        <v>3.2835820895522385</v>
      </c>
      <c r="O22" s="65" t="str">
        <f>IFERROR(F22/J22-1,"n/a")</f>
        <v>n/a</v>
      </c>
      <c r="P22" s="125">
        <f>IFERROR(F22/K22-1,"n/a")</f>
        <v>2.0210526315789474</v>
      </c>
      <c r="Q22" s="69">
        <v>1474</v>
      </c>
      <c r="R22" s="69">
        <v>1371</v>
      </c>
      <c r="S22" s="69">
        <v>827</v>
      </c>
      <c r="T22" s="69">
        <v>258</v>
      </c>
      <c r="U22" s="69">
        <v>43</v>
      </c>
      <c r="V22" s="69">
        <v>807</v>
      </c>
      <c r="W22" s="65">
        <v>7.512764405543404E-2</v>
      </c>
      <c r="X22" s="65">
        <v>0.7823458282950424</v>
      </c>
      <c r="Y22" s="65">
        <v>4.7131782945736438</v>
      </c>
      <c r="Z22" s="65">
        <v>33.279069767441861</v>
      </c>
      <c r="AA22" s="125">
        <v>0.82651796778190834</v>
      </c>
      <c r="AB22" s="69">
        <v>1500</v>
      </c>
      <c r="AC22" s="69">
        <v>895</v>
      </c>
      <c r="AD22" s="69">
        <v>283</v>
      </c>
      <c r="AE22" s="69">
        <v>43</v>
      </c>
      <c r="AF22" s="184">
        <v>827</v>
      </c>
      <c r="AG22" s="177"/>
      <c r="AH22" s="177"/>
    </row>
    <row r="23" spans="1:34" s="178" customFormat="1" ht="12.75">
      <c r="A23" s="177"/>
      <c r="B23" s="182"/>
      <c r="C23" s="145"/>
      <c r="D23" s="27" t="s">
        <v>20</v>
      </c>
      <c r="E23" s="123"/>
      <c r="F23" s="124">
        <v>699889</v>
      </c>
      <c r="G23" s="129">
        <v>507202</v>
      </c>
      <c r="H23" s="129">
        <v>274849</v>
      </c>
      <c r="I23" s="129">
        <v>83507</v>
      </c>
      <c r="J23" s="129">
        <v>0</v>
      </c>
      <c r="K23" s="129">
        <v>263747</v>
      </c>
      <c r="L23" s="65">
        <f>IFERROR(F23/G23-1,"n/a")</f>
        <v>0.37990189313133627</v>
      </c>
      <c r="M23" s="65">
        <f>IFERROR(F23/H23-1,"n/a")</f>
        <v>1.5464491411647852</v>
      </c>
      <c r="N23" s="65">
        <f>IFERROR(F23/I23-1,"n/a")</f>
        <v>7.3812015759157923</v>
      </c>
      <c r="O23" s="65" t="str">
        <f>IFERROR(F23/J23-1,"n/a")</f>
        <v>n/a</v>
      </c>
      <c r="P23" s="125">
        <f>IFERROR(F23/K23-1,"n/a")</f>
        <v>1.6536377664959221</v>
      </c>
      <c r="Q23" s="69">
        <v>4563353</v>
      </c>
      <c r="R23" s="69">
        <v>4074740</v>
      </c>
      <c r="S23" s="69">
        <v>1945734</v>
      </c>
      <c r="T23" s="69">
        <v>425895</v>
      </c>
      <c r="U23" s="69">
        <v>140552</v>
      </c>
      <c r="V23" s="69">
        <v>2493999</v>
      </c>
      <c r="W23" s="65">
        <v>0.11991268154532553</v>
      </c>
      <c r="X23" s="65">
        <v>1.3453118463263736</v>
      </c>
      <c r="Y23" s="65">
        <v>9.7147372004836878</v>
      </c>
      <c r="Z23" s="65">
        <v>31.467364391826514</v>
      </c>
      <c r="AA23" s="125">
        <v>0.82973329179362132</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9">
        <v>0</v>
      </c>
      <c r="H25" s="129">
        <v>0</v>
      </c>
      <c r="I25" s="129">
        <v>0</v>
      </c>
      <c r="J25" s="129">
        <v>0</v>
      </c>
      <c r="K25" s="129">
        <v>0</v>
      </c>
      <c r="L25" s="65" t="str">
        <f>IFERROR(F25/G25-1,"n/a")</f>
        <v>n/a</v>
      </c>
      <c r="M25" s="65" t="str">
        <f>IFERROR(F25/H25-1,"n/a")</f>
        <v>n/a</v>
      </c>
      <c r="N25" s="65" t="str">
        <f>IFERROR(F25/I25-1,"n/a")</f>
        <v>n/a</v>
      </c>
      <c r="O25" s="65" t="str">
        <f>IFERROR(F25/J25-1,"n/a")</f>
        <v>n/a</v>
      </c>
      <c r="P25" s="125" t="str">
        <f>IFERROR(F25/K25-1,"n/a")</f>
        <v>n/a</v>
      </c>
      <c r="Q25" s="69">
        <v>14</v>
      </c>
      <c r="R25" s="69">
        <v>21</v>
      </c>
      <c r="S25" s="69">
        <v>9</v>
      </c>
      <c r="T25" s="69">
        <v>0</v>
      </c>
      <c r="U25" s="69">
        <v>0</v>
      </c>
      <c r="V25" s="69">
        <v>16</v>
      </c>
      <c r="W25" s="65">
        <v>-0.33333333333333337</v>
      </c>
      <c r="X25" s="65">
        <v>0.55555555555555558</v>
      </c>
      <c r="Y25" s="65" t="s">
        <v>48</v>
      </c>
      <c r="Z25" s="65" t="s">
        <v>48</v>
      </c>
      <c r="AA25" s="125">
        <v>-0.125</v>
      </c>
      <c r="AB25" s="69">
        <v>21</v>
      </c>
      <c r="AC25" s="69">
        <v>9</v>
      </c>
      <c r="AD25" s="69">
        <v>0</v>
      </c>
      <c r="AE25" s="69">
        <v>0</v>
      </c>
      <c r="AF25" s="184">
        <v>16</v>
      </c>
      <c r="AG25" s="177"/>
      <c r="AH25" s="177"/>
    </row>
    <row r="26" spans="1:34" s="178" customFormat="1" ht="12.75">
      <c r="A26" s="177"/>
      <c r="B26" s="182"/>
      <c r="C26" s="145"/>
      <c r="D26" s="27" t="s">
        <v>20</v>
      </c>
      <c r="E26" s="123"/>
      <c r="F26" s="124">
        <v>0</v>
      </c>
      <c r="G26" s="129">
        <v>0</v>
      </c>
      <c r="H26" s="129">
        <v>0</v>
      </c>
      <c r="I26" s="129">
        <v>0</v>
      </c>
      <c r="J26" s="129">
        <v>0</v>
      </c>
      <c r="K26" s="129">
        <v>0</v>
      </c>
      <c r="L26" s="65" t="str">
        <f>IFERROR(F26/G26-1,"n/a")</f>
        <v>n/a</v>
      </c>
      <c r="M26" s="65" t="str">
        <f>IFERROR(F26/H26-1,"n/a")</f>
        <v>n/a</v>
      </c>
      <c r="N26" s="65" t="str">
        <f>IFERROR(F26/I26-1,"n/a")</f>
        <v>n/a</v>
      </c>
      <c r="O26" s="65" t="str">
        <f>IFERROR(F26/J26-1,"n/a")</f>
        <v>n/a</v>
      </c>
      <c r="P26" s="125" t="str">
        <f>IFERROR(F26/K26-1,"n/a")</f>
        <v>n/a</v>
      </c>
      <c r="Q26" s="69">
        <v>47798</v>
      </c>
      <c r="R26" s="69">
        <v>38626</v>
      </c>
      <c r="S26" s="69">
        <v>15637</v>
      </c>
      <c r="T26" s="69">
        <v>0</v>
      </c>
      <c r="U26" s="69">
        <v>0</v>
      </c>
      <c r="V26" s="69">
        <v>20248</v>
      </c>
      <c r="W26" s="65">
        <v>0.23745663542691453</v>
      </c>
      <c r="X26" s="65">
        <v>2.0567244356334333</v>
      </c>
      <c r="Y26" s="65" t="s">
        <v>48</v>
      </c>
      <c r="Z26" s="65" t="s">
        <v>48</v>
      </c>
      <c r="AA26" s="125">
        <v>1.3606282101935996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655</v>
      </c>
      <c r="G27" s="130">
        <f t="shared" si="0"/>
        <v>463</v>
      </c>
      <c r="H27" s="130">
        <f t="shared" si="0"/>
        <v>340</v>
      </c>
      <c r="I27" s="130">
        <f t="shared" si="0"/>
        <v>223</v>
      </c>
      <c r="J27" s="130">
        <f t="shared" si="0"/>
        <v>11</v>
      </c>
      <c r="K27" s="130">
        <f t="shared" si="0"/>
        <v>311</v>
      </c>
      <c r="L27" s="131">
        <f>IFERROR(F27/G27-1,"n/a")</f>
        <v>0.41468682505399568</v>
      </c>
      <c r="M27" s="131">
        <f>IFERROR(F27/H27-1,"n/a")</f>
        <v>0.92647058823529416</v>
      </c>
      <c r="N27" s="131">
        <f>IFERROR(F27/I27-1,"n/a")</f>
        <v>1.9372197309417039</v>
      </c>
      <c r="O27" s="131">
        <f>IFERROR(F27/J27-1,"n/a")</f>
        <v>58.545454545454547</v>
      </c>
      <c r="P27" s="132">
        <f>IFERROR(F27/K27-1,"n/a")</f>
        <v>1.1061093247588425</v>
      </c>
      <c r="Q27" s="130">
        <v>5088</v>
      </c>
      <c r="R27" s="130">
        <v>4055</v>
      </c>
      <c r="S27" s="130">
        <v>3347</v>
      </c>
      <c r="T27" s="130">
        <v>842</v>
      </c>
      <c r="U27" s="130">
        <v>652</v>
      </c>
      <c r="V27" s="130">
        <v>3033</v>
      </c>
      <c r="W27" s="131">
        <v>0.25474722564734886</v>
      </c>
      <c r="X27" s="131">
        <v>0.52016731401254845</v>
      </c>
      <c r="Y27" s="131">
        <v>5.042755344418052</v>
      </c>
      <c r="Z27" s="131">
        <v>6.8036809815950923</v>
      </c>
      <c r="AA27" s="132">
        <v>0.67754698318496542</v>
      </c>
      <c r="AB27" s="130">
        <f>AB13+AB16+AB19+AB22+AB25</f>
        <v>4434</v>
      </c>
      <c r="AC27" s="130">
        <f>AC13+AC16+AC19+AC22+AC25</f>
        <v>3620</v>
      </c>
      <c r="AD27" s="133">
        <f t="shared" ref="AD27:AF28" si="1">AD13+AD16+AD19+AD22+AD25</f>
        <v>1054</v>
      </c>
      <c r="AE27" s="133">
        <f t="shared" si="1"/>
        <v>657</v>
      </c>
      <c r="AF27" s="152">
        <f t="shared" si="1"/>
        <v>3310</v>
      </c>
      <c r="AG27" s="177"/>
      <c r="AH27" s="177"/>
    </row>
    <row r="28" spans="1:34" s="178" customFormat="1" ht="14.25" thickTop="1" thickBot="1">
      <c r="A28" s="177"/>
      <c r="B28" s="182"/>
      <c r="C28" s="160" t="s">
        <v>17</v>
      </c>
      <c r="D28" s="161"/>
      <c r="E28" s="162"/>
      <c r="F28" s="134">
        <f t="shared" si="0"/>
        <v>1610407</v>
      </c>
      <c r="G28" s="134">
        <f t="shared" si="0"/>
        <v>1148627</v>
      </c>
      <c r="H28" s="134">
        <f t="shared" si="0"/>
        <v>779647</v>
      </c>
      <c r="I28" s="134">
        <f t="shared" si="0"/>
        <v>304612</v>
      </c>
      <c r="J28" s="134">
        <f t="shared" si="0"/>
        <v>4854</v>
      </c>
      <c r="K28" s="134">
        <f t="shared" si="0"/>
        <v>742910</v>
      </c>
      <c r="L28" s="135">
        <f>IFERROR(F28/G28-1,"n/a")</f>
        <v>0.40202781233594553</v>
      </c>
      <c r="M28" s="135">
        <f>IFERROR(F28/H28-1,"n/a")</f>
        <v>1.0655591569004947</v>
      </c>
      <c r="N28" s="135">
        <f>IFERROR(F28/I28-1,"n/a")</f>
        <v>4.286748388113403</v>
      </c>
      <c r="O28" s="135">
        <f>IFERROR(F28/J28-1,"n/a")</f>
        <v>330.76905644829009</v>
      </c>
      <c r="P28" s="136">
        <f>IFERROR(F28/K28-1,"n/a")</f>
        <v>1.1677013366356626</v>
      </c>
      <c r="Q28" s="134">
        <v>15097196.4</v>
      </c>
      <c r="R28" s="134">
        <v>11581669</v>
      </c>
      <c r="S28" s="134">
        <v>6863737</v>
      </c>
      <c r="T28" s="134">
        <v>1241343</v>
      </c>
      <c r="U28" s="134">
        <v>1312017</v>
      </c>
      <c r="V28" s="134">
        <v>8496652</v>
      </c>
      <c r="W28" s="135">
        <v>0.30354238236302566</v>
      </c>
      <c r="X28" s="135">
        <v>1.199559277985156</v>
      </c>
      <c r="Y28" s="135">
        <v>11.161986171428849</v>
      </c>
      <c r="Z28" s="135">
        <v>10.5068603531814</v>
      </c>
      <c r="AA28" s="136">
        <v>0.77684061910503099</v>
      </c>
      <c r="AB28" s="134">
        <f>AB14+AB17+AB20+AB23+AB26</f>
        <v>12658551</v>
      </c>
      <c r="AC28" s="134">
        <f>AC14+AC17+AC20+AC23+AC26</f>
        <v>7626669</v>
      </c>
      <c r="AD28" s="137">
        <f t="shared" si="1"/>
        <v>1552483</v>
      </c>
      <c r="AE28" s="137">
        <f t="shared" si="1"/>
        <v>1314158</v>
      </c>
      <c r="AF28" s="155">
        <f t="shared" si="1"/>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83"/>
      <c r="S29" s="183"/>
      <c r="T29" s="183"/>
      <c r="U29" s="183"/>
      <c r="V29" s="183"/>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row>
    <row r="31" spans="1:34"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177"/>
    </row>
    <row r="32" spans="1:34"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177"/>
    </row>
    <row r="33" spans="1:34"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4"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4" s="178" customFormat="1" ht="15">
      <c r="A35" s="177"/>
      <c r="B35" s="177"/>
      <c r="C35"/>
      <c r="D35"/>
      <c r="E35"/>
      <c r="F35"/>
      <c r="G35"/>
      <c r="H35"/>
      <c r="I35"/>
      <c r="J35"/>
      <c r="K35"/>
      <c r="L35"/>
      <c r="M35"/>
      <c r="N35"/>
      <c r="O35"/>
      <c r="P35"/>
      <c r="Q35"/>
      <c r="R35"/>
      <c r="S35"/>
      <c r="T35"/>
      <c r="U35"/>
      <c r="V35"/>
      <c r="W35"/>
      <c r="X35"/>
      <c r="Y35"/>
      <c r="Z35"/>
      <c r="AA35"/>
      <c r="AB35"/>
      <c r="AC35"/>
      <c r="AD35"/>
      <c r="AE35"/>
      <c r="AF35"/>
      <c r="AH35" s="177"/>
    </row>
    <row r="36" spans="1:34" s="178" customFormat="1" ht="15">
      <c r="A36" s="177"/>
      <c r="B36" s="177"/>
      <c r="C36"/>
      <c r="D36"/>
      <c r="E36"/>
      <c r="F36"/>
      <c r="G36"/>
      <c r="H36"/>
      <c r="I36"/>
      <c r="J36"/>
      <c r="K36"/>
      <c r="L36"/>
      <c r="M36"/>
      <c r="N36"/>
      <c r="O36"/>
      <c r="P36"/>
      <c r="Q36"/>
      <c r="R36"/>
      <c r="S36"/>
      <c r="T36"/>
      <c r="U36"/>
      <c r="V36"/>
      <c r="W36"/>
      <c r="X36"/>
      <c r="Y36"/>
      <c r="Z36"/>
      <c r="AA36"/>
      <c r="AB36"/>
      <c r="AC36"/>
      <c r="AD36"/>
      <c r="AE36"/>
      <c r="AF36"/>
      <c r="AH36" s="177"/>
    </row>
    <row r="37" spans="1:34" s="178" customFormat="1" ht="15">
      <c r="A37" s="177"/>
      <c r="B37" s="177"/>
      <c r="C37"/>
      <c r="D37"/>
      <c r="E37"/>
      <c r="F37"/>
      <c r="G37"/>
      <c r="H37"/>
      <c r="I37"/>
      <c r="J37"/>
      <c r="K37"/>
      <c r="L37"/>
      <c r="M37"/>
      <c r="N37"/>
      <c r="O37"/>
      <c r="P37"/>
      <c r="Q37"/>
      <c r="R37"/>
      <c r="S37"/>
      <c r="T37"/>
      <c r="U37"/>
      <c r="V37"/>
      <c r="W37"/>
      <c r="X37"/>
      <c r="Y37"/>
      <c r="Z37"/>
      <c r="AA37"/>
      <c r="AB37"/>
      <c r="AC37"/>
      <c r="AD37"/>
      <c r="AE37"/>
      <c r="AF37"/>
      <c r="AH37" s="177"/>
    </row>
    <row r="38" spans="1:34" s="178" customFormat="1" ht="15">
      <c r="A38" s="177"/>
      <c r="B38" s="177"/>
      <c r="C38"/>
      <c r="D38"/>
      <c r="E38"/>
      <c r="F38"/>
      <c r="G38"/>
      <c r="H38"/>
      <c r="I38"/>
      <c r="J38"/>
      <c r="K38"/>
      <c r="L38"/>
      <c r="M38"/>
      <c r="N38"/>
      <c r="O38"/>
      <c r="P38"/>
      <c r="Q38"/>
      <c r="R38"/>
      <c r="S38"/>
      <c r="T38"/>
      <c r="U38"/>
      <c r="V38"/>
      <c r="W38"/>
      <c r="X38"/>
      <c r="Y38"/>
      <c r="Z38"/>
      <c r="AA38"/>
      <c r="AB38"/>
      <c r="AC38"/>
      <c r="AD38"/>
      <c r="AE38"/>
      <c r="AF38"/>
      <c r="AH38" s="177"/>
    </row>
    <row r="39" spans="1:34" s="178" customFormat="1" ht="15">
      <c r="A39" s="177"/>
      <c r="B39" s="177"/>
      <c r="C39"/>
      <c r="D39"/>
      <c r="E39"/>
      <c r="F39"/>
      <c r="G39"/>
      <c r="H39"/>
      <c r="I39"/>
      <c r="J39"/>
      <c r="K39"/>
      <c r="L39"/>
      <c r="M39"/>
      <c r="N39"/>
      <c r="O39"/>
      <c r="P39"/>
      <c r="Q39"/>
      <c r="R39"/>
      <c r="S39"/>
      <c r="T39"/>
      <c r="U39"/>
      <c r="V39"/>
      <c r="W39"/>
      <c r="X39"/>
      <c r="Y39"/>
      <c r="Z39"/>
      <c r="AA39"/>
      <c r="AB39"/>
      <c r="AC39"/>
      <c r="AD39"/>
      <c r="AE39"/>
      <c r="AF39"/>
      <c r="AH39" s="177"/>
    </row>
    <row r="40" spans="1:34" s="178" customFormat="1" ht="15">
      <c r="A40" s="177"/>
      <c r="B40" s="177"/>
      <c r="C40"/>
      <c r="D40"/>
      <c r="E40"/>
      <c r="F40"/>
      <c r="G40"/>
      <c r="H40"/>
      <c r="I40"/>
      <c r="J40"/>
      <c r="K40"/>
      <c r="L40"/>
      <c r="M40"/>
      <c r="N40"/>
      <c r="O40"/>
      <c r="P40"/>
      <c r="Q40"/>
      <c r="R40"/>
      <c r="S40"/>
      <c r="T40"/>
      <c r="U40"/>
      <c r="V40"/>
      <c r="W40"/>
      <c r="X40"/>
      <c r="Y40"/>
      <c r="Z40"/>
      <c r="AA40"/>
      <c r="AB40"/>
      <c r="AC40"/>
      <c r="AD40"/>
      <c r="AE40"/>
      <c r="AF40"/>
      <c r="AH40" s="177"/>
    </row>
    <row r="41" spans="1:34" s="178" customFormat="1" ht="15">
      <c r="A41" s="177"/>
      <c r="B41" s="177"/>
      <c r="C41"/>
      <c r="D41"/>
      <c r="E41"/>
      <c r="F41"/>
      <c r="G41"/>
      <c r="H41"/>
      <c r="I41"/>
      <c r="J41"/>
      <c r="K41"/>
      <c r="L41"/>
      <c r="M41"/>
      <c r="N41"/>
      <c r="O41"/>
      <c r="P41"/>
      <c r="Q41"/>
      <c r="R41"/>
      <c r="S41"/>
      <c r="T41"/>
      <c r="U41"/>
      <c r="V41"/>
      <c r="W41"/>
      <c r="X41"/>
      <c r="Y41"/>
      <c r="Z41"/>
      <c r="AA41"/>
      <c r="AB41"/>
      <c r="AC41"/>
      <c r="AD41"/>
      <c r="AE41"/>
      <c r="AF41"/>
      <c r="AH41" s="177"/>
    </row>
    <row r="42" spans="1:34" s="178" customFormat="1" ht="15">
      <c r="A42" s="177"/>
      <c r="B42" s="177"/>
      <c r="C42"/>
      <c r="D42"/>
      <c r="E42"/>
      <c r="F42"/>
      <c r="G42"/>
      <c r="H42"/>
      <c r="I42"/>
      <c r="J42"/>
      <c r="K42"/>
      <c r="L42"/>
      <c r="M42"/>
      <c r="N42"/>
      <c r="O42"/>
      <c r="P42"/>
      <c r="Q42"/>
      <c r="R42"/>
      <c r="S42"/>
      <c r="T42"/>
      <c r="U42"/>
      <c r="V42"/>
      <c r="W42"/>
      <c r="X42"/>
      <c r="Y42"/>
      <c r="Z42"/>
      <c r="AA42"/>
      <c r="AB42"/>
      <c r="AC42"/>
      <c r="AD42"/>
      <c r="AE42"/>
      <c r="AF42"/>
      <c r="AH42" s="177"/>
    </row>
    <row r="43" spans="1:34" s="178" customFormat="1" ht="15">
      <c r="A43" s="177"/>
      <c r="B43" s="177"/>
      <c r="C43"/>
      <c r="D43"/>
      <c r="E43"/>
      <c r="F43"/>
      <c r="G43"/>
      <c r="H43"/>
      <c r="I43"/>
      <c r="J43"/>
      <c r="K43"/>
      <c r="L43"/>
      <c r="M43"/>
      <c r="N43"/>
      <c r="O43"/>
      <c r="P43"/>
      <c r="Q43"/>
      <c r="R43"/>
      <c r="S43"/>
      <c r="T43"/>
      <c r="U43"/>
      <c r="V43"/>
      <c r="W43"/>
      <c r="X43"/>
      <c r="Y43"/>
      <c r="Z43"/>
      <c r="AA43"/>
      <c r="AB43"/>
      <c r="AC43"/>
      <c r="AD43"/>
      <c r="AE43"/>
      <c r="AF43"/>
      <c r="AH43" s="177"/>
    </row>
    <row r="44" spans="1:34" s="178" customFormat="1" ht="15">
      <c r="A44" s="177"/>
      <c r="B44" s="177"/>
      <c r="C44"/>
      <c r="D44"/>
      <c r="E44"/>
      <c r="F44"/>
      <c r="G44"/>
      <c r="H44"/>
      <c r="I44"/>
      <c r="J44"/>
      <c r="K44"/>
      <c r="L44"/>
      <c r="M44"/>
      <c r="N44"/>
      <c r="O44"/>
      <c r="P44"/>
      <c r="Q44"/>
      <c r="R44"/>
      <c r="S44"/>
      <c r="T44"/>
      <c r="U44"/>
      <c r="V44"/>
      <c r="W44"/>
      <c r="X44"/>
      <c r="Y44"/>
      <c r="Z44"/>
      <c r="AA44"/>
      <c r="AB44"/>
      <c r="AC44"/>
      <c r="AD44"/>
      <c r="AE44"/>
      <c r="AF44"/>
      <c r="AH44" s="177"/>
    </row>
    <row r="45" spans="1:34" s="178" customFormat="1" ht="15">
      <c r="A45" s="177"/>
      <c r="B45" s="177"/>
      <c r="C45"/>
      <c r="D45"/>
      <c r="E45"/>
      <c r="F45"/>
      <c r="G45"/>
      <c r="H45"/>
      <c r="I45"/>
      <c r="J45"/>
      <c r="K45"/>
      <c r="L45"/>
      <c r="M45"/>
      <c r="N45"/>
      <c r="O45"/>
      <c r="P45"/>
      <c r="Q45"/>
      <c r="R45"/>
      <c r="S45"/>
      <c r="T45"/>
      <c r="U45"/>
      <c r="V45"/>
      <c r="W45"/>
      <c r="X45"/>
      <c r="Y45"/>
      <c r="Z45"/>
      <c r="AA45"/>
      <c r="AB45"/>
      <c r="AC45"/>
      <c r="AD45"/>
      <c r="AE45"/>
      <c r="AF45"/>
      <c r="AH45" s="177"/>
    </row>
    <row r="46" spans="1:34" s="178" customFormat="1" ht="15">
      <c r="A46" s="177"/>
      <c r="B46" s="177"/>
      <c r="C46"/>
      <c r="D46"/>
      <c r="E46"/>
      <c r="F46"/>
      <c r="G46"/>
      <c r="H46"/>
      <c r="I46"/>
      <c r="J46"/>
      <c r="K46"/>
      <c r="L46"/>
      <c r="M46"/>
      <c r="N46"/>
      <c r="O46"/>
      <c r="P46"/>
      <c r="Q46"/>
      <c r="R46"/>
      <c r="S46"/>
      <c r="T46"/>
      <c r="U46"/>
      <c r="V46"/>
      <c r="W46"/>
      <c r="X46"/>
      <c r="Y46"/>
      <c r="Z46"/>
      <c r="AA46"/>
      <c r="AB46"/>
      <c r="AC46"/>
      <c r="AD46"/>
      <c r="AE46"/>
      <c r="AF46"/>
      <c r="AH46" s="177"/>
    </row>
    <row r="47" spans="1:34" s="178" customFormat="1" ht="15">
      <c r="A47" s="177"/>
      <c r="B47" s="177"/>
      <c r="C47"/>
      <c r="D47"/>
      <c r="E47"/>
      <c r="F47"/>
      <c r="G47"/>
      <c r="H47"/>
      <c r="I47"/>
      <c r="J47"/>
      <c r="K47"/>
      <c r="L47"/>
      <c r="M47"/>
      <c r="N47"/>
      <c r="O47"/>
      <c r="P47"/>
      <c r="Q47"/>
      <c r="R47"/>
      <c r="S47"/>
      <c r="T47"/>
      <c r="U47"/>
      <c r="V47"/>
      <c r="W47"/>
      <c r="X47"/>
      <c r="Y47"/>
      <c r="Z47"/>
      <c r="AA47"/>
      <c r="AB47"/>
      <c r="AC47"/>
      <c r="AD47"/>
      <c r="AE47"/>
      <c r="AF47"/>
      <c r="AH47" s="177"/>
    </row>
    <row r="48" spans="1:34" s="178" customFormat="1" ht="15">
      <c r="C48"/>
      <c r="D48"/>
      <c r="E48"/>
      <c r="F48"/>
      <c r="G48"/>
      <c r="H48"/>
      <c r="I48"/>
      <c r="J48"/>
      <c r="K48"/>
      <c r="L48"/>
      <c r="M48"/>
      <c r="N48"/>
      <c r="O48"/>
      <c r="P48"/>
      <c r="Q48"/>
      <c r="R48"/>
      <c r="S48"/>
      <c r="T48"/>
      <c r="U48"/>
      <c r="V48"/>
      <c r="W48"/>
      <c r="X48"/>
      <c r="Y48"/>
      <c r="Z48"/>
      <c r="AA48"/>
      <c r="AB48"/>
      <c r="AC48"/>
      <c r="AD48"/>
      <c r="AE48"/>
      <c r="AF48"/>
      <c r="AH48" s="177"/>
    </row>
    <row r="49" spans="3:34" s="178" customFormat="1" ht="15">
      <c r="C49"/>
      <c r="D49"/>
      <c r="E49"/>
      <c r="F49"/>
      <c r="G49"/>
      <c r="H49"/>
      <c r="I49"/>
      <c r="J49"/>
      <c r="K49"/>
      <c r="L49"/>
      <c r="M49"/>
      <c r="N49"/>
      <c r="O49"/>
      <c r="P49"/>
      <c r="Q49"/>
      <c r="R49"/>
      <c r="S49"/>
      <c r="T49"/>
      <c r="U49"/>
      <c r="V49"/>
      <c r="W49"/>
      <c r="X49"/>
      <c r="Y49"/>
      <c r="Z49"/>
      <c r="AA49"/>
      <c r="AB49"/>
      <c r="AC49"/>
      <c r="AD49"/>
      <c r="AE49"/>
      <c r="AF49"/>
      <c r="AH49" s="177"/>
    </row>
    <row r="50" spans="3:34" s="178" customFormat="1" ht="15">
      <c r="C50"/>
      <c r="D50"/>
      <c r="E50"/>
      <c r="F50"/>
      <c r="G50"/>
      <c r="H50"/>
      <c r="I50"/>
      <c r="J50"/>
      <c r="K50"/>
      <c r="L50"/>
      <c r="M50"/>
      <c r="N50"/>
      <c r="O50"/>
      <c r="P50"/>
      <c r="Q50"/>
      <c r="R50"/>
      <c r="S50"/>
      <c r="T50"/>
      <c r="U50"/>
      <c r="V50"/>
      <c r="W50"/>
      <c r="X50"/>
      <c r="Y50"/>
      <c r="Z50"/>
      <c r="AA50"/>
      <c r="AB50"/>
      <c r="AC50"/>
      <c r="AD50"/>
      <c r="AE50"/>
      <c r="AF50"/>
      <c r="AH50" s="177"/>
    </row>
    <row r="51" spans="3:34" s="178" customFormat="1" ht="15">
      <c r="C51"/>
      <c r="D51"/>
      <c r="E51"/>
      <c r="F51"/>
      <c r="G51"/>
      <c r="H51"/>
      <c r="I51"/>
      <c r="J51"/>
      <c r="K51"/>
      <c r="L51"/>
      <c r="M51"/>
      <c r="N51"/>
      <c r="O51"/>
      <c r="P51"/>
      <c r="Q51"/>
      <c r="R51"/>
      <c r="S51"/>
      <c r="T51"/>
      <c r="U51"/>
      <c r="V51"/>
      <c r="W51"/>
      <c r="X51"/>
      <c r="Y51"/>
      <c r="Z51"/>
      <c r="AA51"/>
      <c r="AB51"/>
      <c r="AC51"/>
      <c r="AD51"/>
      <c r="AE51"/>
      <c r="AF51"/>
      <c r="AH51" s="177"/>
    </row>
    <row r="52" spans="3:34" s="178" customFormat="1" ht="15">
      <c r="C52"/>
      <c r="D52"/>
      <c r="E52"/>
      <c r="F52"/>
      <c r="G52"/>
      <c r="H52"/>
      <c r="I52"/>
      <c r="J52"/>
      <c r="K52"/>
      <c r="L52"/>
      <c r="M52"/>
      <c r="N52"/>
      <c r="O52"/>
      <c r="P52"/>
      <c r="Q52"/>
      <c r="R52"/>
      <c r="S52"/>
      <c r="T52"/>
      <c r="U52"/>
      <c r="V52"/>
      <c r="W52"/>
      <c r="X52"/>
      <c r="Y52"/>
      <c r="Z52"/>
      <c r="AA52"/>
      <c r="AB52"/>
      <c r="AC52"/>
      <c r="AD52"/>
      <c r="AE52"/>
      <c r="AF52"/>
      <c r="AH52" s="177"/>
    </row>
    <row r="53" spans="3:34" s="178" customFormat="1" ht="15">
      <c r="C53"/>
      <c r="D53"/>
      <c r="E53"/>
      <c r="F53"/>
      <c r="G53"/>
      <c r="H53"/>
      <c r="I53"/>
      <c r="J53"/>
      <c r="K53"/>
      <c r="L53"/>
      <c r="M53"/>
      <c r="N53"/>
      <c r="O53"/>
      <c r="P53"/>
      <c r="Q53"/>
      <c r="R53"/>
      <c r="S53"/>
      <c r="T53"/>
      <c r="U53"/>
      <c r="V53"/>
      <c r="W53"/>
      <c r="X53"/>
      <c r="Y53"/>
      <c r="Z53"/>
      <c r="AA53"/>
      <c r="AB53"/>
      <c r="AC53"/>
      <c r="AD53"/>
      <c r="AE53"/>
      <c r="AF53"/>
      <c r="AH53" s="177"/>
    </row>
    <row r="54" spans="3:34" s="178" customFormat="1" ht="15">
      <c r="C54"/>
      <c r="D54"/>
      <c r="E54"/>
      <c r="F54"/>
      <c r="G54"/>
      <c r="H54"/>
      <c r="I54"/>
      <c r="J54"/>
      <c r="K54"/>
      <c r="L54"/>
      <c r="M54"/>
      <c r="N54"/>
      <c r="O54"/>
      <c r="P54"/>
      <c r="Q54"/>
      <c r="R54"/>
      <c r="S54"/>
      <c r="T54"/>
      <c r="U54"/>
      <c r="V54"/>
      <c r="W54"/>
      <c r="X54"/>
      <c r="Y54"/>
      <c r="Z54"/>
      <c r="AA54"/>
      <c r="AB54"/>
      <c r="AC54"/>
      <c r="AD54"/>
      <c r="AE54"/>
      <c r="AF54"/>
      <c r="AH54" s="177"/>
    </row>
    <row r="55" spans="3:34" ht="15" hidden="1">
      <c r="AH55" s="10"/>
    </row>
    <row r="56" spans="3:34" ht="15" hidden="1">
      <c r="AH56" s="10"/>
    </row>
    <row r="57" spans="3:34" ht="15">
      <c r="AH57" s="10"/>
    </row>
    <row r="58" spans="3:34" ht="15">
      <c r="AH58" s="10"/>
    </row>
    <row r="59" spans="3:34" ht="15">
      <c r="AH59" s="10"/>
    </row>
    <row r="60" spans="3:34" ht="15">
      <c r="AH60" s="10"/>
    </row>
    <row r="61" spans="3:34" ht="15" customHeight="1"/>
    <row r="62" spans="3:34" ht="15" customHeight="1"/>
    <row r="63" spans="3:34" ht="15" customHeight="1"/>
    <row r="64" spans="3:34" ht="15" customHeight="1"/>
    <row r="65" ht="15" customHeight="1"/>
    <row r="66" ht="15" customHeight="1"/>
  </sheetData>
  <mergeCells count="5">
    <mergeCell ref="F9:P9"/>
    <mergeCell ref="Q9:AA9"/>
    <mergeCell ref="AB9:AF9"/>
    <mergeCell ref="F10:P10"/>
    <mergeCell ref="Q10:AA1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38"/>
  <sheetViews>
    <sheetView showGridLines="0" topLeftCell="C1" zoomScale="85" zoomScaleNormal="85" workbookViewId="0">
      <selection activeCell="Q11" sqref="Q11:AA11"/>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3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45596</v>
      </c>
      <c r="AG3" s="26"/>
      <c r="AH3" s="10"/>
    </row>
    <row r="4" spans="1:34" ht="15.75">
      <c r="A4" s="10"/>
      <c r="B4" s="12" t="s">
        <v>11</v>
      </c>
      <c r="C4" s="27"/>
      <c r="D4" s="164" t="s">
        <v>32</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Ekim</v>
      </c>
      <c r="G9" s="213"/>
      <c r="H9" s="213"/>
      <c r="I9" s="213"/>
      <c r="J9" s="213"/>
      <c r="K9" s="213"/>
      <c r="L9" s="213"/>
      <c r="M9" s="213"/>
      <c r="N9" s="213"/>
      <c r="O9" s="213"/>
      <c r="P9" s="214"/>
      <c r="Q9" s="215" t="s">
        <v>33</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6.1"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155</v>
      </c>
      <c r="G13" s="129">
        <v>81</v>
      </c>
      <c r="H13" s="129">
        <v>78</v>
      </c>
      <c r="I13" s="129">
        <v>89</v>
      </c>
      <c r="J13" s="129">
        <v>0</v>
      </c>
      <c r="K13" s="129">
        <v>110</v>
      </c>
      <c r="L13" s="65">
        <f>IFERROR(F13/G13-1,"n/a")</f>
        <v>0.91358024691358031</v>
      </c>
      <c r="M13" s="65">
        <f>IFERROR(F13/H13-1,"n/a")</f>
        <v>0.98717948717948723</v>
      </c>
      <c r="N13" s="65">
        <f>IFERROR(F13/I13-1,"n/a")</f>
        <v>0.7415730337078652</v>
      </c>
      <c r="O13" s="65" t="str">
        <f>IFERROR(F13/J13-1,"n/a")</f>
        <v>n/a</v>
      </c>
      <c r="P13" s="125">
        <f>IFERROR(F13/K13-1,"n/a")</f>
        <v>0.40909090909090917</v>
      </c>
      <c r="Q13" s="69">
        <v>1809</v>
      </c>
      <c r="R13" s="69">
        <v>1236</v>
      </c>
      <c r="S13" s="69">
        <v>1151</v>
      </c>
      <c r="T13" s="69">
        <v>228</v>
      </c>
      <c r="U13" s="69">
        <v>551</v>
      </c>
      <c r="V13" s="69">
        <v>1212</v>
      </c>
      <c r="W13" s="65">
        <f>IFERROR(Q13/R13-1,"n/a")</f>
        <v>0.46359223300970864</v>
      </c>
      <c r="X13" s="65">
        <f>IFERROR(Q13/S13-1,"n/a")</f>
        <v>0.57167680278019106</v>
      </c>
      <c r="Y13" s="65">
        <f>IFERROR(Q13/T13-1,"n/a")</f>
        <v>6.9342105263157894</v>
      </c>
      <c r="Z13" s="65">
        <f>IFERROR(Q13/U13-1,"n/a")</f>
        <v>2.2831215970961889</v>
      </c>
      <c r="AA13" s="125">
        <f>IFERROR(Q13/V13-1,"n/a")</f>
        <v>0.49257425742574257</v>
      </c>
      <c r="AB13" s="69">
        <v>1630</v>
      </c>
      <c r="AC13" s="69">
        <v>1486</v>
      </c>
      <c r="AD13" s="69">
        <v>522</v>
      </c>
      <c r="AE13" s="69">
        <v>551</v>
      </c>
      <c r="AF13" s="184">
        <v>1591</v>
      </c>
      <c r="AG13" s="177"/>
      <c r="AH13" s="177"/>
    </row>
    <row r="14" spans="1:34" s="178" customFormat="1" ht="12.75">
      <c r="A14" s="177"/>
      <c r="B14" s="182"/>
      <c r="C14" s="145"/>
      <c r="D14" s="27" t="s">
        <v>20</v>
      </c>
      <c r="E14" s="123"/>
      <c r="F14" s="124">
        <v>545702</v>
      </c>
      <c r="G14" s="129">
        <v>282162</v>
      </c>
      <c r="H14" s="129">
        <v>268578</v>
      </c>
      <c r="I14" s="129">
        <v>143120</v>
      </c>
      <c r="J14" s="129">
        <v>0</v>
      </c>
      <c r="K14" s="129">
        <v>299863</v>
      </c>
      <c r="L14" s="65">
        <f>IFERROR(F14/G14-1,"n/a")</f>
        <v>0.93400245249183089</v>
      </c>
      <c r="M14" s="65">
        <f>IFERROR(F14/H14-1,"n/a")</f>
        <v>1.0318194342053331</v>
      </c>
      <c r="N14" s="65">
        <f>IFERROR(F14/I14-1,"n/a")</f>
        <v>2.8128982671883733</v>
      </c>
      <c r="O14" s="65" t="str">
        <f>IFERROR(F14/J14-1,"n/a")</f>
        <v>n/a</v>
      </c>
      <c r="P14" s="125">
        <f>IFERROR(F14/K14-1,"n/a")</f>
        <v>0.81983772589482529</v>
      </c>
      <c r="Q14" s="69">
        <v>6197966</v>
      </c>
      <c r="R14" s="69">
        <v>4068706</v>
      </c>
      <c r="S14" s="69">
        <v>2663889</v>
      </c>
      <c r="T14" s="69">
        <v>324020</v>
      </c>
      <c r="U14" s="69">
        <v>1092884</v>
      </c>
      <c r="V14" s="69">
        <v>3643281</v>
      </c>
      <c r="W14" s="65">
        <f>IFERROR(Q14/R14-1,"n/a")</f>
        <v>0.52332608942499159</v>
      </c>
      <c r="X14" s="65">
        <f>IFERROR(Q14/S14-1,"n/a")</f>
        <v>1.3266607580120642</v>
      </c>
      <c r="Y14" s="65">
        <f>IFERROR(Q14/T14-1,"n/a")</f>
        <v>18.128343929387075</v>
      </c>
      <c r="Z14" s="65">
        <f>IFERROR(Q14/U14-1,"n/a")</f>
        <v>4.6712020671910288</v>
      </c>
      <c r="AA14" s="125">
        <f>IFERROR(Q14/V14-1,"n/a")</f>
        <v>0.70120449122645212</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122</v>
      </c>
      <c r="G16" s="129">
        <v>87</v>
      </c>
      <c r="H16" s="129">
        <v>89</v>
      </c>
      <c r="I16" s="129">
        <v>33</v>
      </c>
      <c r="J16" s="129">
        <v>17</v>
      </c>
      <c r="K16" s="129">
        <v>114</v>
      </c>
      <c r="L16" s="65">
        <f>IFERROR(F16/G16-1,"n/a")</f>
        <v>0.40229885057471271</v>
      </c>
      <c r="M16" s="65">
        <f>IFERROR(F16/H16-1,"n/a")</f>
        <v>0.3707865168539326</v>
      </c>
      <c r="N16" s="65">
        <f>IFERROR(F16/I16-1,"n/a")</f>
        <v>2.6969696969696968</v>
      </c>
      <c r="O16" s="65">
        <f>IFERROR(F16/J16-1,"n/a")</f>
        <v>6.1764705882352944</v>
      </c>
      <c r="P16" s="125">
        <f>IFERROR(F16/K16-1,"n/a")</f>
        <v>7.0175438596491224E-2</v>
      </c>
      <c r="Q16" s="69">
        <v>721</v>
      </c>
      <c r="R16" s="69">
        <v>513</v>
      </c>
      <c r="S16" s="69">
        <v>540</v>
      </c>
      <c r="T16" s="69">
        <v>169</v>
      </c>
      <c r="U16" s="69">
        <v>38</v>
      </c>
      <c r="V16" s="69">
        <v>517</v>
      </c>
      <c r="W16" s="65">
        <f>IFERROR(Q16/R16-1,"n/a")</f>
        <v>0.40545808966861596</v>
      </c>
      <c r="X16" s="65">
        <f>IFERROR(Q16/S16-1,"n/a")</f>
        <v>0.33518518518518525</v>
      </c>
      <c r="Y16" s="65">
        <f>IFERROR(Q16/T16-1,"n/a")</f>
        <v>3.2662721893491122</v>
      </c>
      <c r="Z16" s="65">
        <f>IFERROR(Q16/U16-1,"n/a")</f>
        <v>17.973684210526315</v>
      </c>
      <c r="AA16" s="125">
        <f>IFERROR(Q16/V16-1,"n/a")</f>
        <v>0.39458413926499025</v>
      </c>
      <c r="AB16" s="69">
        <v>575</v>
      </c>
      <c r="AC16" s="69">
        <v>572</v>
      </c>
      <c r="AD16" s="69">
        <v>202</v>
      </c>
      <c r="AE16" s="69">
        <v>54</v>
      </c>
      <c r="AF16" s="184">
        <v>586</v>
      </c>
      <c r="AG16" s="177"/>
      <c r="AH16" s="177"/>
    </row>
    <row r="17" spans="1:34" s="178" customFormat="1" ht="12.75">
      <c r="A17" s="177"/>
      <c r="B17" s="182"/>
      <c r="C17" s="145"/>
      <c r="D17" s="27" t="s">
        <v>20</v>
      </c>
      <c r="E17" s="123"/>
      <c r="F17" s="124">
        <v>261443</v>
      </c>
      <c r="G17" s="129">
        <v>199183</v>
      </c>
      <c r="H17" s="129">
        <v>124605</v>
      </c>
      <c r="I17" s="129">
        <v>44045</v>
      </c>
      <c r="J17" s="129">
        <v>13954</v>
      </c>
      <c r="K17" s="129">
        <v>223063</v>
      </c>
      <c r="L17" s="65">
        <f>IFERROR(F17/G17-1,"n/a")</f>
        <v>0.31257687654066868</v>
      </c>
      <c r="M17" s="65">
        <f>IFERROR(F17/H17-1,"n/a")</f>
        <v>1.0981742305685969</v>
      </c>
      <c r="N17" s="65">
        <f>IFERROR(F17/I17-1,"n/a")</f>
        <v>4.9358156430922921</v>
      </c>
      <c r="O17" s="65">
        <f>IFERROR(F17/J17-1,"n/a")</f>
        <v>17.736061344417372</v>
      </c>
      <c r="P17" s="125">
        <f>IFERROR(F17/K17-1,"n/a")</f>
        <v>0.17205901471781515</v>
      </c>
      <c r="Q17" s="69">
        <v>1923098</v>
      </c>
      <c r="R17" s="69">
        <v>1532930</v>
      </c>
      <c r="S17" s="69">
        <v>896537</v>
      </c>
      <c r="T17" s="69">
        <v>259331</v>
      </c>
      <c r="U17" s="69">
        <v>63680</v>
      </c>
      <c r="V17" s="69">
        <v>1304953</v>
      </c>
      <c r="W17" s="65">
        <f>IFERROR(Q17/R17-1,"n/a")</f>
        <v>0.25452434227264131</v>
      </c>
      <c r="X17" s="65">
        <f>IFERROR(Q17/S17-1,"n/a")</f>
        <v>1.1450291510556729</v>
      </c>
      <c r="Y17" s="65">
        <f>IFERROR(Q17/T17-1,"n/a")</f>
        <v>6.4156117085886377</v>
      </c>
      <c r="Z17" s="65">
        <f>IFERROR(Q17/U17-1,"n/a")</f>
        <v>29.199403266331657</v>
      </c>
      <c r="AA17" s="125">
        <f>IFERROR(Q17/V17-1,"n/a")</f>
        <v>0.47369138965158131</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123</v>
      </c>
      <c r="G19" s="129">
        <v>117</v>
      </c>
      <c r="H19" s="129">
        <v>97</v>
      </c>
      <c r="I19" s="129">
        <v>15</v>
      </c>
      <c r="J19" s="129">
        <v>1</v>
      </c>
      <c r="K19" s="129">
        <v>34</v>
      </c>
      <c r="L19" s="65">
        <f>IFERROR(F19/G19-1,"n/a")</f>
        <v>5.1282051282051322E-2</v>
      </c>
      <c r="M19" s="65">
        <f>IFERROR(F19/H19-1,"n/a")</f>
        <v>0.268041237113402</v>
      </c>
      <c r="N19" s="65">
        <f>IFERROR(F19/I19-1,"n/a")</f>
        <v>7.1999999999999993</v>
      </c>
      <c r="O19" s="65">
        <f>IFERROR(F19/J19-1,"n/a")</f>
        <v>122</v>
      </c>
      <c r="P19" s="125">
        <f>IFERROR(F19/K19-1,"n/a")</f>
        <v>2.6176470588235294</v>
      </c>
      <c r="Q19" s="69">
        <v>702</v>
      </c>
      <c r="R19" s="69">
        <v>661</v>
      </c>
      <c r="S19" s="69">
        <v>610</v>
      </c>
      <c r="T19" s="69">
        <v>31</v>
      </c>
      <c r="U19" s="69">
        <v>9</v>
      </c>
      <c r="V19" s="69">
        <v>265</v>
      </c>
      <c r="W19" s="65">
        <f>IFERROR(Q19/R19-1,"n/a")</f>
        <v>6.2027231467473465E-2</v>
      </c>
      <c r="X19" s="65">
        <f>IFERROR(Q19/S19-1,"n/a")</f>
        <v>0.15081967213114744</v>
      </c>
      <c r="Y19" s="65">
        <f>IFERROR(Q19/T19-1,"n/a")</f>
        <v>21.64516129032258</v>
      </c>
      <c r="Z19" s="65">
        <f>IFERROR(Q19/U19-1,"n/a")</f>
        <v>77</v>
      </c>
      <c r="AA19" s="125">
        <f>IFERROR(Q19/V19-1,"n/a")</f>
        <v>1.6490566037735848</v>
      </c>
      <c r="AB19" s="69">
        <v>708</v>
      </c>
      <c r="AC19" s="69">
        <v>658</v>
      </c>
      <c r="AD19" s="69">
        <v>47</v>
      </c>
      <c r="AE19" s="69">
        <v>9</v>
      </c>
      <c r="AF19" s="184">
        <v>290</v>
      </c>
      <c r="AG19" s="177"/>
      <c r="AH19" s="177"/>
    </row>
    <row r="20" spans="1:34" s="178" customFormat="1" ht="12.75">
      <c r="A20" s="177"/>
      <c r="B20" s="182"/>
      <c r="C20" s="145"/>
      <c r="D20" s="27" t="s">
        <v>20</v>
      </c>
      <c r="E20" s="123"/>
      <c r="F20" s="124">
        <v>217519</v>
      </c>
      <c r="G20" s="129">
        <v>211817</v>
      </c>
      <c r="H20" s="129">
        <v>133084</v>
      </c>
      <c r="I20" s="129">
        <v>6450</v>
      </c>
      <c r="J20" s="129">
        <v>0</v>
      </c>
      <c r="K20" s="129">
        <v>67246</v>
      </c>
      <c r="L20" s="65">
        <f>IFERROR(F20/G20-1,"n/a")</f>
        <v>2.6919463499152529E-2</v>
      </c>
      <c r="M20" s="65">
        <f>IFERROR(F20/H20-1,"n/a")</f>
        <v>0.6344489194794265</v>
      </c>
      <c r="N20" s="65">
        <f>IFERROR(F20/I20-1,"n/a")</f>
        <v>32.723875968992246</v>
      </c>
      <c r="O20" s="65" t="str">
        <f>IFERROR(F20/J20-1,"n/a")</f>
        <v>n/a</v>
      </c>
      <c r="P20" s="125">
        <f>IFERROR(F20/K20-1,"n/a")</f>
        <v>2.2346756684412457</v>
      </c>
      <c r="Q20" s="69">
        <v>1454463.4</v>
      </c>
      <c r="R20" s="69">
        <v>1225242</v>
      </c>
      <c r="S20" s="69">
        <v>837142</v>
      </c>
      <c r="T20" s="69">
        <v>10992</v>
      </c>
      <c r="U20" s="69">
        <v>10047</v>
      </c>
      <c r="V20" s="69">
        <v>555008</v>
      </c>
      <c r="W20" s="65">
        <f>IFERROR(Q20/R20-1,"n/a")</f>
        <v>0.18708255185506206</v>
      </c>
      <c r="X20" s="65">
        <f>IFERROR(Q20/S20-1,"n/a")</f>
        <v>0.7374153966710546</v>
      </c>
      <c r="Y20" s="65">
        <f>IFERROR(Q20/T20-1,"n/a")</f>
        <v>131.32017831149926</v>
      </c>
      <c r="Z20" s="65">
        <f>IFERROR(Q20/U20-1,"n/a")</f>
        <v>143.76594008161641</v>
      </c>
      <c r="AA20" s="125">
        <f>IFERROR(Q20/V20-1,"n/a")</f>
        <v>1.6206170001153133</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189</v>
      </c>
      <c r="G22" s="129">
        <v>185</v>
      </c>
      <c r="H22" s="129">
        <v>149</v>
      </c>
      <c r="I22" s="129">
        <v>107</v>
      </c>
      <c r="J22" s="129">
        <v>0</v>
      </c>
      <c r="K22" s="129">
        <v>127</v>
      </c>
      <c r="L22" s="65">
        <f>IFERROR(F22/G22-1,"n/a")</f>
        <v>2.1621621621621623E-2</v>
      </c>
      <c r="M22" s="65">
        <f>IFERROR(F22/H22-1,"n/a")</f>
        <v>0.26845637583892623</v>
      </c>
      <c r="N22" s="65">
        <f>IFERROR(F22/I22-1,"n/a")</f>
        <v>0.76635514018691597</v>
      </c>
      <c r="O22" s="65" t="str">
        <f>IFERROR(F22/J22-1,"n/a")</f>
        <v>n/a</v>
      </c>
      <c r="P22" s="125">
        <f>IFERROR(F22/K22-1,"n/a")</f>
        <v>0.48818897637795278</v>
      </c>
      <c r="Q22" s="69">
        <v>1187</v>
      </c>
      <c r="R22" s="69">
        <v>1161</v>
      </c>
      <c r="S22" s="69">
        <v>697</v>
      </c>
      <c r="T22" s="69">
        <v>191</v>
      </c>
      <c r="U22" s="69">
        <v>43</v>
      </c>
      <c r="V22" s="69">
        <v>712</v>
      </c>
      <c r="W22" s="65">
        <f>IFERROR(Q22/R22-1,"n/a")</f>
        <v>2.239448751076667E-2</v>
      </c>
      <c r="X22" s="65">
        <f>IFERROR(Q22/S22-1,"n/a")</f>
        <v>0.7030129124820661</v>
      </c>
      <c r="Y22" s="65">
        <f>IFERROR(Q22/T22-1,"n/a")</f>
        <v>5.2146596858638743</v>
      </c>
      <c r="Z22" s="65">
        <f>IFERROR(Q22/U22-1,"n/a")</f>
        <v>26.604651162790699</v>
      </c>
      <c r="AA22" s="125">
        <f>IFERROR(Q22/V22-1,"n/a")</f>
        <v>0.6671348314606742</v>
      </c>
      <c r="AB22" s="69">
        <v>1500</v>
      </c>
      <c r="AC22" s="69">
        <v>895</v>
      </c>
      <c r="AD22" s="69">
        <v>283</v>
      </c>
      <c r="AE22" s="69">
        <v>43</v>
      </c>
      <c r="AF22" s="184">
        <v>827</v>
      </c>
      <c r="AG22" s="177"/>
      <c r="AH22" s="177"/>
    </row>
    <row r="23" spans="1:34" s="178" customFormat="1" ht="12.75">
      <c r="A23" s="177"/>
      <c r="B23" s="182"/>
      <c r="C23" s="145"/>
      <c r="D23" s="27" t="s">
        <v>20</v>
      </c>
      <c r="E23" s="123"/>
      <c r="F23" s="124">
        <v>459752</v>
      </c>
      <c r="G23" s="129">
        <v>513716</v>
      </c>
      <c r="H23" s="129">
        <v>338461</v>
      </c>
      <c r="I23" s="129">
        <v>174505</v>
      </c>
      <c r="J23" s="129">
        <v>0</v>
      </c>
      <c r="K23" s="129">
        <v>332808</v>
      </c>
      <c r="L23" s="65">
        <f>IFERROR(F23/G23-1,"n/a")</f>
        <v>-0.10504636803214229</v>
      </c>
      <c r="M23" s="65">
        <f>IFERROR(F23/H23-1,"n/a")</f>
        <v>0.35836034284600005</v>
      </c>
      <c r="N23" s="65">
        <f>IFERROR(F23/I23-1,"n/a")</f>
        <v>1.6346064582676716</v>
      </c>
      <c r="O23" s="65" t="str">
        <f>IFERROR(F23/J23-1,"n/a")</f>
        <v>n/a</v>
      </c>
      <c r="P23" s="125">
        <f>IFERROR(F23/K23-1,"n/a")</f>
        <v>0.38143313862647532</v>
      </c>
      <c r="Q23" s="69">
        <v>3863464</v>
      </c>
      <c r="R23" s="69">
        <v>3567538</v>
      </c>
      <c r="S23" s="69">
        <v>1670885</v>
      </c>
      <c r="T23" s="69">
        <v>342388</v>
      </c>
      <c r="U23" s="69">
        <v>140552</v>
      </c>
      <c r="V23" s="69">
        <v>2230252</v>
      </c>
      <c r="W23" s="65">
        <f>IFERROR(Q23/R23-1,"n/a")</f>
        <v>8.2949642022033032E-2</v>
      </c>
      <c r="X23" s="65">
        <f>IFERROR(Q23/S23-1,"n/a")</f>
        <v>1.3122261556001757</v>
      </c>
      <c r="Y23" s="65">
        <f>IFERROR(Q23/T23-1,"n/a")</f>
        <v>10.283876771382175</v>
      </c>
      <c r="Z23" s="65">
        <f>IFERROR(Q23/U23-1,"n/a")</f>
        <v>26.487790995503442</v>
      </c>
      <c r="AA23" s="125">
        <f>IFERROR(Q23/V23-1,"n/a")</f>
        <v>0.73229930967442236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9">
        <v>2</v>
      </c>
      <c r="H25" s="129">
        <v>1</v>
      </c>
      <c r="I25" s="129">
        <v>0</v>
      </c>
      <c r="J25" s="129">
        <v>0</v>
      </c>
      <c r="K25" s="129">
        <v>3</v>
      </c>
      <c r="L25" s="65">
        <f>IFERROR(F25/G25-1,"n/a")</f>
        <v>0</v>
      </c>
      <c r="M25" s="65">
        <f>IFERROR(F25/H25-1,"n/a")</f>
        <v>1</v>
      </c>
      <c r="N25" s="65" t="str">
        <f>IFERROR(F25/I25-1,"n/a")</f>
        <v>n/a</v>
      </c>
      <c r="O25" s="65" t="str">
        <f>IFERROR(F25/J25-1,"n/a")</f>
        <v>n/a</v>
      </c>
      <c r="P25" s="125">
        <f>IFERROR(F25/K25-1,"n/a")</f>
        <v>-0.33333333333333337</v>
      </c>
      <c r="Q25" s="69">
        <v>14</v>
      </c>
      <c r="R25" s="69">
        <v>21</v>
      </c>
      <c r="S25" s="69">
        <v>9</v>
      </c>
      <c r="T25" s="69">
        <v>0</v>
      </c>
      <c r="U25" s="69">
        <v>0</v>
      </c>
      <c r="V25" s="69">
        <v>16</v>
      </c>
      <c r="W25" s="65">
        <f>IFERROR(Q25/R25-1,"n/a")</f>
        <v>-0.33333333333333337</v>
      </c>
      <c r="X25" s="65">
        <f>IFERROR(Q25/S25-1,"n/a")</f>
        <v>0.55555555555555558</v>
      </c>
      <c r="Y25" s="65" t="str">
        <f>IFERROR(Q25/T25-1,"n/a")</f>
        <v>n/a</v>
      </c>
      <c r="Z25" s="65" t="str">
        <f>IFERROR(Q25/U25-1,"n/a")</f>
        <v>n/a</v>
      </c>
      <c r="AA25" s="125">
        <f>IFERROR(Q25/V25-1,"n/a")</f>
        <v>-0.125</v>
      </c>
      <c r="AB25" s="69">
        <v>21</v>
      </c>
      <c r="AC25" s="69">
        <v>9</v>
      </c>
      <c r="AD25" s="69">
        <v>0</v>
      </c>
      <c r="AE25" s="69">
        <v>0</v>
      </c>
      <c r="AF25" s="184">
        <v>16</v>
      </c>
      <c r="AG25" s="177"/>
      <c r="AH25" s="177"/>
    </row>
    <row r="26" spans="1:34" s="178" customFormat="1" ht="12.75">
      <c r="A26" s="177"/>
      <c r="B26" s="182"/>
      <c r="C26" s="145"/>
      <c r="D26" s="27" t="s">
        <v>20</v>
      </c>
      <c r="E26" s="123"/>
      <c r="F26" s="124">
        <v>3500</v>
      </c>
      <c r="G26" s="129">
        <v>4312</v>
      </c>
      <c r="H26" s="129">
        <v>2358</v>
      </c>
      <c r="I26" s="129">
        <v>0</v>
      </c>
      <c r="J26" s="129">
        <v>0</v>
      </c>
      <c r="K26" s="129">
        <v>3957</v>
      </c>
      <c r="L26" s="65">
        <f>IFERROR(F26/G26-1,"n/a")</f>
        <v>-0.18831168831168832</v>
      </c>
      <c r="M26" s="65">
        <f>IFERROR(F26/H26-1,"n/a")</f>
        <v>0.48430873621713322</v>
      </c>
      <c r="N26" s="65" t="str">
        <f>IFERROR(F26/I26-1,"n/a")</f>
        <v>n/a</v>
      </c>
      <c r="O26" s="65" t="str">
        <f>IFERROR(F26/J26-1,"n/a")</f>
        <v>n/a</v>
      </c>
      <c r="P26" s="125">
        <f>IFERROR(F26/K26-1,"n/a")</f>
        <v>-0.1154915339903968</v>
      </c>
      <c r="Q26" s="69">
        <v>47798</v>
      </c>
      <c r="R26" s="69">
        <v>38626</v>
      </c>
      <c r="S26" s="69">
        <v>15637</v>
      </c>
      <c r="T26" s="69">
        <v>0</v>
      </c>
      <c r="U26" s="69">
        <v>0</v>
      </c>
      <c r="V26" s="69">
        <v>20248</v>
      </c>
      <c r="W26" s="65">
        <f>IFERROR(Q26/R26-1,"n/a")</f>
        <v>0.23745663542691453</v>
      </c>
      <c r="X26" s="65">
        <f>IFERROR(Q26/S26-1,"n/a")</f>
        <v>2.0567244356334333</v>
      </c>
      <c r="Y26" s="65" t="str">
        <f>IFERROR(Q26/T26-1,"n/a")</f>
        <v>n/a</v>
      </c>
      <c r="Z26" s="65" t="str">
        <f>IFERROR(Q26/U26-1,"n/a")</f>
        <v>n/a</v>
      </c>
      <c r="AA26" s="125">
        <f>IFERROR(Q26/V26-1,"n/a")</f>
        <v>1.3606282101935996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591</v>
      </c>
      <c r="G27" s="130">
        <f t="shared" si="0"/>
        <v>472</v>
      </c>
      <c r="H27" s="130">
        <f t="shared" si="0"/>
        <v>414</v>
      </c>
      <c r="I27" s="130">
        <f t="shared" si="0"/>
        <v>244</v>
      </c>
      <c r="J27" s="130">
        <f t="shared" si="0"/>
        <v>18</v>
      </c>
      <c r="K27" s="130">
        <f t="shared" si="0"/>
        <v>388</v>
      </c>
      <c r="L27" s="131">
        <f>IFERROR(F27/G27-1,"n/a")</f>
        <v>0.25211864406779672</v>
      </c>
      <c r="M27" s="131">
        <f>IFERROR(F27/H27-1,"n/a")</f>
        <v>0.42753623188405787</v>
      </c>
      <c r="N27" s="131">
        <f>IFERROR(F27/I27-1,"n/a")</f>
        <v>1.4221311475409837</v>
      </c>
      <c r="O27" s="131">
        <f>IFERROR(F27/J27-1,"n/a")</f>
        <v>31.833333333333336</v>
      </c>
      <c r="P27" s="132">
        <f>IFERROR(F27/K27-1,"n/a")</f>
        <v>0.52319587628865971</v>
      </c>
      <c r="Q27" s="130">
        <f t="shared" ref="Q27:V28" si="1">Q13+Q16+Q19+Q22+Q25</f>
        <v>4433</v>
      </c>
      <c r="R27" s="130">
        <f t="shared" si="1"/>
        <v>3592</v>
      </c>
      <c r="S27" s="130">
        <f t="shared" si="1"/>
        <v>3007</v>
      </c>
      <c r="T27" s="130">
        <f t="shared" si="1"/>
        <v>619</v>
      </c>
      <c r="U27" s="130">
        <f t="shared" si="1"/>
        <v>641</v>
      </c>
      <c r="V27" s="130">
        <f t="shared" si="1"/>
        <v>2722</v>
      </c>
      <c r="W27" s="131">
        <f>IFERROR(Q27/R27-1,"n/a")</f>
        <v>0.23413140311804015</v>
      </c>
      <c r="X27" s="131">
        <f>IFERROR(Q27/S27-1,"n/a")</f>
        <v>0.47422680412371143</v>
      </c>
      <c r="Y27" s="131">
        <f>IFERROR(Q27/T27-1,"n/a")</f>
        <v>6.1615508885298871</v>
      </c>
      <c r="Z27" s="131">
        <f>IFERROR(Q27/U27-1,"n/a")</f>
        <v>5.9157566302652107</v>
      </c>
      <c r="AA27" s="132">
        <f>IFERROR(Q27/V27-1,"n/a")</f>
        <v>0.62858192505510657</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1487916</v>
      </c>
      <c r="G28" s="134">
        <f t="shared" si="0"/>
        <v>1211190</v>
      </c>
      <c r="H28" s="134">
        <f t="shared" si="0"/>
        <v>867086</v>
      </c>
      <c r="I28" s="134">
        <f t="shared" si="0"/>
        <v>368120</v>
      </c>
      <c r="J28" s="134">
        <f t="shared" si="0"/>
        <v>13954</v>
      </c>
      <c r="K28" s="134">
        <f t="shared" si="0"/>
        <v>926937</v>
      </c>
      <c r="L28" s="135">
        <f>IFERROR(F28/G28-1,"n/a")</f>
        <v>0.22847447551581501</v>
      </c>
      <c r="M28" s="135">
        <f>IFERROR(F28/H28-1,"n/a")</f>
        <v>0.71599587584161206</v>
      </c>
      <c r="N28" s="135">
        <f>IFERROR(F28/I28-1,"n/a")</f>
        <v>3.0419319787025971</v>
      </c>
      <c r="O28" s="135">
        <f>IFERROR(F28/J28-1,"n/a")</f>
        <v>105.63007023075821</v>
      </c>
      <c r="P28" s="136">
        <f>IFERROR(F28/K28-1,"n/a")</f>
        <v>0.60519646966298679</v>
      </c>
      <c r="Q28" s="134">
        <f t="shared" si="1"/>
        <v>13486789.4</v>
      </c>
      <c r="R28" s="134">
        <f t="shared" si="1"/>
        <v>10433042</v>
      </c>
      <c r="S28" s="134">
        <f t="shared" si="1"/>
        <v>6084090</v>
      </c>
      <c r="T28" s="134">
        <f t="shared" si="1"/>
        <v>936731</v>
      </c>
      <c r="U28" s="134">
        <f t="shared" si="1"/>
        <v>1307163</v>
      </c>
      <c r="V28" s="134">
        <f t="shared" si="1"/>
        <v>7753742</v>
      </c>
      <c r="W28" s="135">
        <f>IFERROR(Q28/R28-1,"n/a")</f>
        <v>0.29269961723531845</v>
      </c>
      <c r="X28" s="135">
        <f>IFERROR(Q28/S28-1,"n/a")</f>
        <v>1.2167307518462089</v>
      </c>
      <c r="Y28" s="135">
        <f>IFERROR(Q28/T28-1,"n/a")</f>
        <v>13.39771866202784</v>
      </c>
      <c r="Z28" s="135">
        <f>IFERROR(Q28/U28-1,"n/a")</f>
        <v>9.3176033899368331</v>
      </c>
      <c r="AA28" s="136">
        <f>IFERROR(Q28/V28-1,"n/a")</f>
        <v>0.73939104499479091</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row r="31" spans="1:34" ht="15">
      <c r="AH31" s="10"/>
    </row>
    <row r="32" spans="1:34" ht="15">
      <c r="AH32" s="10"/>
    </row>
    <row r="33" ht="15" customHeight="1"/>
    <row r="34" ht="15" customHeight="1"/>
    <row r="35" ht="15" customHeight="1"/>
    <row r="36" ht="15" customHeight="1"/>
    <row r="37" ht="15" customHeight="1"/>
    <row r="38" ht="15" customHeight="1"/>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30"/>
  <sheetViews>
    <sheetView showGridLines="0" zoomScale="85" zoomScaleNormal="85" workbookViewId="0">
      <selection activeCell="B2" sqref="B2:E4"/>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12.28515625" bestFit="1" customWidth="1"/>
    <col min="29" max="29" width="13.42578125" bestFit="1" customWidth="1"/>
    <col min="30" max="30" width="13.28515625" bestFit="1" customWidth="1"/>
    <col min="31" max="31" width="12.7109375" bestFit="1" customWidth="1"/>
    <col min="32" max="32" width="15.42578125" bestFit="1" customWidth="1"/>
    <col min="33" max="33" width="11.28515625" customWidth="1"/>
    <col min="34" max="34" width="3.42578125" customWidth="1"/>
    <col min="35" max="16384" width="8.71093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c r="AG3" s="26"/>
      <c r="AH3" s="10"/>
    </row>
    <row r="4" spans="1:34" ht="15.75">
      <c r="A4" s="10"/>
      <c r="B4" s="12" t="s">
        <v>11</v>
      </c>
      <c r="C4" s="27"/>
      <c r="D4" s="164" t="s">
        <v>27</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Eylül</v>
      </c>
      <c r="G9" s="213"/>
      <c r="H9" s="213"/>
      <c r="I9" s="213"/>
      <c r="J9" s="213"/>
      <c r="K9" s="213"/>
      <c r="L9" s="213"/>
      <c r="M9" s="213"/>
      <c r="N9" s="213"/>
      <c r="O9" s="213"/>
      <c r="P9" s="214"/>
      <c r="Q9" s="215" t="s">
        <v>28</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139</v>
      </c>
      <c r="G13" s="129">
        <v>98</v>
      </c>
      <c r="H13" s="124">
        <v>82</v>
      </c>
      <c r="I13" s="124">
        <v>60</v>
      </c>
      <c r="J13" s="124">
        <v>0</v>
      </c>
      <c r="K13" s="124">
        <v>79</v>
      </c>
      <c r="L13" s="65">
        <v>0.41836734693877542</v>
      </c>
      <c r="M13" s="65">
        <v>0.69512195121951215</v>
      </c>
      <c r="N13" s="65">
        <v>1.3166666666666669</v>
      </c>
      <c r="O13" s="65" t="s">
        <v>48</v>
      </c>
      <c r="P13" s="125">
        <v>0.759493670886076</v>
      </c>
      <c r="Q13" s="69">
        <v>1655</v>
      </c>
      <c r="R13" s="69">
        <v>1155</v>
      </c>
      <c r="S13" s="69">
        <v>1073</v>
      </c>
      <c r="T13" s="69">
        <v>139</v>
      </c>
      <c r="U13" s="69">
        <v>551</v>
      </c>
      <c r="V13" s="69">
        <v>1102</v>
      </c>
      <c r="W13" s="65">
        <v>0.4329004329004329</v>
      </c>
      <c r="X13" s="65">
        <v>0.54240447343895615</v>
      </c>
      <c r="Y13" s="65">
        <v>10.906474820143885</v>
      </c>
      <c r="Z13" s="65">
        <v>2.0036297640653356</v>
      </c>
      <c r="AA13" s="125">
        <v>0.50181488203266778</v>
      </c>
      <c r="AB13" s="69">
        <v>1630</v>
      </c>
      <c r="AC13" s="69">
        <v>1486</v>
      </c>
      <c r="AD13" s="69">
        <v>522</v>
      </c>
      <c r="AE13" s="69">
        <v>551</v>
      </c>
      <c r="AF13" s="184">
        <v>1591</v>
      </c>
      <c r="AG13" s="177"/>
      <c r="AH13" s="177"/>
    </row>
    <row r="14" spans="1:34" s="178" customFormat="1" ht="12.75">
      <c r="A14" s="177"/>
      <c r="B14" s="182"/>
      <c r="C14" s="145"/>
      <c r="D14" s="27" t="s">
        <v>20</v>
      </c>
      <c r="E14" s="123"/>
      <c r="F14" s="124">
        <v>494236</v>
      </c>
      <c r="G14" s="129">
        <v>313650</v>
      </c>
      <c r="H14" s="124">
        <v>280580</v>
      </c>
      <c r="I14" s="124">
        <v>83395</v>
      </c>
      <c r="J14" s="124">
        <v>0</v>
      </c>
      <c r="K14" s="124">
        <v>234453</v>
      </c>
      <c r="L14" s="65">
        <v>0.57575641638769337</v>
      </c>
      <c r="M14" s="65">
        <v>0.76147979185971915</v>
      </c>
      <c r="N14" s="65">
        <v>4.9264464296420645</v>
      </c>
      <c r="O14" s="65" t="s">
        <v>48</v>
      </c>
      <c r="P14" s="125">
        <v>1.1080387113835184</v>
      </c>
      <c r="Q14" s="69">
        <v>5652264</v>
      </c>
      <c r="R14" s="69">
        <v>3786544</v>
      </c>
      <c r="S14" s="69">
        <v>2395311</v>
      </c>
      <c r="T14" s="69">
        <v>180900</v>
      </c>
      <c r="U14" s="69">
        <v>1092884</v>
      </c>
      <c r="V14" s="69">
        <v>3343418</v>
      </c>
      <c r="W14" s="65">
        <v>0.49272370795110265</v>
      </c>
      <c r="X14" s="65">
        <v>1.3597203035430474</v>
      </c>
      <c r="Y14" s="65">
        <v>30.245240464344942</v>
      </c>
      <c r="Z14" s="65">
        <v>4.1718791747340065</v>
      </c>
      <c r="AA14" s="125">
        <v>0.69056456596213822</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105</v>
      </c>
      <c r="G16" s="127">
        <v>68</v>
      </c>
      <c r="H16" s="124">
        <v>74</v>
      </c>
      <c r="I16" s="124">
        <v>34</v>
      </c>
      <c r="J16" s="124">
        <v>9</v>
      </c>
      <c r="K16" s="124">
        <v>70</v>
      </c>
      <c r="L16" s="65">
        <v>0.54411764705882359</v>
      </c>
      <c r="M16" s="65">
        <v>0.41891891891891886</v>
      </c>
      <c r="N16" s="65">
        <v>2.0882352941176472</v>
      </c>
      <c r="O16" s="65">
        <v>10.666666666666666</v>
      </c>
      <c r="P16" s="125">
        <v>0.5</v>
      </c>
      <c r="Q16" s="69">
        <v>599</v>
      </c>
      <c r="R16" s="69">
        <v>426</v>
      </c>
      <c r="S16" s="69">
        <v>451</v>
      </c>
      <c r="T16" s="69">
        <v>136</v>
      </c>
      <c r="U16" s="69">
        <v>21</v>
      </c>
      <c r="V16" s="69">
        <v>403</v>
      </c>
      <c r="W16" s="65">
        <v>0.4061032863849765</v>
      </c>
      <c r="X16" s="65">
        <v>0.32815964523281593</v>
      </c>
      <c r="Y16" s="65">
        <v>3.4044117647058822</v>
      </c>
      <c r="Z16" s="65">
        <v>27.523809523809526</v>
      </c>
      <c r="AA16" s="125">
        <v>0.48635235732009918</v>
      </c>
      <c r="AB16" s="69">
        <v>575</v>
      </c>
      <c r="AC16" s="69">
        <v>572</v>
      </c>
      <c r="AD16" s="69">
        <v>202</v>
      </c>
      <c r="AE16" s="69">
        <v>54</v>
      </c>
      <c r="AF16" s="184">
        <v>586</v>
      </c>
      <c r="AG16" s="177"/>
      <c r="AH16" s="177"/>
    </row>
    <row r="17" spans="1:34" s="178" customFormat="1" ht="12.75">
      <c r="A17" s="177"/>
      <c r="B17" s="182"/>
      <c r="C17" s="145"/>
      <c r="D17" s="27" t="s">
        <v>20</v>
      </c>
      <c r="E17" s="123"/>
      <c r="F17" s="124">
        <v>284734</v>
      </c>
      <c r="G17" s="127">
        <v>223095</v>
      </c>
      <c r="H17" s="124">
        <v>150081</v>
      </c>
      <c r="I17" s="124">
        <v>64266</v>
      </c>
      <c r="J17" s="124">
        <v>6072</v>
      </c>
      <c r="K17" s="124">
        <v>169136</v>
      </c>
      <c r="L17" s="65">
        <v>0.27629036957350017</v>
      </c>
      <c r="M17" s="65">
        <v>0.89720217749082165</v>
      </c>
      <c r="N17" s="65">
        <v>3.4305542588616067</v>
      </c>
      <c r="O17" s="65">
        <v>45.892951251646906</v>
      </c>
      <c r="P17" s="125">
        <v>0.68346182953362966</v>
      </c>
      <c r="Q17" s="69">
        <v>1661655</v>
      </c>
      <c r="R17" s="69">
        <v>1333747</v>
      </c>
      <c r="S17" s="69">
        <v>771932</v>
      </c>
      <c r="T17" s="69">
        <v>215286</v>
      </c>
      <c r="U17" s="69">
        <v>49726</v>
      </c>
      <c r="V17" s="69">
        <v>1081890</v>
      </c>
      <c r="W17" s="65">
        <v>0.24585472357201188</v>
      </c>
      <c r="X17" s="65">
        <v>1.1525924563303502</v>
      </c>
      <c r="Y17" s="65">
        <v>6.7183606922883978</v>
      </c>
      <c r="Z17" s="65">
        <v>32.416220890479828</v>
      </c>
      <c r="AA17" s="125">
        <v>0.53588165155422463</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112</v>
      </c>
      <c r="G19" s="129">
        <v>100</v>
      </c>
      <c r="H19" s="124">
        <v>92</v>
      </c>
      <c r="I19" s="124">
        <v>7</v>
      </c>
      <c r="J19" s="124">
        <v>1</v>
      </c>
      <c r="K19" s="124">
        <v>32</v>
      </c>
      <c r="L19" s="65">
        <v>0.12000000000000011</v>
      </c>
      <c r="M19" s="65">
        <v>0.21739130434782616</v>
      </c>
      <c r="N19" s="65">
        <v>15</v>
      </c>
      <c r="O19" s="65">
        <v>111</v>
      </c>
      <c r="P19" s="125">
        <v>2.5</v>
      </c>
      <c r="Q19" s="69">
        <v>579</v>
      </c>
      <c r="R19" s="69">
        <v>544</v>
      </c>
      <c r="S19" s="69">
        <v>513</v>
      </c>
      <c r="T19" s="69">
        <v>16</v>
      </c>
      <c r="U19" s="69">
        <v>8</v>
      </c>
      <c r="V19" s="69">
        <v>231</v>
      </c>
      <c r="W19" s="65">
        <v>6.4338235294117752E-2</v>
      </c>
      <c r="X19" s="65">
        <v>0.12865497076023402</v>
      </c>
      <c r="Y19" s="65">
        <v>35.1875</v>
      </c>
      <c r="Z19" s="65">
        <v>71.375</v>
      </c>
      <c r="AA19" s="125">
        <v>1.5064935064935066</v>
      </c>
      <c r="AB19" s="69">
        <v>708</v>
      </c>
      <c r="AC19" s="69">
        <v>658</v>
      </c>
      <c r="AD19" s="69">
        <v>47</v>
      </c>
      <c r="AE19" s="69">
        <v>9</v>
      </c>
      <c r="AF19" s="184">
        <v>290</v>
      </c>
      <c r="AG19" s="177"/>
      <c r="AH19" s="177"/>
    </row>
    <row r="20" spans="1:34" s="178" customFormat="1" ht="12.75">
      <c r="A20" s="177"/>
      <c r="B20" s="182"/>
      <c r="C20" s="145"/>
      <c r="D20" s="27" t="s">
        <v>20</v>
      </c>
      <c r="E20" s="123"/>
      <c r="F20" s="124">
        <v>228255</v>
      </c>
      <c r="G20" s="129">
        <v>181434</v>
      </c>
      <c r="H20" s="124">
        <v>137415</v>
      </c>
      <c r="I20" s="124">
        <v>3224</v>
      </c>
      <c r="J20" s="124">
        <v>0</v>
      </c>
      <c r="K20" s="124">
        <v>76553</v>
      </c>
      <c r="L20" s="65">
        <v>0.25806078243328145</v>
      </c>
      <c r="M20" s="65">
        <v>0.66106320270712815</v>
      </c>
      <c r="N20" s="65">
        <v>69.798697270471465</v>
      </c>
      <c r="O20" s="65" t="s">
        <v>48</v>
      </c>
      <c r="P20" s="125">
        <v>1.9816597651300407</v>
      </c>
      <c r="Q20" s="69">
        <v>1236944.3999999999</v>
      </c>
      <c r="R20" s="69">
        <v>1013425</v>
      </c>
      <c r="S20" s="69">
        <v>704058</v>
      </c>
      <c r="T20" s="69">
        <v>4542</v>
      </c>
      <c r="U20" s="69">
        <v>10047</v>
      </c>
      <c r="V20" s="69">
        <v>487762</v>
      </c>
      <c r="W20" s="65">
        <v>0.22055840343389987</v>
      </c>
      <c r="X20" s="65">
        <v>0.7568785526192443</v>
      </c>
      <c r="Y20" s="65">
        <v>271.3347424042272</v>
      </c>
      <c r="Z20" s="65">
        <v>122.11579575992833</v>
      </c>
      <c r="AA20" s="125">
        <v>1.5359589307900161</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130</v>
      </c>
      <c r="G22" s="127">
        <v>119</v>
      </c>
      <c r="H22" s="124">
        <v>85</v>
      </c>
      <c r="I22" s="124">
        <v>46</v>
      </c>
      <c r="J22" s="124">
        <v>0</v>
      </c>
      <c r="K22" s="124">
        <v>86</v>
      </c>
      <c r="L22" s="65">
        <v>9.243697478991586E-2</v>
      </c>
      <c r="M22" s="65">
        <v>0.52941176470588225</v>
      </c>
      <c r="N22" s="65">
        <v>1.8260869565217392</v>
      </c>
      <c r="O22" s="65" t="s">
        <v>48</v>
      </c>
      <c r="P22" s="125">
        <v>0.51162790697674421</v>
      </c>
      <c r="Q22" s="69">
        <v>996</v>
      </c>
      <c r="R22" s="69">
        <v>976</v>
      </c>
      <c r="S22" s="69">
        <v>548</v>
      </c>
      <c r="T22" s="69">
        <v>84</v>
      </c>
      <c r="U22" s="69">
        <v>43</v>
      </c>
      <c r="V22" s="69">
        <v>585</v>
      </c>
      <c r="W22" s="65">
        <v>2.0491803278688492E-2</v>
      </c>
      <c r="X22" s="65">
        <v>0.81751824817518237</v>
      </c>
      <c r="Y22" s="65">
        <v>10.857142857142858</v>
      </c>
      <c r="Z22" s="65">
        <v>22.162790697674417</v>
      </c>
      <c r="AA22" s="125">
        <v>0.70256410256410251</v>
      </c>
      <c r="AB22" s="69">
        <v>1500</v>
      </c>
      <c r="AC22" s="69">
        <v>895</v>
      </c>
      <c r="AD22" s="69">
        <v>283</v>
      </c>
      <c r="AE22" s="69">
        <v>43</v>
      </c>
      <c r="AF22" s="184">
        <v>827</v>
      </c>
      <c r="AG22" s="177"/>
      <c r="AH22" s="177"/>
    </row>
    <row r="23" spans="1:34" s="178" customFormat="1" ht="12.75">
      <c r="A23" s="177"/>
      <c r="B23" s="182"/>
      <c r="C23" s="145"/>
      <c r="D23" s="27" t="s">
        <v>20</v>
      </c>
      <c r="E23" s="123"/>
      <c r="F23" s="124">
        <v>442038</v>
      </c>
      <c r="G23" s="129">
        <v>374705</v>
      </c>
      <c r="H23" s="124">
        <v>267710</v>
      </c>
      <c r="I23" s="124">
        <v>89719</v>
      </c>
      <c r="J23" s="124">
        <v>0</v>
      </c>
      <c r="K23" s="124">
        <v>304036</v>
      </c>
      <c r="L23" s="65">
        <v>0.17969602754166614</v>
      </c>
      <c r="M23" s="65">
        <v>0.65118224944903069</v>
      </c>
      <c r="N23" s="65">
        <v>3.9269162607697368</v>
      </c>
      <c r="O23" s="65" t="s">
        <v>48</v>
      </c>
      <c r="P23" s="125">
        <v>0.45390019602941756</v>
      </c>
      <c r="Q23" s="69">
        <v>3403712</v>
      </c>
      <c r="R23" s="69">
        <v>3053822</v>
      </c>
      <c r="S23" s="69">
        <v>1332424</v>
      </c>
      <c r="T23" s="69">
        <v>167883</v>
      </c>
      <c r="U23" s="69">
        <v>140552</v>
      </c>
      <c r="V23" s="69">
        <v>1897444</v>
      </c>
      <c r="W23" s="65">
        <v>0.11457445784331899</v>
      </c>
      <c r="X23" s="65">
        <v>1.5545261868594382</v>
      </c>
      <c r="Y23" s="65">
        <v>19.274310084999673</v>
      </c>
      <c r="Z23" s="65">
        <v>23.216745403836303</v>
      </c>
      <c r="AA23" s="125">
        <v>0.79384055603222015</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4">
        <v>4</v>
      </c>
      <c r="H25" s="124">
        <v>1</v>
      </c>
      <c r="I25" s="124">
        <v>0</v>
      </c>
      <c r="J25" s="124">
        <v>0</v>
      </c>
      <c r="K25" s="124">
        <v>1</v>
      </c>
      <c r="L25" s="65">
        <v>-0.5</v>
      </c>
      <c r="M25" s="65">
        <v>1</v>
      </c>
      <c r="N25" s="65" t="s">
        <v>48</v>
      </c>
      <c r="O25" s="65" t="s">
        <v>48</v>
      </c>
      <c r="P25" s="125">
        <v>1</v>
      </c>
      <c r="Q25" s="69">
        <v>12</v>
      </c>
      <c r="R25" s="69">
        <v>19</v>
      </c>
      <c r="S25" s="69">
        <v>8</v>
      </c>
      <c r="T25" s="69">
        <v>0</v>
      </c>
      <c r="U25" s="69">
        <v>0</v>
      </c>
      <c r="V25" s="69">
        <v>13</v>
      </c>
      <c r="W25" s="65">
        <v>-0.36842105263157898</v>
      </c>
      <c r="X25" s="65">
        <v>0.5</v>
      </c>
      <c r="Y25" s="65" t="s">
        <v>48</v>
      </c>
      <c r="Z25" s="65" t="s">
        <v>48</v>
      </c>
      <c r="AA25" s="125">
        <v>-7.6923076923076872E-2</v>
      </c>
      <c r="AB25" s="69">
        <v>21</v>
      </c>
      <c r="AC25" s="69">
        <v>9</v>
      </c>
      <c r="AD25" s="69">
        <v>0</v>
      </c>
      <c r="AE25" s="69">
        <v>0</v>
      </c>
      <c r="AF25" s="184">
        <v>16</v>
      </c>
      <c r="AG25" s="177"/>
      <c r="AH25" s="177"/>
    </row>
    <row r="26" spans="1:34" s="178" customFormat="1" ht="12.75">
      <c r="A26" s="177"/>
      <c r="B26" s="182"/>
      <c r="C26" s="145"/>
      <c r="D26" s="27" t="s">
        <v>20</v>
      </c>
      <c r="E26" s="123"/>
      <c r="F26" s="124">
        <v>5957</v>
      </c>
      <c r="G26" s="124">
        <v>7920</v>
      </c>
      <c r="H26" s="124">
        <v>2266</v>
      </c>
      <c r="I26" s="124">
        <v>0</v>
      </c>
      <c r="J26" s="124">
        <v>0</v>
      </c>
      <c r="K26" s="124">
        <v>1243</v>
      </c>
      <c r="L26" s="65">
        <v>-0.24785353535353538</v>
      </c>
      <c r="M26" s="65">
        <v>1.6288614298323036</v>
      </c>
      <c r="N26" s="65" t="s">
        <v>48</v>
      </c>
      <c r="O26" s="65" t="s">
        <v>48</v>
      </c>
      <c r="P26" s="125">
        <v>3.7924376508447306</v>
      </c>
      <c r="Q26" s="69">
        <v>44298</v>
      </c>
      <c r="R26" s="69">
        <v>34314</v>
      </c>
      <c r="S26" s="69">
        <v>13279</v>
      </c>
      <c r="T26" s="69">
        <v>0</v>
      </c>
      <c r="U26" s="69">
        <v>0</v>
      </c>
      <c r="V26" s="69">
        <v>16291</v>
      </c>
      <c r="W26" s="65">
        <v>0.29095995803462138</v>
      </c>
      <c r="X26" s="65">
        <v>2.3359439716846149</v>
      </c>
      <c r="Y26" s="65" t="s">
        <v>48</v>
      </c>
      <c r="Z26" s="65" t="s">
        <v>48</v>
      </c>
      <c r="AA26" s="125">
        <v>1.7191700939168868</v>
      </c>
      <c r="AB26" s="69">
        <v>38626</v>
      </c>
      <c r="AC26" s="69">
        <v>15637</v>
      </c>
      <c r="AD26" s="69">
        <v>0</v>
      </c>
      <c r="AE26" s="69">
        <v>0</v>
      </c>
      <c r="AF26" s="186">
        <v>20248</v>
      </c>
      <c r="AG26" s="177"/>
      <c r="AH26" s="177"/>
    </row>
    <row r="27" spans="1:34" s="178" customFormat="1" ht="13.5" thickBot="1">
      <c r="A27" s="177"/>
      <c r="B27" s="182"/>
      <c r="C27" s="157" t="s">
        <v>16</v>
      </c>
      <c r="D27" s="158"/>
      <c r="E27" s="159"/>
      <c r="F27" s="130">
        <v>488</v>
      </c>
      <c r="G27" s="130">
        <v>389</v>
      </c>
      <c r="H27" s="130">
        <v>334</v>
      </c>
      <c r="I27" s="130">
        <v>147</v>
      </c>
      <c r="J27" s="130">
        <v>10</v>
      </c>
      <c r="K27" s="130">
        <v>268</v>
      </c>
      <c r="L27" s="131">
        <v>0.25449871465295626</v>
      </c>
      <c r="M27" s="131">
        <v>0.46107784431137722</v>
      </c>
      <c r="N27" s="131">
        <v>2.3197278911564627</v>
      </c>
      <c r="O27" s="131">
        <v>47.8</v>
      </c>
      <c r="P27" s="132">
        <v>0.82089552238805963</v>
      </c>
      <c r="Q27" s="130">
        <v>3841</v>
      </c>
      <c r="R27" s="130">
        <v>3120</v>
      </c>
      <c r="S27" s="130">
        <v>2593</v>
      </c>
      <c r="T27" s="130">
        <v>375</v>
      </c>
      <c r="U27" s="130">
        <v>623</v>
      </c>
      <c r="V27" s="130">
        <v>2334</v>
      </c>
      <c r="W27" s="131">
        <v>0.23108974358974366</v>
      </c>
      <c r="X27" s="131">
        <v>0.48129579637485542</v>
      </c>
      <c r="Y27" s="131">
        <v>9.2426666666666666</v>
      </c>
      <c r="Z27" s="131">
        <v>5.1653290529695024</v>
      </c>
      <c r="AA27" s="132">
        <v>0.64567266495287057</v>
      </c>
      <c r="AB27" s="130">
        <v>4434</v>
      </c>
      <c r="AC27" s="130">
        <v>3620</v>
      </c>
      <c r="AD27" s="133">
        <v>1054</v>
      </c>
      <c r="AE27" s="133">
        <v>657</v>
      </c>
      <c r="AF27" s="152">
        <v>3310</v>
      </c>
      <c r="AG27" s="177"/>
      <c r="AH27" s="177"/>
    </row>
    <row r="28" spans="1:34" s="178" customFormat="1" ht="14.25" thickTop="1" thickBot="1">
      <c r="A28" s="177"/>
      <c r="B28" s="182"/>
      <c r="C28" s="160" t="s">
        <v>17</v>
      </c>
      <c r="D28" s="161"/>
      <c r="E28" s="162"/>
      <c r="F28" s="134">
        <v>1455220</v>
      </c>
      <c r="G28" s="134">
        <v>1100804</v>
      </c>
      <c r="H28" s="134">
        <v>838052</v>
      </c>
      <c r="I28" s="134">
        <v>240604</v>
      </c>
      <c r="J28" s="134">
        <v>6072</v>
      </c>
      <c r="K28" s="134">
        <v>785421</v>
      </c>
      <c r="L28" s="135">
        <v>0.32196103938575815</v>
      </c>
      <c r="M28" s="135">
        <v>0.7364316295408877</v>
      </c>
      <c r="N28" s="135">
        <v>5.0481953749729849</v>
      </c>
      <c r="O28" s="135">
        <v>238.66073781291172</v>
      </c>
      <c r="P28" s="136">
        <v>0.85278977771157116</v>
      </c>
      <c r="Q28" s="134">
        <v>11998873.4</v>
      </c>
      <c r="R28" s="134">
        <v>9221852</v>
      </c>
      <c r="S28" s="134">
        <v>5217004</v>
      </c>
      <c r="T28" s="134">
        <v>568611</v>
      </c>
      <c r="U28" s="134">
        <v>1293209</v>
      </c>
      <c r="V28" s="134">
        <v>6826805</v>
      </c>
      <c r="W28" s="135">
        <v>0.30113489134286686</v>
      </c>
      <c r="X28" s="135">
        <v>1.2999548016447755</v>
      </c>
      <c r="Y28" s="135">
        <v>20.102077518725455</v>
      </c>
      <c r="Z28" s="135">
        <v>8.2783714001371784</v>
      </c>
      <c r="AA28" s="136">
        <v>0.75761185503321116</v>
      </c>
      <c r="AB28" s="134">
        <v>12658551</v>
      </c>
      <c r="AC28" s="134">
        <v>7626669</v>
      </c>
      <c r="AD28" s="137">
        <v>1552483</v>
      </c>
      <c r="AE28" s="137">
        <v>1314158</v>
      </c>
      <c r="AF28" s="155">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30"/>
  <sheetViews>
    <sheetView showGridLines="0" zoomScale="95" zoomScaleNormal="75" workbookViewId="0">
      <selection activeCell="C9" sqref="C9:D28"/>
    </sheetView>
  </sheetViews>
  <sheetFormatPr defaultColWidth="0" defaultRowHeight="0" customHeight="1" zeroHeight="1"/>
  <cols>
    <col min="1" max="2" width="4.140625" customWidth="1"/>
    <col min="3" max="3" width="3.7109375" customWidth="1"/>
    <col min="4" max="4" width="17" bestFit="1"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2.140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45550</v>
      </c>
      <c r="AG3" s="26"/>
      <c r="AH3" s="10"/>
    </row>
    <row r="4" spans="1:34" ht="15.75">
      <c r="A4" s="10"/>
      <c r="B4" s="12" t="s">
        <v>11</v>
      </c>
      <c r="C4" s="27"/>
      <c r="D4" s="164" t="s">
        <v>65</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Ağustos</v>
      </c>
      <c r="G9" s="213"/>
      <c r="H9" s="213"/>
      <c r="I9" s="213"/>
      <c r="J9" s="213"/>
      <c r="K9" s="213"/>
      <c r="L9" s="213"/>
      <c r="M9" s="213"/>
      <c r="N9" s="213"/>
      <c r="O9" s="213"/>
      <c r="P9" s="214"/>
      <c r="Q9" s="215" t="s">
        <v>66</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141</v>
      </c>
      <c r="G13" s="129">
        <v>99</v>
      </c>
      <c r="H13" s="124">
        <v>81</v>
      </c>
      <c r="I13" s="124">
        <v>51</v>
      </c>
      <c r="J13" s="124">
        <v>0</v>
      </c>
      <c r="K13" s="124">
        <v>97</v>
      </c>
      <c r="L13" s="65">
        <f>IFERROR(F13/G13-1,"n/a")</f>
        <v>0.42424242424242431</v>
      </c>
      <c r="M13" s="65">
        <f>IFERROR(F13/H13-1,"n/a")</f>
        <v>0.7407407407407407</v>
      </c>
      <c r="N13" s="65">
        <f>IFERROR(F13/I13-1,"n/a")</f>
        <v>1.7647058823529411</v>
      </c>
      <c r="O13" s="65" t="str">
        <f>IFERROR(F13/J13-1,"n/a")</f>
        <v>n/a</v>
      </c>
      <c r="P13" s="125">
        <f>IFERROR(F13/K13-1,"n/a")</f>
        <v>0.45360824742268036</v>
      </c>
      <c r="Q13" s="69">
        <v>1513</v>
      </c>
      <c r="R13" s="69">
        <v>1057</v>
      </c>
      <c r="S13" s="69">
        <v>991</v>
      </c>
      <c r="T13" s="69">
        <v>79</v>
      </c>
      <c r="U13" s="69">
        <v>551</v>
      </c>
      <c r="V13" s="69">
        <v>1023</v>
      </c>
      <c r="W13" s="65">
        <f>IFERROR(Q13/R13-1,"n/a")</f>
        <v>0.43140964995269626</v>
      </c>
      <c r="X13" s="65">
        <f>IFERROR(Q13/S13-1,"n/a")</f>
        <v>0.52674066599394553</v>
      </c>
      <c r="Y13" s="65">
        <f>IFERROR(Q13/T13-1,"n/a")</f>
        <v>18.151898734177216</v>
      </c>
      <c r="Z13" s="65">
        <f>IFERROR(Q13/U13-1,"n/a")</f>
        <v>1.7459165154264973</v>
      </c>
      <c r="AA13" s="125">
        <f>IFERROR(Q13/V13-1,"n/a")</f>
        <v>0.47898338220918868</v>
      </c>
      <c r="AB13" s="69">
        <v>1630</v>
      </c>
      <c r="AC13" s="69">
        <v>1486</v>
      </c>
      <c r="AD13" s="69">
        <v>522</v>
      </c>
      <c r="AE13" s="69">
        <v>551</v>
      </c>
      <c r="AF13" s="184">
        <v>1591</v>
      </c>
      <c r="AG13" s="177"/>
      <c r="AH13" s="177"/>
    </row>
    <row r="14" spans="1:34" s="178" customFormat="1" ht="12.75">
      <c r="A14" s="177"/>
      <c r="B14" s="182"/>
      <c r="C14" s="145"/>
      <c r="D14" s="27" t="s">
        <v>20</v>
      </c>
      <c r="E14" s="123"/>
      <c r="F14" s="124">
        <v>563849</v>
      </c>
      <c r="G14" s="129">
        <v>375428</v>
      </c>
      <c r="H14" s="124">
        <v>278520</v>
      </c>
      <c r="I14" s="124">
        <v>66591</v>
      </c>
      <c r="J14" s="124">
        <v>0</v>
      </c>
      <c r="K14" s="124">
        <v>325246</v>
      </c>
      <c r="L14" s="65">
        <f>IFERROR(F14/G14-1,"n/a")</f>
        <v>0.50188318399266962</v>
      </c>
      <c r="M14" s="65">
        <f>IFERROR(F14/H14-1,"n/a")</f>
        <v>1.0244470774091625</v>
      </c>
      <c r="N14" s="65">
        <f>IFERROR(F14/I14-1,"n/a")</f>
        <v>7.4673454370710761</v>
      </c>
      <c r="O14" s="65" t="str">
        <f>IFERROR(F14/J14-1,"n/a")</f>
        <v>n/a</v>
      </c>
      <c r="P14" s="125">
        <f>IFERROR(F14/K14-1,"n/a")</f>
        <v>0.73360779225570805</v>
      </c>
      <c r="Q14" s="69">
        <v>5139580</v>
      </c>
      <c r="R14" s="69">
        <v>3472894</v>
      </c>
      <c r="S14" s="69">
        <v>2114731</v>
      </c>
      <c r="T14" s="69">
        <v>97505</v>
      </c>
      <c r="U14" s="69">
        <v>1092884</v>
      </c>
      <c r="V14" s="69">
        <v>3108965</v>
      </c>
      <c r="W14" s="65">
        <f>IFERROR(Q14/R14-1,"n/a")</f>
        <v>0.47991271832655991</v>
      </c>
      <c r="X14" s="65">
        <f>IFERROR(Q14/S14-1,"n/a")</f>
        <v>1.4303705766832757</v>
      </c>
      <c r="Y14" s="65">
        <f>IFERROR(Q14/T14-1,"n/a")</f>
        <v>51.710937900620479</v>
      </c>
      <c r="Z14" s="65">
        <f>IFERROR(Q14/U14-1,"n/a")</f>
        <v>3.7027680888365095</v>
      </c>
      <c r="AA14" s="125">
        <f>IFERROR(Q14/V14-1,"n/a")</f>
        <v>0.6531482342194268</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103</v>
      </c>
      <c r="G16" s="127">
        <v>71</v>
      </c>
      <c r="H16" s="124">
        <v>63</v>
      </c>
      <c r="I16" s="124">
        <v>29</v>
      </c>
      <c r="J16" s="124">
        <v>2</v>
      </c>
      <c r="K16" s="124">
        <v>58</v>
      </c>
      <c r="L16" s="65">
        <f>IFERROR(F16/G16-1,"n/a")</f>
        <v>0.45070422535211274</v>
      </c>
      <c r="M16" s="65">
        <f>IFERROR(F16/H16-1,"n/a")</f>
        <v>0.63492063492063489</v>
      </c>
      <c r="N16" s="65">
        <f>IFERROR(F16/I16-1,"n/a")</f>
        <v>2.5517241379310347</v>
      </c>
      <c r="O16" s="65">
        <f>IFERROR(F16/J16-1,"n/a")</f>
        <v>50.5</v>
      </c>
      <c r="P16" s="125">
        <f>IFERROR(F16/K16-1,"n/a")</f>
        <v>0.77586206896551735</v>
      </c>
      <c r="Q16" s="69">
        <v>488</v>
      </c>
      <c r="R16" s="69">
        <v>358</v>
      </c>
      <c r="S16" s="69">
        <v>377</v>
      </c>
      <c r="T16" s="69">
        <v>102</v>
      </c>
      <c r="U16" s="69">
        <v>12</v>
      </c>
      <c r="V16" s="69">
        <v>333</v>
      </c>
      <c r="W16" s="65">
        <f>IFERROR(Q16/R16-1,"n/a")</f>
        <v>0.36312849162011163</v>
      </c>
      <c r="X16" s="65">
        <f>IFERROR(Q16/S16-1,"n/a")</f>
        <v>0.29442970822281178</v>
      </c>
      <c r="Y16" s="65">
        <f>IFERROR(Q16/T16-1,"n/a")</f>
        <v>3.784313725490196</v>
      </c>
      <c r="Z16" s="65">
        <f>IFERROR(Q16/U16-1,"n/a")</f>
        <v>39.666666666666664</v>
      </c>
      <c r="AA16" s="125">
        <f>IFERROR(Q16/V16-1,"n/a")</f>
        <v>0.46546546546546552</v>
      </c>
      <c r="AB16" s="69">
        <v>575</v>
      </c>
      <c r="AC16" s="69">
        <v>572</v>
      </c>
      <c r="AD16" s="69">
        <v>202</v>
      </c>
      <c r="AE16" s="69">
        <v>54</v>
      </c>
      <c r="AF16" s="184">
        <v>586</v>
      </c>
      <c r="AG16" s="177"/>
      <c r="AH16" s="177"/>
    </row>
    <row r="17" spans="1:34" s="178" customFormat="1" ht="12.75">
      <c r="A17" s="177"/>
      <c r="B17" s="182"/>
      <c r="C17" s="145"/>
      <c r="D17" s="27" t="s">
        <v>20</v>
      </c>
      <c r="E17" s="123"/>
      <c r="F17" s="124">
        <v>316059</v>
      </c>
      <c r="G17" s="127">
        <v>262517</v>
      </c>
      <c r="H17" s="124">
        <v>183659</v>
      </c>
      <c r="I17" s="124">
        <v>48391</v>
      </c>
      <c r="J17" s="124">
        <v>2541</v>
      </c>
      <c r="K17" s="124">
        <v>180130</v>
      </c>
      <c r="L17" s="65">
        <f>IFERROR(F17/G17-1,"n/a")</f>
        <v>0.20395631521006252</v>
      </c>
      <c r="M17" s="65">
        <f>IFERROR(F17/H17-1,"n/a")</f>
        <v>0.72090123544176987</v>
      </c>
      <c r="N17" s="65">
        <f>IFERROR(F17/I17-1,"n/a")</f>
        <v>5.5313591370296127</v>
      </c>
      <c r="O17" s="65">
        <f>IFERROR(F17/J17-1,"n/a")</f>
        <v>123.38370720188902</v>
      </c>
      <c r="P17" s="125">
        <f>IFERROR(F17/K17-1,"n/a")</f>
        <v>0.75461611058679834</v>
      </c>
      <c r="Q17" s="69">
        <v>1365102</v>
      </c>
      <c r="R17" s="69">
        <v>1110652</v>
      </c>
      <c r="S17" s="69">
        <v>621851</v>
      </c>
      <c r="T17" s="69">
        <v>151020</v>
      </c>
      <c r="U17" s="69">
        <v>43654</v>
      </c>
      <c r="V17" s="69">
        <v>912754</v>
      </c>
      <c r="W17" s="65">
        <f>IFERROR(Q17/R17-1,"n/a")</f>
        <v>0.22909966398115711</v>
      </c>
      <c r="X17" s="65">
        <f>IFERROR(Q17/S17-1,"n/a")</f>
        <v>1.1952236146601036</v>
      </c>
      <c r="Y17" s="65">
        <f>IFERROR(Q17/T17-1,"n/a")</f>
        <v>8.0392133492252675</v>
      </c>
      <c r="Z17" s="65">
        <f>IFERROR(Q17/U17-1,"n/a")</f>
        <v>30.270948824849956</v>
      </c>
      <c r="AA17" s="125">
        <f>IFERROR(Q17/V17-1,"n/a")</f>
        <v>0.49558588623002464</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103</v>
      </c>
      <c r="G19" s="129">
        <v>95</v>
      </c>
      <c r="H19" s="124">
        <v>104</v>
      </c>
      <c r="I19" s="124">
        <v>3</v>
      </c>
      <c r="J19" s="124">
        <v>2</v>
      </c>
      <c r="K19" s="124">
        <v>43</v>
      </c>
      <c r="L19" s="65">
        <f>IFERROR(F19/G19-1,"n/a")</f>
        <v>8.4210526315789513E-2</v>
      </c>
      <c r="M19" s="65">
        <f>IFERROR(F19/H19-1,"n/a")</f>
        <v>-9.6153846153845812E-3</v>
      </c>
      <c r="N19" s="65">
        <f>IFERROR(F19/I19-1,"n/a")</f>
        <v>33.333333333333336</v>
      </c>
      <c r="O19" s="65">
        <f>IFERROR(F19/J19-1,"n/a")</f>
        <v>50.5</v>
      </c>
      <c r="P19" s="125">
        <f>IFERROR(F19/K19-1,"n/a")</f>
        <v>1.3953488372093021</v>
      </c>
      <c r="Q19" s="69">
        <v>468</v>
      </c>
      <c r="R19" s="69">
        <v>444</v>
      </c>
      <c r="S19" s="69">
        <v>421</v>
      </c>
      <c r="T19" s="69">
        <v>9</v>
      </c>
      <c r="U19" s="69">
        <v>7</v>
      </c>
      <c r="V19" s="69">
        <v>199</v>
      </c>
      <c r="W19" s="65">
        <f>IFERROR(Q19/R19-1,"n/a")</f>
        <v>5.4054054054053946E-2</v>
      </c>
      <c r="X19" s="65">
        <f>IFERROR(Q19/S19-1,"n/a")</f>
        <v>0.1116389548693586</v>
      </c>
      <c r="Y19" s="65">
        <f>IFERROR(Q19/T19-1,"n/a")</f>
        <v>51</v>
      </c>
      <c r="Z19" s="65">
        <f>IFERROR(Q19/U19-1,"n/a")</f>
        <v>65.857142857142861</v>
      </c>
      <c r="AA19" s="125">
        <f>IFERROR(Q19/V19-1,"n/a")</f>
        <v>1.3517587939698492</v>
      </c>
      <c r="AB19" s="69">
        <v>708</v>
      </c>
      <c r="AC19" s="69">
        <v>658</v>
      </c>
      <c r="AD19" s="69">
        <v>47</v>
      </c>
      <c r="AE19" s="69">
        <v>9</v>
      </c>
      <c r="AF19" s="184">
        <v>290</v>
      </c>
      <c r="AG19" s="177"/>
      <c r="AH19" s="177"/>
    </row>
    <row r="20" spans="1:34" s="178" customFormat="1" ht="12.75">
      <c r="A20" s="177"/>
      <c r="B20" s="182"/>
      <c r="C20" s="145"/>
      <c r="D20" s="27" t="s">
        <v>20</v>
      </c>
      <c r="E20" s="123"/>
      <c r="F20" s="124">
        <v>270815</v>
      </c>
      <c r="G20" s="129">
        <v>234330</v>
      </c>
      <c r="H20" s="124">
        <v>185619</v>
      </c>
      <c r="I20" s="124">
        <v>850</v>
      </c>
      <c r="J20" s="124">
        <v>0</v>
      </c>
      <c r="K20" s="124">
        <v>126823</v>
      </c>
      <c r="L20" s="65">
        <f>IFERROR(F20/G20-1,"n/a")</f>
        <v>0.15569922758502974</v>
      </c>
      <c r="M20" s="65">
        <f>IFERROR(F20/H20-1,"n/a")</f>
        <v>0.45898318598850341</v>
      </c>
      <c r="N20" s="65">
        <f>IFERROR(F20/I20-1,"n/a")</f>
        <v>317.60588235294119</v>
      </c>
      <c r="O20" s="65" t="str">
        <f>IFERROR(F20/J20-1,"n/a")</f>
        <v>n/a</v>
      </c>
      <c r="P20" s="125">
        <f>IFERROR(F20/K20-1,"n/a")</f>
        <v>1.1353776523185859</v>
      </c>
      <c r="Q20" s="69">
        <v>1006297</v>
      </c>
      <c r="R20" s="69">
        <v>831991</v>
      </c>
      <c r="S20" s="69">
        <v>566643</v>
      </c>
      <c r="T20" s="69">
        <v>1318</v>
      </c>
      <c r="U20" s="69">
        <v>10047</v>
      </c>
      <c r="V20" s="69">
        <v>411209</v>
      </c>
      <c r="W20" s="65">
        <f>IFERROR(Q20/R20-1,"n/a")</f>
        <v>0.20950467012263352</v>
      </c>
      <c r="X20" s="65">
        <f>IFERROR(Q20/S20-1,"n/a")</f>
        <v>0.77589240491808775</v>
      </c>
      <c r="Y20" s="65">
        <f>IFERROR(Q20/T20-1,"n/a")</f>
        <v>762.50303490136571</v>
      </c>
      <c r="Z20" s="65">
        <f>IFERROR(Q20/U20-1,"n/a")</f>
        <v>99.158952921270028</v>
      </c>
      <c r="AA20" s="125">
        <f>IFERROR(Q20/V20-1,"n/a")</f>
        <v>1.4471667692098178</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92</v>
      </c>
      <c r="G22" s="127">
        <v>80</v>
      </c>
      <c r="H22" s="124">
        <v>60</v>
      </c>
      <c r="I22" s="124">
        <v>24</v>
      </c>
      <c r="J22" s="124">
        <v>0</v>
      </c>
      <c r="K22" s="124">
        <v>69</v>
      </c>
      <c r="L22" s="65">
        <f>IFERROR(F22/G22-1,"n/a")</f>
        <v>0.14999999999999991</v>
      </c>
      <c r="M22" s="65">
        <f>IFERROR(F22/H22-1,"n/a")</f>
        <v>0.53333333333333344</v>
      </c>
      <c r="N22" s="65">
        <f>IFERROR(F22/I22-1,"n/a")</f>
        <v>2.8333333333333335</v>
      </c>
      <c r="O22" s="65" t="str">
        <f>IFERROR(F22/J22-1,"n/a")</f>
        <v>n/a</v>
      </c>
      <c r="P22" s="125">
        <f>IFERROR(F22/K22-1,"n/a")</f>
        <v>0.33333333333333326</v>
      </c>
      <c r="Q22" s="69">
        <v>866</v>
      </c>
      <c r="R22" s="69">
        <v>857</v>
      </c>
      <c r="S22" s="69">
        <v>463</v>
      </c>
      <c r="T22" s="69">
        <v>38</v>
      </c>
      <c r="U22" s="69">
        <v>43</v>
      </c>
      <c r="V22" s="69">
        <v>499</v>
      </c>
      <c r="W22" s="65">
        <f>IFERROR(Q22/R22-1,"n/a")</f>
        <v>1.0501750291715295E-2</v>
      </c>
      <c r="X22" s="65">
        <f>IFERROR(Q22/S22-1,"n/a")</f>
        <v>0.87041036717062625</v>
      </c>
      <c r="Y22" s="65">
        <f>IFERROR(Q22/T22-1,"n/a")</f>
        <v>21.789473684210527</v>
      </c>
      <c r="Z22" s="65">
        <f>IFERROR(Q22/U22-1,"n/a")</f>
        <v>19.13953488372093</v>
      </c>
      <c r="AA22" s="125">
        <f>IFERROR(Q22/V22-1,"n/a")</f>
        <v>0.73547094188376749</v>
      </c>
      <c r="AB22" s="69">
        <v>1500</v>
      </c>
      <c r="AC22" s="69">
        <v>895</v>
      </c>
      <c r="AD22" s="69">
        <v>283</v>
      </c>
      <c r="AE22" s="69">
        <v>43</v>
      </c>
      <c r="AF22" s="184">
        <v>827</v>
      </c>
      <c r="AG22" s="177"/>
      <c r="AH22" s="177"/>
    </row>
    <row r="23" spans="1:34" s="178" customFormat="1" ht="12.75">
      <c r="A23" s="177"/>
      <c r="B23" s="182"/>
      <c r="C23" s="145"/>
      <c r="D23" s="27" t="s">
        <v>20</v>
      </c>
      <c r="E23" s="123"/>
      <c r="F23" s="124">
        <v>415300</v>
      </c>
      <c r="G23" s="129">
        <v>371804</v>
      </c>
      <c r="H23" s="124">
        <v>239102</v>
      </c>
      <c r="I23" s="124">
        <v>49688</v>
      </c>
      <c r="J23" s="124">
        <v>0</v>
      </c>
      <c r="K23" s="124">
        <v>291759</v>
      </c>
      <c r="L23" s="65">
        <f>IFERROR(F23/G23-1,"n/a")</f>
        <v>0.11698636916224681</v>
      </c>
      <c r="M23" s="65">
        <f>IFERROR(F23/H23-1,"n/a")</f>
        <v>0.73691562596716054</v>
      </c>
      <c r="N23" s="65">
        <f>IFERROR(F23/I23-1,"n/a")</f>
        <v>7.3581548864917075</v>
      </c>
      <c r="O23" s="65" t="str">
        <f>IFERROR(F23/J23-1,"n/a")</f>
        <v>n/a</v>
      </c>
      <c r="P23" s="125">
        <f>IFERROR(F23/K23-1,"n/a")</f>
        <v>0.42343509540408353</v>
      </c>
      <c r="Q23" s="69">
        <v>2964355</v>
      </c>
      <c r="R23" s="69">
        <v>2679117</v>
      </c>
      <c r="S23" s="69">
        <v>1064714</v>
      </c>
      <c r="T23" s="69">
        <v>78164</v>
      </c>
      <c r="U23" s="69">
        <v>140552</v>
      </c>
      <c r="V23" s="69">
        <v>1593408</v>
      </c>
      <c r="W23" s="65">
        <f>IFERROR(Q23/R23-1,"n/a")</f>
        <v>0.10646716810053469</v>
      </c>
      <c r="X23" s="65">
        <f>IFERROR(Q23/S23-1,"n/a")</f>
        <v>1.7841796012825979</v>
      </c>
      <c r="Y23" s="65">
        <f>IFERROR(Q23/T23-1,"n/a")</f>
        <v>36.924811933882609</v>
      </c>
      <c r="Z23" s="65">
        <f>IFERROR(Q23/U23-1,"n/a")</f>
        <v>20.09080624964426</v>
      </c>
      <c r="AA23" s="125">
        <f>IFERROR(Q23/V23-1,"n/a")</f>
        <v>0.86038666807245856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1</v>
      </c>
      <c r="G25" s="124">
        <v>4</v>
      </c>
      <c r="H25" s="124">
        <v>2</v>
      </c>
      <c r="I25" s="124">
        <v>0</v>
      </c>
      <c r="J25" s="124">
        <v>0</v>
      </c>
      <c r="K25" s="124">
        <v>1</v>
      </c>
      <c r="L25" s="65">
        <f>IFERROR(F25/G25-1,"n/a")</f>
        <v>-0.75</v>
      </c>
      <c r="M25" s="65">
        <f>IFERROR(F25/H25-1,"n/a")</f>
        <v>-0.5</v>
      </c>
      <c r="N25" s="65" t="str">
        <f>IFERROR(F25/I25-1,"n/a")</f>
        <v>n/a</v>
      </c>
      <c r="O25" s="65" t="str">
        <f>IFERROR(F25/J25-1,"n/a")</f>
        <v>n/a</v>
      </c>
      <c r="P25" s="125">
        <f>IFERROR(F25/K25-1,"n/a")</f>
        <v>0</v>
      </c>
      <c r="Q25" s="69">
        <v>10</v>
      </c>
      <c r="R25" s="69">
        <v>15</v>
      </c>
      <c r="S25" s="69">
        <v>7</v>
      </c>
      <c r="T25" s="69">
        <v>0</v>
      </c>
      <c r="U25" s="69">
        <v>0</v>
      </c>
      <c r="V25" s="69">
        <v>12</v>
      </c>
      <c r="W25" s="65">
        <f>IFERROR(Q25/R25-1,"n/a")</f>
        <v>-0.33333333333333337</v>
      </c>
      <c r="X25" s="65">
        <f>IFERROR(Q25/S25-1,"n/a")</f>
        <v>0.4285714285714286</v>
      </c>
      <c r="Y25" s="65" t="str">
        <f>IFERROR(Q25/T25-1,"n/a")</f>
        <v>n/a</v>
      </c>
      <c r="Z25" s="65" t="str">
        <f>IFERROR(Q25/U25-1,"n/a")</f>
        <v>n/a</v>
      </c>
      <c r="AA25" s="125">
        <f>IFERROR(Q25/V25-1,"n/a")</f>
        <v>-0.16666666666666663</v>
      </c>
      <c r="AB25" s="69">
        <v>21</v>
      </c>
      <c r="AC25" s="69">
        <v>9</v>
      </c>
      <c r="AD25" s="69">
        <v>0</v>
      </c>
      <c r="AE25" s="69">
        <v>0</v>
      </c>
      <c r="AF25" s="184">
        <v>16</v>
      </c>
      <c r="AG25" s="177"/>
      <c r="AH25" s="177"/>
    </row>
    <row r="26" spans="1:34" s="178" customFormat="1" ht="12.75">
      <c r="A26" s="177"/>
      <c r="B26" s="182"/>
      <c r="C26" s="145"/>
      <c r="D26" s="27" t="s">
        <v>20</v>
      </c>
      <c r="E26" s="123"/>
      <c r="F26" s="124">
        <v>4623</v>
      </c>
      <c r="G26" s="124">
        <v>6619</v>
      </c>
      <c r="H26" s="124">
        <v>2336</v>
      </c>
      <c r="I26" s="124">
        <v>0</v>
      </c>
      <c r="J26" s="124">
        <v>0</v>
      </c>
      <c r="K26" s="124">
        <v>1298</v>
      </c>
      <c r="L26" s="65">
        <f>IFERROR(F26/G26-1,"n/a")</f>
        <v>-0.30155612630306694</v>
      </c>
      <c r="M26" s="65">
        <f>IFERROR(F26/H26-1,"n/a")</f>
        <v>0.97902397260273966</v>
      </c>
      <c r="N26" s="65" t="str">
        <f>IFERROR(F26/I26-1,"n/a")</f>
        <v>n/a</v>
      </c>
      <c r="O26" s="65" t="str">
        <f>IFERROR(F26/J26-1,"n/a")</f>
        <v>n/a</v>
      </c>
      <c r="P26" s="125">
        <f>IFERROR(F26/K26-1,"n/a")</f>
        <v>2.5616332819722651</v>
      </c>
      <c r="Q26" s="69">
        <v>38341</v>
      </c>
      <c r="R26" s="69">
        <v>26394</v>
      </c>
      <c r="S26" s="69">
        <v>11013</v>
      </c>
      <c r="T26" s="69">
        <v>0</v>
      </c>
      <c r="U26" s="69">
        <v>0</v>
      </c>
      <c r="V26" s="69">
        <v>15048</v>
      </c>
      <c r="W26" s="65">
        <f>IFERROR(Q26/R26-1,"n/a")</f>
        <v>0.45264075168598916</v>
      </c>
      <c r="X26" s="65">
        <f>IFERROR(Q26/S26-1,"n/a")</f>
        <v>2.4814310360483067</v>
      </c>
      <c r="Y26" s="65" t="str">
        <f>IFERROR(Q26/T26-1,"n/a")</f>
        <v>n/a</v>
      </c>
      <c r="Z26" s="65" t="str">
        <f>IFERROR(Q26/U26-1,"n/a")</f>
        <v>n/a</v>
      </c>
      <c r="AA26" s="125">
        <f>IFERROR(Q26/V26-1,"n/a")</f>
        <v>1.5479133439659756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440</v>
      </c>
      <c r="G27" s="130">
        <f t="shared" si="0"/>
        <v>349</v>
      </c>
      <c r="H27" s="130">
        <f t="shared" si="0"/>
        <v>310</v>
      </c>
      <c r="I27" s="130">
        <f t="shared" si="0"/>
        <v>107</v>
      </c>
      <c r="J27" s="130">
        <f t="shared" si="0"/>
        <v>4</v>
      </c>
      <c r="K27" s="130">
        <f t="shared" si="0"/>
        <v>268</v>
      </c>
      <c r="L27" s="131">
        <f>IFERROR(F27/G27-1,"n/a")</f>
        <v>0.26074498567335236</v>
      </c>
      <c r="M27" s="131">
        <f>IFERROR(F27/H27-1,"n/a")</f>
        <v>0.41935483870967749</v>
      </c>
      <c r="N27" s="131">
        <f>IFERROR(F27/I27-1,"n/a")</f>
        <v>3.1121495327102799</v>
      </c>
      <c r="O27" s="131">
        <f>IFERROR(F27/J27-1,"n/a")</f>
        <v>109</v>
      </c>
      <c r="P27" s="132">
        <f>IFERROR(F27/K27-1,"n/a")</f>
        <v>0.64179104477611948</v>
      </c>
      <c r="Q27" s="130">
        <f t="shared" ref="Q27:V28" si="1">Q13+Q16+Q19+Q22+Q25</f>
        <v>3345</v>
      </c>
      <c r="R27" s="130">
        <f t="shared" si="1"/>
        <v>2731</v>
      </c>
      <c r="S27" s="130">
        <f t="shared" si="1"/>
        <v>2259</v>
      </c>
      <c r="T27" s="130">
        <f t="shared" si="1"/>
        <v>228</v>
      </c>
      <c r="U27" s="130">
        <f t="shared" si="1"/>
        <v>613</v>
      </c>
      <c r="V27" s="130">
        <f t="shared" si="1"/>
        <v>2066</v>
      </c>
      <c r="W27" s="131">
        <f>IFERROR(Q27/R27-1,"n/a")</f>
        <v>0.22482607103625041</v>
      </c>
      <c r="X27" s="131">
        <f>IFERROR(Q27/S27-1,"n/a")</f>
        <v>0.4807436918990704</v>
      </c>
      <c r="Y27" s="131">
        <f>IFERROR(Q27/T27-1,"n/a")</f>
        <v>13.671052631578947</v>
      </c>
      <c r="Z27" s="131">
        <f>IFERROR(Q27/U27-1,"n/a")</f>
        <v>4.4567699836867867</v>
      </c>
      <c r="AA27" s="132">
        <f>IFERROR(Q27/V27-1,"n/a")</f>
        <v>0.61907066795740562</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1570646</v>
      </c>
      <c r="G28" s="134">
        <f t="shared" si="0"/>
        <v>1250698</v>
      </c>
      <c r="H28" s="134">
        <f t="shared" si="0"/>
        <v>889236</v>
      </c>
      <c r="I28" s="134">
        <f t="shared" si="0"/>
        <v>165520</v>
      </c>
      <c r="J28" s="134">
        <f t="shared" si="0"/>
        <v>2541</v>
      </c>
      <c r="K28" s="134">
        <f t="shared" si="0"/>
        <v>925256</v>
      </c>
      <c r="L28" s="135">
        <f>IFERROR(F28/G28-1,"n/a")</f>
        <v>0.25581555259543065</v>
      </c>
      <c r="M28" s="135">
        <f>IFERROR(F28/H28-1,"n/a")</f>
        <v>0.76628701492067353</v>
      </c>
      <c r="N28" s="135">
        <f>IFERROR(F28/I28-1,"n/a")</f>
        <v>8.489161430642822</v>
      </c>
      <c r="O28" s="135">
        <f>IFERROR(F28/J28-1,"n/a")</f>
        <v>617.12121212121212</v>
      </c>
      <c r="P28" s="136">
        <f>IFERROR(F28/K28-1,"n/a")</f>
        <v>0.69752587392029874</v>
      </c>
      <c r="Q28" s="134">
        <f t="shared" si="1"/>
        <v>10513675</v>
      </c>
      <c r="R28" s="134">
        <f t="shared" si="1"/>
        <v>8121048</v>
      </c>
      <c r="S28" s="134">
        <f t="shared" si="1"/>
        <v>4378952</v>
      </c>
      <c r="T28" s="134">
        <f t="shared" si="1"/>
        <v>328007</v>
      </c>
      <c r="U28" s="134">
        <f t="shared" si="1"/>
        <v>1287137</v>
      </c>
      <c r="V28" s="134">
        <f t="shared" si="1"/>
        <v>6041384</v>
      </c>
      <c r="W28" s="135">
        <f>IFERROR(Q28/R28-1,"n/a")</f>
        <v>0.29462047262865587</v>
      </c>
      <c r="X28" s="135">
        <f>IFERROR(Q28/S28-1,"n/a")</f>
        <v>1.4009568956225142</v>
      </c>
      <c r="Y28" s="135">
        <f>IFERROR(Q28/T28-1,"n/a")</f>
        <v>31.05320313285997</v>
      </c>
      <c r="Z28" s="135">
        <f>IFERROR(Q28/U28-1,"n/a")</f>
        <v>7.1682641397147311</v>
      </c>
      <c r="AA28" s="136">
        <f>IFERROR(Q28/V28-1,"n/a")</f>
        <v>0.74027590366710672</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30"/>
  <sheetViews>
    <sheetView showGridLines="0" zoomScale="95" zoomScaleNormal="75" workbookViewId="0">
      <selection activeCell="C9" sqref="C9:D28"/>
    </sheetView>
  </sheetViews>
  <sheetFormatPr defaultColWidth="0" defaultRowHeight="0" customHeight="1" zeroHeight="1"/>
  <cols>
    <col min="1" max="2" width="4.140625" customWidth="1"/>
    <col min="3" max="3" width="3.7109375" customWidth="1"/>
    <col min="4" max="4" width="17" bestFit="1"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45519</v>
      </c>
      <c r="AG3" s="26"/>
      <c r="AH3" s="10"/>
    </row>
    <row r="4" spans="1:34" ht="15.75">
      <c r="A4" s="10"/>
      <c r="B4" s="12" t="s">
        <v>11</v>
      </c>
      <c r="C4" s="27"/>
      <c r="D4" s="164" t="s">
        <v>62</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62</v>
      </c>
      <c r="G9" s="213"/>
      <c r="H9" s="213"/>
      <c r="I9" s="213"/>
      <c r="J9" s="213"/>
      <c r="K9" s="213"/>
      <c r="L9" s="213"/>
      <c r="M9" s="213"/>
      <c r="N9" s="213"/>
      <c r="O9" s="213"/>
      <c r="P9" s="214"/>
      <c r="Q9" s="215" t="s">
        <v>63</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171</v>
      </c>
      <c r="G13" s="129">
        <v>105</v>
      </c>
      <c r="H13" s="124">
        <v>84</v>
      </c>
      <c r="I13" s="124">
        <v>28</v>
      </c>
      <c r="J13" s="124">
        <v>0</v>
      </c>
      <c r="K13" s="124">
        <v>101</v>
      </c>
      <c r="L13" s="65">
        <f>IFERROR(F13/G13-1,"n/a")</f>
        <v>0.62857142857142856</v>
      </c>
      <c r="M13" s="65">
        <f>IFERROR(F13/H13-1,"n/a")</f>
        <v>1.0357142857142856</v>
      </c>
      <c r="N13" s="65">
        <f>IFERROR(F13/I13-1,"n/a")</f>
        <v>5.1071428571428568</v>
      </c>
      <c r="O13" s="65" t="str">
        <f>IFERROR(F13/J13-1,"n/a")</f>
        <v>n/a</v>
      </c>
      <c r="P13" s="125">
        <f>IFERROR(F13/K13-1,"n/a")</f>
        <v>0.69306930693069302</v>
      </c>
      <c r="Q13" s="69">
        <v>1372</v>
      </c>
      <c r="R13" s="69">
        <v>958</v>
      </c>
      <c r="S13" s="69">
        <v>910</v>
      </c>
      <c r="T13" s="69">
        <v>28</v>
      </c>
      <c r="U13" s="69">
        <v>551</v>
      </c>
      <c r="V13" s="69">
        <v>926</v>
      </c>
      <c r="W13" s="65">
        <f>IFERROR(Q13/R13-1,"n/a")</f>
        <v>0.43215031315240093</v>
      </c>
      <c r="X13" s="65">
        <f>IFERROR(Q13/S13-1,"n/a")</f>
        <v>0.50769230769230766</v>
      </c>
      <c r="Y13" s="65">
        <f>IFERROR(Q13/T13-1,"n/a")</f>
        <v>48</v>
      </c>
      <c r="Z13" s="65">
        <f>IFERROR(Q13/U13-1,"n/a")</f>
        <v>1.4900181488203268</v>
      </c>
      <c r="AA13" s="125">
        <f>IFERROR(Q13/V13-1,"n/a")</f>
        <v>0.48164146868250546</v>
      </c>
      <c r="AB13" s="69">
        <v>1630</v>
      </c>
      <c r="AC13" s="69">
        <v>1486</v>
      </c>
      <c r="AD13" s="69">
        <v>522</v>
      </c>
      <c r="AE13" s="69">
        <v>551</v>
      </c>
      <c r="AF13" s="184">
        <v>1591</v>
      </c>
      <c r="AG13" s="177"/>
      <c r="AH13" s="177"/>
    </row>
    <row r="14" spans="1:34" s="178" customFormat="1" ht="12.75">
      <c r="A14" s="177"/>
      <c r="B14" s="182"/>
      <c r="C14" s="145"/>
      <c r="D14" s="27" t="s">
        <v>20</v>
      </c>
      <c r="E14" s="123"/>
      <c r="F14" s="124">
        <v>639139</v>
      </c>
      <c r="G14" s="129">
        <v>396404</v>
      </c>
      <c r="H14" s="124">
        <v>292122</v>
      </c>
      <c r="I14" s="124">
        <v>30914</v>
      </c>
      <c r="J14" s="124">
        <v>0</v>
      </c>
      <c r="K14" s="124">
        <v>332464</v>
      </c>
      <c r="L14" s="65">
        <f>IFERROR(F14/G14-1,"n/a")</f>
        <v>0.61234245870374671</v>
      </c>
      <c r="M14" s="65">
        <f>IFERROR(F14/H14-1,"n/a")</f>
        <v>1.1879180616317839</v>
      </c>
      <c r="N14" s="65">
        <f>IFERROR(F14/I14-1,"n/a")</f>
        <v>19.674742834961506</v>
      </c>
      <c r="O14" s="65" t="str">
        <f>IFERROR(F14/J14-1,"n/a")</f>
        <v>n/a</v>
      </c>
      <c r="P14" s="125">
        <f>IFERROR(F14/K14-1,"n/a")</f>
        <v>0.92243069926367971</v>
      </c>
      <c r="Q14" s="69">
        <v>4575731</v>
      </c>
      <c r="R14" s="69">
        <v>3097466</v>
      </c>
      <c r="S14" s="69">
        <v>1836211</v>
      </c>
      <c r="T14" s="69">
        <v>30914</v>
      </c>
      <c r="U14" s="69">
        <v>1092884</v>
      </c>
      <c r="V14" s="69">
        <v>2783719</v>
      </c>
      <c r="W14" s="65">
        <f>IFERROR(Q14/R14-1,"n/a")</f>
        <v>0.47724979063531281</v>
      </c>
      <c r="X14" s="65">
        <f>IFERROR(Q14/S14-1,"n/a")</f>
        <v>1.4919418302145013</v>
      </c>
      <c r="Y14" s="65">
        <f>IFERROR(Q14/T14-1,"n/a")</f>
        <v>147.01484764184511</v>
      </c>
      <c r="Z14" s="65">
        <f>IFERROR(Q14/U14-1,"n/a")</f>
        <v>3.1868405064032412</v>
      </c>
      <c r="AA14" s="125">
        <f>IFERROR(Q14/V14-1,"n/a")</f>
        <v>0.64374744721000932</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93</v>
      </c>
      <c r="G16" s="127">
        <v>71</v>
      </c>
      <c r="H16" s="124">
        <v>62</v>
      </c>
      <c r="I16" s="124">
        <v>22</v>
      </c>
      <c r="J16" s="124">
        <v>0</v>
      </c>
      <c r="K16" s="124">
        <v>59</v>
      </c>
      <c r="L16" s="65">
        <f>IFERROR(F16/G16-1,"n/a")</f>
        <v>0.3098591549295775</v>
      </c>
      <c r="M16" s="65">
        <f>IFERROR(F16/H16-1,"n/a")</f>
        <v>0.5</v>
      </c>
      <c r="N16" s="65">
        <f>IFERROR(F16/I16-1,"n/a")</f>
        <v>3.2272727272727275</v>
      </c>
      <c r="O16" s="65" t="str">
        <f>IFERROR(F16/J16-1,"n/a")</f>
        <v>n/a</v>
      </c>
      <c r="P16" s="125">
        <f>IFERROR(F16/K16-1,"n/a")</f>
        <v>0.57627118644067798</v>
      </c>
      <c r="Q16" s="69">
        <v>385</v>
      </c>
      <c r="R16" s="69">
        <v>287</v>
      </c>
      <c r="S16" s="69">
        <v>314</v>
      </c>
      <c r="T16" s="69">
        <v>73</v>
      </c>
      <c r="U16" s="69">
        <v>10</v>
      </c>
      <c r="V16" s="69">
        <v>275</v>
      </c>
      <c r="W16" s="65">
        <f>IFERROR(Q16/R16-1,"n/a")</f>
        <v>0.34146341463414642</v>
      </c>
      <c r="X16" s="65">
        <f>IFERROR(Q16/S16-1,"n/a")</f>
        <v>0.22611464968152872</v>
      </c>
      <c r="Y16" s="65">
        <f>IFERROR(Q16/T16-1,"n/a")</f>
        <v>4.2739726027397262</v>
      </c>
      <c r="Z16" s="65">
        <f>IFERROR(Q16/U16-1,"n/a")</f>
        <v>37.5</v>
      </c>
      <c r="AA16" s="125">
        <f>IFERROR(Q16/V16-1,"n/a")</f>
        <v>0.39999999999999991</v>
      </c>
      <c r="AB16" s="69">
        <v>575</v>
      </c>
      <c r="AC16" s="69">
        <v>572</v>
      </c>
      <c r="AD16" s="69">
        <v>202</v>
      </c>
      <c r="AE16" s="69">
        <v>54</v>
      </c>
      <c r="AF16" s="184">
        <v>586</v>
      </c>
      <c r="AG16" s="177"/>
      <c r="AH16" s="177"/>
    </row>
    <row r="17" spans="1:34" s="178" customFormat="1" ht="12.75">
      <c r="A17" s="177"/>
      <c r="B17" s="182"/>
      <c r="C17" s="145"/>
      <c r="D17" s="27" t="s">
        <v>20</v>
      </c>
      <c r="E17" s="123"/>
      <c r="F17" s="124">
        <v>287135</v>
      </c>
      <c r="G17" s="127">
        <v>271757</v>
      </c>
      <c r="H17" s="124">
        <v>137630</v>
      </c>
      <c r="I17" s="124">
        <v>37562</v>
      </c>
      <c r="J17" s="124">
        <v>0</v>
      </c>
      <c r="K17" s="124">
        <v>174121</v>
      </c>
      <c r="L17" s="65">
        <f>IFERROR(F17/G17-1,"n/a")</f>
        <v>5.6587318817914456E-2</v>
      </c>
      <c r="M17" s="65">
        <f>IFERROR(F17/H17-1,"n/a")</f>
        <v>1.0862820605972536</v>
      </c>
      <c r="N17" s="65">
        <f>IFERROR(F17/I17-1,"n/a")</f>
        <v>6.6442947659869018</v>
      </c>
      <c r="O17" s="65" t="str">
        <f>IFERROR(F17/J17-1,"n/a")</f>
        <v>n/a</v>
      </c>
      <c r="P17" s="125">
        <f>IFERROR(F17/K17-1,"n/a")</f>
        <v>0.64905439320932001</v>
      </c>
      <c r="Q17" s="69">
        <v>1049043</v>
      </c>
      <c r="R17" s="69">
        <v>848135</v>
      </c>
      <c r="S17" s="69">
        <v>438192</v>
      </c>
      <c r="T17" s="69">
        <v>102629</v>
      </c>
      <c r="U17" s="69">
        <v>41113</v>
      </c>
      <c r="V17" s="69">
        <v>732624</v>
      </c>
      <c r="W17" s="65">
        <f>IFERROR(Q17/R17-1,"n/a")</f>
        <v>0.23688210013736022</v>
      </c>
      <c r="X17" s="65">
        <f>IFERROR(Q17/S17-1,"n/a")</f>
        <v>1.3940259064519664</v>
      </c>
      <c r="Y17" s="65">
        <f>IFERROR(Q17/T17-1,"n/a")</f>
        <v>9.2217014683958727</v>
      </c>
      <c r="Z17" s="65">
        <f>IFERROR(Q17/U17-1,"n/a")</f>
        <v>24.516089801279399</v>
      </c>
      <c r="AA17" s="125">
        <f>IFERROR(Q17/V17-1,"n/a")</f>
        <v>0.43189821791259919</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99</v>
      </c>
      <c r="G19" s="129">
        <v>93</v>
      </c>
      <c r="H19" s="124">
        <v>88</v>
      </c>
      <c r="I19" s="124">
        <v>3</v>
      </c>
      <c r="J19" s="124">
        <v>2</v>
      </c>
      <c r="K19" s="124">
        <v>50</v>
      </c>
      <c r="L19" s="65">
        <f>IFERROR(F19/G19-1,"n/a")</f>
        <v>6.4516129032258007E-2</v>
      </c>
      <c r="M19" s="65">
        <f>IFERROR(F19/H19-1,"n/a")</f>
        <v>0.125</v>
      </c>
      <c r="N19" s="65">
        <f>IFERROR(F19/I19-1,"n/a")</f>
        <v>32</v>
      </c>
      <c r="O19" s="65">
        <f>IFERROR(F19/J19-1,"n/a")</f>
        <v>48.5</v>
      </c>
      <c r="P19" s="125">
        <f>IFERROR(F19/K19-1,"n/a")</f>
        <v>0.98</v>
      </c>
      <c r="Q19" s="69">
        <v>365</v>
      </c>
      <c r="R19" s="69">
        <v>349</v>
      </c>
      <c r="S19" s="69">
        <v>317</v>
      </c>
      <c r="T19" s="69">
        <v>6</v>
      </c>
      <c r="U19" s="69">
        <v>5</v>
      </c>
      <c r="V19" s="69">
        <v>156</v>
      </c>
      <c r="W19" s="65">
        <f>IFERROR(Q19/R19-1,"n/a")</f>
        <v>4.5845272206303633E-2</v>
      </c>
      <c r="X19" s="65">
        <f>IFERROR(Q19/S19-1,"n/a")</f>
        <v>0.1514195583596214</v>
      </c>
      <c r="Y19" s="65">
        <f>IFERROR(Q19/T19-1,"n/a")</f>
        <v>59.833333333333336</v>
      </c>
      <c r="Z19" s="65">
        <f>IFERROR(Q19/U19-1,"n/a")</f>
        <v>72</v>
      </c>
      <c r="AA19" s="125">
        <f>IFERROR(Q19/V19-1,"n/a")</f>
        <v>1.3397435897435899</v>
      </c>
      <c r="AB19" s="69">
        <v>708</v>
      </c>
      <c r="AC19" s="69">
        <v>658</v>
      </c>
      <c r="AD19" s="69">
        <v>47</v>
      </c>
      <c r="AE19" s="69">
        <v>9</v>
      </c>
      <c r="AF19" s="184">
        <v>290</v>
      </c>
      <c r="AG19" s="177"/>
      <c r="AH19" s="177"/>
    </row>
    <row r="20" spans="1:34" s="178" customFormat="1" ht="12.75">
      <c r="A20" s="177"/>
      <c r="B20" s="182"/>
      <c r="C20" s="145"/>
      <c r="D20" s="27" t="s">
        <v>20</v>
      </c>
      <c r="E20" s="123"/>
      <c r="F20" s="124">
        <v>260849</v>
      </c>
      <c r="G20" s="129">
        <v>203881</v>
      </c>
      <c r="H20" s="124">
        <v>138433</v>
      </c>
      <c r="I20" s="124">
        <v>468</v>
      </c>
      <c r="J20" s="124">
        <v>6081</v>
      </c>
      <c r="K20" s="124">
        <v>97604</v>
      </c>
      <c r="L20" s="65">
        <f>IFERROR(F20/G20-1,"n/a")</f>
        <v>0.27941789573329534</v>
      </c>
      <c r="M20" s="65">
        <f>IFERROR(F20/H20-1,"n/a")</f>
        <v>0.88429781916161598</v>
      </c>
      <c r="N20" s="65">
        <f>IFERROR(F20/I20-1,"n/a")</f>
        <v>556.36965811965808</v>
      </c>
      <c r="O20" s="65">
        <f>IFERROR(F20/J20-1,"n/a")</f>
        <v>41.895740832099982</v>
      </c>
      <c r="P20" s="125">
        <f>IFERROR(F20/K20-1,"n/a")</f>
        <v>1.6725236670628254</v>
      </c>
      <c r="Q20" s="69">
        <v>735482</v>
      </c>
      <c r="R20" s="69">
        <v>597661</v>
      </c>
      <c r="S20" s="69">
        <v>381024</v>
      </c>
      <c r="T20" s="69">
        <v>468</v>
      </c>
      <c r="U20" s="69">
        <v>10047</v>
      </c>
      <c r="V20" s="69">
        <v>284386</v>
      </c>
      <c r="W20" s="65">
        <f>IFERROR(Q20/R20-1,"n/a")</f>
        <v>0.23060062476889076</v>
      </c>
      <c r="X20" s="65">
        <f>IFERROR(Q20/S20-1,"n/a")</f>
        <v>0.93027735785672294</v>
      </c>
      <c r="Y20" s="65">
        <f>IFERROR(Q20/T20-1,"n/a")</f>
        <v>1570.5427350427351</v>
      </c>
      <c r="Z20" s="65">
        <f>IFERROR(Q20/U20-1,"n/a")</f>
        <v>72.204140539464518</v>
      </c>
      <c r="AA20" s="125">
        <f>IFERROR(Q20/V20-1,"n/a")</f>
        <v>1.5862102916458616</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78</v>
      </c>
      <c r="G22" s="127">
        <v>81</v>
      </c>
      <c r="H22" s="124">
        <v>74</v>
      </c>
      <c r="I22" s="124">
        <v>10</v>
      </c>
      <c r="J22" s="124">
        <v>0</v>
      </c>
      <c r="K22" s="124">
        <v>68</v>
      </c>
      <c r="L22" s="65">
        <f>IFERROR(F22/G22-1,"n/a")</f>
        <v>-3.703703703703709E-2</v>
      </c>
      <c r="M22" s="65">
        <f>IFERROR(F22/H22-1,"n/a")</f>
        <v>5.4054054054053946E-2</v>
      </c>
      <c r="N22" s="65">
        <f>IFERROR(F22/I22-1,"n/a")</f>
        <v>6.8</v>
      </c>
      <c r="O22" s="65" t="str">
        <f>IFERROR(F22/J22-1,"n/a")</f>
        <v>n/a</v>
      </c>
      <c r="P22" s="125">
        <f>IFERROR(F22/K22-1,"n/a")</f>
        <v>0.14705882352941169</v>
      </c>
      <c r="Q22" s="69">
        <v>774</v>
      </c>
      <c r="R22" s="69">
        <v>777</v>
      </c>
      <c r="S22" s="69">
        <v>403</v>
      </c>
      <c r="T22" s="69">
        <v>14</v>
      </c>
      <c r="U22" s="69">
        <v>43</v>
      </c>
      <c r="V22" s="69">
        <v>430</v>
      </c>
      <c r="W22" s="65">
        <f>IFERROR(Q22/R22-1,"n/a")</f>
        <v>-3.8610038610038533E-3</v>
      </c>
      <c r="X22" s="65">
        <f>IFERROR(Q22/S22-1,"n/a")</f>
        <v>0.92059553349875922</v>
      </c>
      <c r="Y22" s="65">
        <f>IFERROR(Q22/T22-1,"n/a")</f>
        <v>54.285714285714285</v>
      </c>
      <c r="Z22" s="65">
        <f>IFERROR(Q22/U22-1,"n/a")</f>
        <v>17</v>
      </c>
      <c r="AA22" s="125">
        <f>IFERROR(Q22/V22-1,"n/a")</f>
        <v>0.8</v>
      </c>
      <c r="AB22" s="69">
        <v>1500</v>
      </c>
      <c r="AC22" s="69">
        <v>895</v>
      </c>
      <c r="AD22" s="69">
        <v>283</v>
      </c>
      <c r="AE22" s="69">
        <v>43</v>
      </c>
      <c r="AF22" s="184">
        <v>827</v>
      </c>
      <c r="AG22" s="177"/>
      <c r="AH22" s="177"/>
    </row>
    <row r="23" spans="1:34" s="178" customFormat="1" ht="12.75">
      <c r="A23" s="177"/>
      <c r="B23" s="182"/>
      <c r="C23" s="145"/>
      <c r="D23" s="27" t="s">
        <v>20</v>
      </c>
      <c r="E23" s="123"/>
      <c r="F23" s="124">
        <v>391649</v>
      </c>
      <c r="G23" s="129">
        <v>393561</v>
      </c>
      <c r="H23" s="124">
        <v>283525</v>
      </c>
      <c r="I23" s="124">
        <v>23553</v>
      </c>
      <c r="J23" s="124">
        <v>0</v>
      </c>
      <c r="K23" s="124">
        <v>261197</v>
      </c>
      <c r="L23" s="65">
        <f>IFERROR(F23/G23-1,"n/a")</f>
        <v>-4.8582049542510441E-3</v>
      </c>
      <c r="M23" s="65">
        <f>IFERROR(F23/H23-1,"n/a")</f>
        <v>0.38135614143373608</v>
      </c>
      <c r="N23" s="65">
        <f>IFERROR(F23/I23-1,"n/a")</f>
        <v>15.628412516452258</v>
      </c>
      <c r="O23" s="65" t="str">
        <f>IFERROR(F23/J23-1,"n/a")</f>
        <v>n/a</v>
      </c>
      <c r="P23" s="125">
        <f>IFERROR(F23/K23-1,"n/a")</f>
        <v>0.49943912066371365</v>
      </c>
      <c r="Q23" s="69">
        <v>2549055</v>
      </c>
      <c r="R23" s="69">
        <v>2307313</v>
      </c>
      <c r="S23" s="69">
        <v>825612</v>
      </c>
      <c r="T23" s="69">
        <v>28476</v>
      </c>
      <c r="U23" s="69">
        <v>140552</v>
      </c>
      <c r="V23" s="69">
        <v>1301649</v>
      </c>
      <c r="W23" s="65">
        <f>IFERROR(Q23/R23-1,"n/a")</f>
        <v>0.10477208770548252</v>
      </c>
      <c r="X23" s="65">
        <f>IFERROR(Q23/S23-1,"n/a")</f>
        <v>2.0874732925393524</v>
      </c>
      <c r="Y23" s="65">
        <f>IFERROR(Q23/T23-1,"n/a")</f>
        <v>88.515908133164771</v>
      </c>
      <c r="Z23" s="65">
        <f>IFERROR(Q23/U23-1,"n/a")</f>
        <v>17.136027946952019</v>
      </c>
      <c r="AA23" s="125">
        <f>IFERROR(Q23/V23-1,"n/a")</f>
        <v>0.9583274753793074</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4</v>
      </c>
      <c r="G25" s="124">
        <v>3</v>
      </c>
      <c r="H25" s="124">
        <v>3</v>
      </c>
      <c r="I25" s="124">
        <v>0</v>
      </c>
      <c r="J25" s="124">
        <v>0</v>
      </c>
      <c r="K25" s="124">
        <v>3</v>
      </c>
      <c r="L25" s="65">
        <f>IFERROR(F25/G25-1,"n/a")</f>
        <v>0.33333333333333326</v>
      </c>
      <c r="M25" s="65">
        <f>IFERROR(F25/H25-1,"n/a")</f>
        <v>0.33333333333333326</v>
      </c>
      <c r="N25" s="65" t="str">
        <f>IFERROR(F25/I25-1,"n/a")</f>
        <v>n/a</v>
      </c>
      <c r="O25" s="65" t="str">
        <f>IFERROR(F25/J25-1,"n/a")</f>
        <v>n/a</v>
      </c>
      <c r="P25" s="125">
        <f>IFERROR(F25/K25-1,"n/a")</f>
        <v>0.33333333333333326</v>
      </c>
      <c r="Q25" s="69">
        <v>9</v>
      </c>
      <c r="R25" s="69">
        <v>11</v>
      </c>
      <c r="S25" s="69">
        <v>5</v>
      </c>
      <c r="T25" s="69">
        <v>0</v>
      </c>
      <c r="U25" s="69">
        <v>0</v>
      </c>
      <c r="V25" s="69">
        <v>11</v>
      </c>
      <c r="W25" s="65">
        <f>IFERROR(Q25/R25-1,"n/a")</f>
        <v>-0.18181818181818177</v>
      </c>
      <c r="X25" s="65">
        <f>IFERROR(Q25/S25-1,"n/a")</f>
        <v>0.8</v>
      </c>
      <c r="Y25" s="65" t="str">
        <f>IFERROR(Q25/T25-1,"n/a")</f>
        <v>n/a</v>
      </c>
      <c r="Z25" s="65" t="str">
        <f>IFERROR(Q25/U25-1,"n/a")</f>
        <v>n/a</v>
      </c>
      <c r="AA25" s="125">
        <f>IFERROR(Q25/V25-1,"n/a")</f>
        <v>-0.18181818181818177</v>
      </c>
      <c r="AB25" s="69">
        <v>21</v>
      </c>
      <c r="AC25" s="69">
        <v>9</v>
      </c>
      <c r="AD25" s="69">
        <v>0</v>
      </c>
      <c r="AE25" s="69">
        <v>0</v>
      </c>
      <c r="AF25" s="184">
        <v>16</v>
      </c>
      <c r="AG25" s="177"/>
      <c r="AH25" s="177"/>
    </row>
    <row r="26" spans="1:34" s="178" customFormat="1" ht="12.75">
      <c r="A26" s="177"/>
      <c r="B26" s="182"/>
      <c r="C26" s="145"/>
      <c r="D26" s="27" t="s">
        <v>20</v>
      </c>
      <c r="E26" s="123"/>
      <c r="F26" s="124">
        <v>15059</v>
      </c>
      <c r="G26" s="124">
        <v>6188</v>
      </c>
      <c r="H26" s="124">
        <v>5526</v>
      </c>
      <c r="I26" s="124">
        <v>0</v>
      </c>
      <c r="J26" s="124">
        <v>0</v>
      </c>
      <c r="K26" s="124">
        <v>3523</v>
      </c>
      <c r="L26" s="65">
        <f>IFERROR(F26/G26-1,"n/a")</f>
        <v>1.4335811247575951</v>
      </c>
      <c r="M26" s="65">
        <f>IFERROR(F26/H26-1,"n/a")</f>
        <v>1.7251176257690917</v>
      </c>
      <c r="N26" s="65" t="str">
        <f>IFERROR(F26/I26-1,"n/a")</f>
        <v>n/a</v>
      </c>
      <c r="O26" s="65" t="str">
        <f>IFERROR(F26/J26-1,"n/a")</f>
        <v>n/a</v>
      </c>
      <c r="P26" s="125">
        <f>IFERROR(F26/K26-1,"n/a")</f>
        <v>3.2744819755889862</v>
      </c>
      <c r="Q26" s="69">
        <v>33718</v>
      </c>
      <c r="R26" s="69">
        <v>19775</v>
      </c>
      <c r="S26" s="69">
        <v>8677</v>
      </c>
      <c r="T26" s="69">
        <v>0</v>
      </c>
      <c r="U26" s="69">
        <v>0</v>
      </c>
      <c r="V26" s="69">
        <v>13750</v>
      </c>
      <c r="W26" s="65">
        <f>IFERROR(Q26/R26-1,"n/a")</f>
        <v>0.70508217446270538</v>
      </c>
      <c r="X26" s="65">
        <f>IFERROR(Q26/S26-1,"n/a")</f>
        <v>2.88590526679728</v>
      </c>
      <c r="Y26" s="65" t="str">
        <f>IFERROR(Q26/T26-1,"n/a")</f>
        <v>n/a</v>
      </c>
      <c r="Z26" s="65" t="str">
        <f>IFERROR(Q26/U26-1,"n/a")</f>
        <v>n/a</v>
      </c>
      <c r="AA26" s="125">
        <f>IFERROR(Q26/V26-1,"n/a")</f>
        <v>1.4522181818181816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445</v>
      </c>
      <c r="G27" s="130">
        <f t="shared" si="0"/>
        <v>353</v>
      </c>
      <c r="H27" s="130">
        <f t="shared" si="0"/>
        <v>311</v>
      </c>
      <c r="I27" s="130">
        <f t="shared" si="0"/>
        <v>63</v>
      </c>
      <c r="J27" s="130">
        <f t="shared" si="0"/>
        <v>2</v>
      </c>
      <c r="K27" s="130">
        <f t="shared" si="0"/>
        <v>281</v>
      </c>
      <c r="L27" s="131">
        <f>IFERROR(F27/G27-1,"n/a")</f>
        <v>0.26062322946175631</v>
      </c>
      <c r="M27" s="131">
        <f>IFERROR(F27/H27-1,"n/a")</f>
        <v>0.43086816720257226</v>
      </c>
      <c r="N27" s="131">
        <f>IFERROR(F27/I27-1,"n/a")</f>
        <v>6.0634920634920633</v>
      </c>
      <c r="O27" s="131">
        <f>IFERROR(F27/J27-1,"n/a")</f>
        <v>221.5</v>
      </c>
      <c r="P27" s="132">
        <f>IFERROR(F27/K27-1,"n/a")</f>
        <v>0.58362989323843406</v>
      </c>
      <c r="Q27" s="130">
        <f t="shared" ref="Q27:V28" si="1">Q13+Q16+Q19+Q22+Q25</f>
        <v>2905</v>
      </c>
      <c r="R27" s="130">
        <f t="shared" si="1"/>
        <v>2382</v>
      </c>
      <c r="S27" s="130">
        <f t="shared" si="1"/>
        <v>1949</v>
      </c>
      <c r="T27" s="130">
        <f t="shared" si="1"/>
        <v>121</v>
      </c>
      <c r="U27" s="130">
        <f t="shared" si="1"/>
        <v>609</v>
      </c>
      <c r="V27" s="130">
        <f t="shared" si="1"/>
        <v>1798</v>
      </c>
      <c r="W27" s="131">
        <f>IFERROR(Q27/R27-1,"n/a")</f>
        <v>0.21956339210747267</v>
      </c>
      <c r="X27" s="131">
        <f>IFERROR(Q27/S27-1,"n/a")</f>
        <v>0.49050795279630588</v>
      </c>
      <c r="Y27" s="131">
        <f>IFERROR(Q27/T27-1,"n/a")</f>
        <v>23.008264462809919</v>
      </c>
      <c r="Z27" s="131">
        <f>IFERROR(Q27/U27-1,"n/a")</f>
        <v>3.7701149425287355</v>
      </c>
      <c r="AA27" s="132">
        <f>IFERROR(Q27/V27-1,"n/a")</f>
        <v>0.61568409343715236</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1593831</v>
      </c>
      <c r="G28" s="134">
        <f t="shared" si="0"/>
        <v>1271791</v>
      </c>
      <c r="H28" s="134">
        <f t="shared" si="0"/>
        <v>857236</v>
      </c>
      <c r="I28" s="134">
        <f t="shared" si="0"/>
        <v>92497</v>
      </c>
      <c r="J28" s="134">
        <f t="shared" si="0"/>
        <v>6081</v>
      </c>
      <c r="K28" s="134">
        <f t="shared" si="0"/>
        <v>868909</v>
      </c>
      <c r="L28" s="135">
        <f>IFERROR(F28/G28-1,"n/a")</f>
        <v>0.25321770636842067</v>
      </c>
      <c r="M28" s="135">
        <f>IFERROR(F28/H28-1,"n/a")</f>
        <v>0.85926745960272322</v>
      </c>
      <c r="N28" s="135">
        <f>IFERROR(F28/I28-1,"n/a")</f>
        <v>16.231164253975805</v>
      </c>
      <c r="O28" s="135">
        <f>IFERROR(F28/J28-1,"n/a")</f>
        <v>261.10014800197337</v>
      </c>
      <c r="P28" s="136">
        <f>IFERROR(F28/K28-1,"n/a")</f>
        <v>0.83428989687067356</v>
      </c>
      <c r="Q28" s="134">
        <f t="shared" si="1"/>
        <v>8943029</v>
      </c>
      <c r="R28" s="134">
        <f t="shared" si="1"/>
        <v>6870350</v>
      </c>
      <c r="S28" s="134">
        <f t="shared" si="1"/>
        <v>3489716</v>
      </c>
      <c r="T28" s="134">
        <f t="shared" si="1"/>
        <v>162487</v>
      </c>
      <c r="U28" s="134">
        <f t="shared" si="1"/>
        <v>1284596</v>
      </c>
      <c r="V28" s="134">
        <f t="shared" si="1"/>
        <v>5116128</v>
      </c>
      <c r="W28" s="135">
        <f>IFERROR(Q28/R28-1,"n/a")</f>
        <v>0.30168463033178794</v>
      </c>
      <c r="X28" s="135">
        <f>IFERROR(Q28/S28-1,"n/a")</f>
        <v>1.5626810319235145</v>
      </c>
      <c r="Y28" s="135">
        <f>IFERROR(Q28/T28-1,"n/a")</f>
        <v>54.038427689599786</v>
      </c>
      <c r="Z28" s="135">
        <f>IFERROR(Q28/U28-1,"n/a")</f>
        <v>5.9617443927896394</v>
      </c>
      <c r="AA28" s="136">
        <f>IFERROR(Q28/V28-1,"n/a")</f>
        <v>0.74800728206956513</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44"/>
  <sheetViews>
    <sheetView showGridLines="0" zoomScale="75" zoomScaleNormal="75" workbookViewId="0">
      <selection activeCell="C3" sqref="C3"/>
    </sheetView>
  </sheetViews>
  <sheetFormatPr defaultColWidth="0" defaultRowHeight="0" customHeight="1" zeroHeight="1"/>
  <cols>
    <col min="1" max="2" width="2.5703125" style="2" customWidth="1"/>
    <col min="3" max="3" width="20.7109375" style="2" customWidth="1"/>
    <col min="4" max="4" width="10.5703125" style="2" bestFit="1" customWidth="1"/>
    <col min="5" max="8" width="9.28515625" style="2" customWidth="1"/>
    <col min="9" max="9" width="14.28515625" style="2" customWidth="1"/>
    <col min="10" max="10" width="5" style="2" customWidth="1"/>
    <col min="11" max="11" width="9.28515625" style="2" customWidth="1"/>
    <col min="12" max="12" width="4.7109375" style="2" customWidth="1"/>
    <col min="13" max="16" width="9.28515625" style="2" customWidth="1"/>
    <col min="17" max="17" width="3.5703125" style="2" customWidth="1"/>
    <col min="18" max="23" width="10.28515625" style="2" customWidth="1"/>
    <col min="24" max="33" width="10.28515625" style="2" hidden="1" customWidth="1"/>
    <col min="34" max="34" width="4.7109375" style="2" hidden="1" customWidth="1"/>
    <col min="35" max="16384" width="10.28515625" style="2" hidden="1"/>
  </cols>
  <sheetData>
    <row r="1" spans="2:34" ht="23.25">
      <c r="B1" s="14"/>
      <c r="C1" s="15"/>
      <c r="D1" s="15"/>
      <c r="E1" s="15"/>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2:34" ht="28.5" thickBot="1">
      <c r="B2" s="14"/>
      <c r="C2" s="16" t="s">
        <v>9</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4"/>
    </row>
    <row r="3" spans="2:34" ht="13.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row>
    <row r="4" spans="2:34" ht="15.75">
      <c r="B4" s="14"/>
      <c r="C4" s="18"/>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row>
    <row r="5" spans="2:34" ht="13.5">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row>
    <row r="6" spans="2:34" ht="13.5">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row>
    <row r="7" spans="2:34" ht="15.75">
      <c r="B7" s="14"/>
      <c r="C7" s="18"/>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row>
    <row r="8" spans="2:34" ht="13.5">
      <c r="B8" s="14"/>
      <c r="C8" s="14"/>
      <c r="D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row>
    <row r="9" spans="2:34" ht="13.5" customHeight="1">
      <c r="B9" s="14"/>
      <c r="C9" s="14"/>
      <c r="D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row>
    <row r="10" spans="2:34" ht="13.5" customHeight="1">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row>
    <row r="11" spans="2:34" ht="13.5" customHeight="1">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row>
    <row r="12" spans="2:34" ht="13.5" customHeight="1">
      <c r="B12" s="14"/>
      <c r="C12" s="18"/>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row>
    <row r="13" spans="2:34" ht="13.5" customHeight="1">
      <c r="B13" s="14"/>
      <c r="C13" s="4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row>
    <row r="14" spans="2:34" ht="13.5" customHeight="1">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row>
    <row r="15" spans="2:34" ht="13.5" customHeight="1">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row>
    <row r="16" spans="2:34" ht="13.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row>
    <row r="17" spans="2:34" ht="13.5" customHeight="1">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row r="18" spans="2:34" ht="13.5" customHeight="1">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row>
    <row r="19" spans="2:34" ht="13.5" customHeight="1">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row>
    <row r="20" spans="2:34" ht="13.5" customHeight="1">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row>
    <row r="21" spans="2:34" ht="13.5" customHeight="1">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row>
    <row r="22" spans="2:34" ht="13.5" customHeight="1">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2:34" ht="13.5" customHeight="1">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row>
    <row r="24" spans="2:34" ht="13.5" customHeight="1">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row>
    <row r="25" spans="2:34" ht="13.5" customHeight="1">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ht="13.5" customHeight="1">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row>
    <row r="27" spans="2:34" ht="13.5" customHeight="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row>
    <row r="28" spans="2:34" ht="13.5" customHeight="1">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row>
    <row r="29" spans="2:34" ht="13.5" customHeight="1">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row>
    <row r="30" spans="2:34" ht="13.5" hidden="1" customHeight="1"/>
    <row r="31" spans="2:34" ht="13.5" hidden="1" customHeight="1"/>
    <row r="32" spans="2:34" ht="13.5" hidden="1"/>
    <row r="33" ht="13.5" hidden="1"/>
    <row r="34" ht="13.5" hidden="1"/>
    <row r="35" ht="13.5" hidden="1"/>
    <row r="36" ht="13.5" hidden="1"/>
    <row r="37" ht="13.5" hidden="1"/>
    <row r="38" ht="13.5" hidden="1"/>
    <row r="39" ht="12.6" hidden="1" customHeight="1"/>
    <row r="40" ht="12.6" hidden="1" customHeight="1"/>
    <row r="41" ht="12.6" hidden="1" customHeight="1"/>
    <row r="42" ht="12.6" hidden="1" customHeight="1"/>
    <row r="43" ht="12.6" hidden="1" customHeight="1"/>
    <row r="44" ht="12.6" hidden="1" customHeight="1"/>
  </sheetData>
  <pageMargins left="0.7" right="0.7" top="0.75" bottom="0.75" header="0.3" footer="0.3"/>
  <pageSetup paperSize="9" scale="6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30"/>
  <sheetViews>
    <sheetView showGridLines="0" zoomScale="95" zoomScaleNormal="75" workbookViewId="0">
      <selection activeCell="B2" sqref="B2:E2"/>
    </sheetView>
  </sheetViews>
  <sheetFormatPr defaultColWidth="0" defaultRowHeight="0" customHeight="1" zeroHeight="1"/>
  <cols>
    <col min="1" max="2" width="4.140625" customWidth="1"/>
    <col min="3" max="3" width="3.7109375" customWidth="1"/>
    <col min="4" max="4" width="17" bestFit="1"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45488</v>
      </c>
      <c r="AG3" s="26"/>
      <c r="AH3" s="10"/>
    </row>
    <row r="4" spans="1:34" ht="15.75">
      <c r="A4" s="10"/>
      <c r="B4" s="12" t="s">
        <v>11</v>
      </c>
      <c r="C4" s="27"/>
      <c r="D4" s="164" t="s">
        <v>59</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Haziran</v>
      </c>
      <c r="G9" s="213"/>
      <c r="H9" s="213"/>
      <c r="I9" s="213"/>
      <c r="J9" s="213"/>
      <c r="K9" s="213"/>
      <c r="L9" s="213"/>
      <c r="M9" s="213"/>
      <c r="N9" s="213"/>
      <c r="O9" s="213"/>
      <c r="P9" s="214"/>
      <c r="Q9" s="215" t="s">
        <v>60</v>
      </c>
      <c r="R9" s="216"/>
      <c r="S9" s="216"/>
      <c r="T9" s="216"/>
      <c r="U9" s="216"/>
      <c r="V9" s="216"/>
      <c r="W9" s="216"/>
      <c r="X9" s="216"/>
      <c r="Y9" s="216"/>
      <c r="Z9" s="216"/>
      <c r="AA9" s="217"/>
      <c r="AB9" s="215" t="s">
        <v>118</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152</v>
      </c>
      <c r="G13" s="129">
        <v>95</v>
      </c>
      <c r="H13" s="124">
        <v>77</v>
      </c>
      <c r="I13" s="124">
        <v>0</v>
      </c>
      <c r="J13" s="124">
        <v>0</v>
      </c>
      <c r="K13" s="124">
        <v>90</v>
      </c>
      <c r="L13" s="65">
        <f>IFERROR(F13/G13-1,"n/a")</f>
        <v>0.60000000000000009</v>
      </c>
      <c r="M13" s="65">
        <f>IFERROR(F13/H13-1,"n/a")</f>
        <v>0.97402597402597402</v>
      </c>
      <c r="N13" s="65" t="str">
        <f>IFERROR(F13/I13-1,"n/a")</f>
        <v>n/a</v>
      </c>
      <c r="O13" s="65" t="str">
        <f>IFERROR(F13/J13-1,"n/a")</f>
        <v>n/a</v>
      </c>
      <c r="P13" s="125">
        <f>IFERROR(F13/K13-1,"n/a")</f>
        <v>0.68888888888888888</v>
      </c>
      <c r="Q13" s="69">
        <v>1201</v>
      </c>
      <c r="R13" s="69">
        <v>853</v>
      </c>
      <c r="S13" s="69">
        <v>826</v>
      </c>
      <c r="T13" s="69">
        <v>0</v>
      </c>
      <c r="U13" s="69">
        <v>551</v>
      </c>
      <c r="V13" s="69">
        <v>825</v>
      </c>
      <c r="W13" s="65">
        <f>IFERROR(Q13/R13-1,"n/a")</f>
        <v>0.40797186400937857</v>
      </c>
      <c r="X13" s="65">
        <f>IFERROR(Q13/S13-1,"n/a")</f>
        <v>0.45399515738498786</v>
      </c>
      <c r="Y13" s="65" t="str">
        <f>IFERROR(Q13/T13-1,"n/a")</f>
        <v>n/a</v>
      </c>
      <c r="Z13" s="65">
        <f>IFERROR(Q13/U13-1,"n/a")</f>
        <v>1.1796733212341199</v>
      </c>
      <c r="AA13" s="125">
        <f>IFERROR(Q13/V13-1,"n/a")</f>
        <v>0.45575757575757581</v>
      </c>
      <c r="AB13" s="69">
        <v>1630</v>
      </c>
      <c r="AC13" s="69">
        <v>1486</v>
      </c>
      <c r="AD13" s="69">
        <v>522</v>
      </c>
      <c r="AE13" s="69">
        <v>551</v>
      </c>
      <c r="AF13" s="184">
        <v>1591</v>
      </c>
      <c r="AG13" s="177"/>
      <c r="AH13" s="177"/>
    </row>
    <row r="14" spans="1:34" s="178" customFormat="1" ht="12.75">
      <c r="A14" s="177"/>
      <c r="B14" s="182"/>
      <c r="C14" s="145"/>
      <c r="D14" s="27" t="s">
        <v>20</v>
      </c>
      <c r="E14" s="123"/>
      <c r="F14" s="124">
        <v>555086</v>
      </c>
      <c r="G14" s="129">
        <v>359885</v>
      </c>
      <c r="H14" s="124">
        <v>251675</v>
      </c>
      <c r="I14" s="124">
        <v>0</v>
      </c>
      <c r="J14" s="124">
        <v>0</v>
      </c>
      <c r="K14" s="124">
        <v>303053</v>
      </c>
      <c r="L14" s="65">
        <f>IFERROR(F14/G14-1,"n/a")</f>
        <v>0.54239826611278597</v>
      </c>
      <c r="M14" s="65">
        <f>IFERROR(F14/H14-1,"n/a")</f>
        <v>1.2055667030893016</v>
      </c>
      <c r="N14" s="65" t="str">
        <f>IFERROR(F14/I14-1,"n/a")</f>
        <v>n/a</v>
      </c>
      <c r="O14" s="65" t="str">
        <f>IFERROR(F14/J14-1,"n/a")</f>
        <v>n/a</v>
      </c>
      <c r="P14" s="125">
        <f>IFERROR(F14/K14-1,"n/a")</f>
        <v>0.83164660966893589</v>
      </c>
      <c r="Q14" s="69">
        <v>3936592</v>
      </c>
      <c r="R14" s="69">
        <v>2701062</v>
      </c>
      <c r="S14" s="69">
        <v>1544089</v>
      </c>
      <c r="T14" s="69">
        <v>0</v>
      </c>
      <c r="U14" s="69">
        <v>1092884</v>
      </c>
      <c r="V14" s="69">
        <v>2451255</v>
      </c>
      <c r="W14" s="65">
        <f>IFERROR(Q14/R14-1,"n/a")</f>
        <v>0.457423783682122</v>
      </c>
      <c r="X14" s="65">
        <f>IFERROR(Q14/S14-1,"n/a")</f>
        <v>1.5494592604441841</v>
      </c>
      <c r="Y14" s="65" t="str">
        <f>IFERROR(Q14/T14-1,"n/a")</f>
        <v>n/a</v>
      </c>
      <c r="Z14" s="65">
        <f>IFERROR(Q14/U14-1,"n/a")</f>
        <v>2.6020218065229246</v>
      </c>
      <c r="AA14" s="125">
        <f>IFERROR(Q14/V14-1,"n/a")</f>
        <v>0.60594960540621035</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113</v>
      </c>
      <c r="G16" s="127">
        <v>73</v>
      </c>
      <c r="H16" s="124">
        <v>89</v>
      </c>
      <c r="I16" s="124">
        <v>17</v>
      </c>
      <c r="J16" s="124">
        <v>0</v>
      </c>
      <c r="K16" s="124">
        <v>71</v>
      </c>
      <c r="L16" s="65">
        <f>IFERROR(F16/G16-1,"n/a")</f>
        <v>0.54794520547945202</v>
      </c>
      <c r="M16" s="65">
        <f>IFERROR(F16/H16-1,"n/a")</f>
        <v>0.2696629213483146</v>
      </c>
      <c r="N16" s="65">
        <f>IFERROR(F16/I16-1,"n/a")</f>
        <v>5.6470588235294121</v>
      </c>
      <c r="O16" s="65" t="str">
        <f>IFERROR(F16/J16-1,"n/a")</f>
        <v>n/a</v>
      </c>
      <c r="P16" s="125">
        <f>IFERROR(F16/K16-1,"n/a")</f>
        <v>0.59154929577464799</v>
      </c>
      <c r="Q16" s="69">
        <v>292</v>
      </c>
      <c r="R16" s="69">
        <v>216</v>
      </c>
      <c r="S16" s="69">
        <v>252</v>
      </c>
      <c r="T16" s="69">
        <v>51</v>
      </c>
      <c r="U16" s="69">
        <v>10</v>
      </c>
      <c r="V16" s="69">
        <v>216</v>
      </c>
      <c r="W16" s="65">
        <f>IFERROR(Q16/R16-1,"n/a")</f>
        <v>0.35185185185185186</v>
      </c>
      <c r="X16" s="65">
        <f>IFERROR(Q16/S16-1,"n/a")</f>
        <v>0.15873015873015883</v>
      </c>
      <c r="Y16" s="65">
        <f>IFERROR(Q16/T16-1,"n/a")</f>
        <v>4.7254901960784315</v>
      </c>
      <c r="Z16" s="65">
        <f>IFERROR(Q16/U16-1,"n/a")</f>
        <v>28.2</v>
      </c>
      <c r="AA16" s="125">
        <f>IFERROR(Q16/V16-1,"n/a")</f>
        <v>0.35185185185185186</v>
      </c>
      <c r="AB16" s="69">
        <v>575</v>
      </c>
      <c r="AC16" s="69">
        <v>572</v>
      </c>
      <c r="AD16" s="69">
        <v>202</v>
      </c>
      <c r="AE16" s="69">
        <v>54</v>
      </c>
      <c r="AF16" s="184">
        <v>586</v>
      </c>
      <c r="AG16" s="177"/>
      <c r="AH16" s="177"/>
    </row>
    <row r="17" spans="1:34" s="178" customFormat="1" ht="12.75">
      <c r="A17" s="177"/>
      <c r="B17" s="182"/>
      <c r="C17" s="145"/>
      <c r="D17" s="27" t="s">
        <v>20</v>
      </c>
      <c r="E17" s="123"/>
      <c r="F17" s="124">
        <v>313316</v>
      </c>
      <c r="G17" s="127">
        <v>224892</v>
      </c>
      <c r="H17" s="124">
        <v>121649</v>
      </c>
      <c r="I17" s="124">
        <v>24481</v>
      </c>
      <c r="J17" s="124">
        <v>0</v>
      </c>
      <c r="K17" s="124">
        <v>165399</v>
      </c>
      <c r="L17" s="65">
        <f>IFERROR(F17/G17-1,"n/a")</f>
        <v>0.39318428401188132</v>
      </c>
      <c r="M17" s="65">
        <f>IFERROR(F17/H17-1,"n/a")</f>
        <v>1.5755739874557126</v>
      </c>
      <c r="N17" s="65">
        <f>IFERROR(F17/I17-1,"n/a")</f>
        <v>11.798333401413341</v>
      </c>
      <c r="O17" s="65" t="str">
        <f>IFERROR(F17/J17-1,"n/a")</f>
        <v>n/a</v>
      </c>
      <c r="P17" s="125">
        <f>IFERROR(F17/K17-1,"n/a")</f>
        <v>0.89430407680820312</v>
      </c>
      <c r="Q17" s="69">
        <v>761908</v>
      </c>
      <c r="R17" s="69">
        <v>576378</v>
      </c>
      <c r="S17" s="69">
        <v>300562</v>
      </c>
      <c r="T17" s="69">
        <v>65067</v>
      </c>
      <c r="U17" s="69">
        <v>41113</v>
      </c>
      <c r="V17" s="69">
        <v>558503</v>
      </c>
      <c r="W17" s="65">
        <f>IFERROR(Q17/R17-1,"n/a")</f>
        <v>0.32188945448993533</v>
      </c>
      <c r="X17" s="65">
        <f>IFERROR(Q17/S17-1,"n/a")</f>
        <v>1.5349445372335824</v>
      </c>
      <c r="Y17" s="65">
        <f>IFERROR(Q17/T17-1,"n/a")</f>
        <v>10.709591651682112</v>
      </c>
      <c r="Z17" s="65">
        <f>IFERROR(Q17/U17-1,"n/a")</f>
        <v>17.532045824921557</v>
      </c>
      <c r="AA17" s="125">
        <f>IFERROR(Q17/V17-1,"n/a")</f>
        <v>0.36419679034848507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96</v>
      </c>
      <c r="G19" s="129">
        <v>87</v>
      </c>
      <c r="H19" s="124">
        <v>91</v>
      </c>
      <c r="I19" s="124">
        <v>0</v>
      </c>
      <c r="J19" s="124">
        <v>0</v>
      </c>
      <c r="K19" s="124">
        <v>42</v>
      </c>
      <c r="L19" s="65">
        <f>IFERROR(F19/G19-1,"n/a")</f>
        <v>0.10344827586206895</v>
      </c>
      <c r="M19" s="65">
        <f>IFERROR(F19/H19-1,"n/a")</f>
        <v>5.4945054945054972E-2</v>
      </c>
      <c r="N19" s="65" t="str">
        <f>IFERROR(F19/I19-1,"n/a")</f>
        <v>n/a</v>
      </c>
      <c r="O19" s="65" t="str">
        <f>IFERROR(F19/J19-1,"n/a")</f>
        <v>n/a</v>
      </c>
      <c r="P19" s="125">
        <f>IFERROR(F19/K19-1,"n/a")</f>
        <v>1.2857142857142856</v>
      </c>
      <c r="Q19" s="69">
        <v>266</v>
      </c>
      <c r="R19" s="69">
        <v>256</v>
      </c>
      <c r="S19" s="69">
        <v>229</v>
      </c>
      <c r="T19" s="69">
        <v>3</v>
      </c>
      <c r="U19" s="69">
        <v>3</v>
      </c>
      <c r="V19" s="69">
        <v>106</v>
      </c>
      <c r="W19" s="65">
        <f>IFERROR(Q19/R19-1,"n/a")</f>
        <v>3.90625E-2</v>
      </c>
      <c r="X19" s="65">
        <f>IFERROR(Q19/S19-1,"n/a")</f>
        <v>0.16157205240174677</v>
      </c>
      <c r="Y19" s="65">
        <f>IFERROR(Q19/T19-1,"n/a")</f>
        <v>87.666666666666671</v>
      </c>
      <c r="Z19" s="65">
        <f>IFERROR(Q19/U19-1,"n/a")</f>
        <v>87.666666666666671</v>
      </c>
      <c r="AA19" s="125">
        <f>IFERROR(Q19/V19-1,"n/a")</f>
        <v>1.5094339622641511</v>
      </c>
      <c r="AB19" s="69">
        <v>708</v>
      </c>
      <c r="AC19" s="69">
        <v>658</v>
      </c>
      <c r="AD19" s="69">
        <v>47</v>
      </c>
      <c r="AE19" s="69">
        <v>9</v>
      </c>
      <c r="AF19" s="184">
        <v>290</v>
      </c>
      <c r="AG19" s="177"/>
      <c r="AH19" s="177"/>
    </row>
    <row r="20" spans="1:34" s="178" customFormat="1" ht="12.75">
      <c r="A20" s="177"/>
      <c r="B20" s="182"/>
      <c r="C20" s="145"/>
      <c r="D20" s="27" t="s">
        <v>20</v>
      </c>
      <c r="E20" s="123"/>
      <c r="F20" s="124">
        <v>202142</v>
      </c>
      <c r="G20" s="129">
        <f>132170+37144</f>
        <v>169314</v>
      </c>
      <c r="H20" s="124">
        <v>118355</v>
      </c>
      <c r="I20" s="124">
        <v>0</v>
      </c>
      <c r="J20" s="124">
        <v>2213</v>
      </c>
      <c r="K20" s="124">
        <f>46798+31061</f>
        <v>77859</v>
      </c>
      <c r="L20" s="65">
        <f>IFERROR(F20/G20-1,"n/a")</f>
        <v>0.19388827858298785</v>
      </c>
      <c r="M20" s="65">
        <f>IFERROR(F20/H20-1,"n/a")</f>
        <v>0.70792953402898062</v>
      </c>
      <c r="N20" s="65" t="str">
        <f>IFERROR(F20/I20-1,"n/a")</f>
        <v>n/a</v>
      </c>
      <c r="O20" s="65">
        <f>IFERROR(F20/J20-1,"n/a")</f>
        <v>90.342973339358338</v>
      </c>
      <c r="P20" s="125">
        <f>IFERROR(F20/K20-1,"n/a")</f>
        <v>1.596257336980953</v>
      </c>
      <c r="Q20" s="69">
        <v>474633</v>
      </c>
      <c r="R20" s="69">
        <v>393780</v>
      </c>
      <c r="S20" s="69">
        <v>242591</v>
      </c>
      <c r="T20" s="69">
        <v>0</v>
      </c>
      <c r="U20" s="69">
        <v>3966</v>
      </c>
      <c r="V20" s="69">
        <v>186782</v>
      </c>
      <c r="W20" s="65">
        <f>IFERROR(Q20/R20-1,"n/a")</f>
        <v>0.20532530854792008</v>
      </c>
      <c r="X20" s="65">
        <f>IFERROR(Q20/S20-1,"n/a")</f>
        <v>0.95651528704692268</v>
      </c>
      <c r="Y20" s="65" t="str">
        <f>IFERROR(Q20/T20-1,"n/a")</f>
        <v>n/a</v>
      </c>
      <c r="Z20" s="65">
        <f>IFERROR(Q20/U20-1,"n/a")</f>
        <v>118.67549167927383</v>
      </c>
      <c r="AA20" s="125">
        <f>IFERROR(Q20/V20-1,"n/a")</f>
        <v>1.5411067447612723</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96</v>
      </c>
      <c r="G22" s="127">
        <v>88</v>
      </c>
      <c r="H22" s="124">
        <v>69</v>
      </c>
      <c r="I22" s="124">
        <v>4</v>
      </c>
      <c r="J22" s="124">
        <v>0</v>
      </c>
      <c r="K22" s="124">
        <v>70</v>
      </c>
      <c r="L22" s="65">
        <f>IFERROR(F22/G22-1,"n/a")</f>
        <v>9.0909090909090828E-2</v>
      </c>
      <c r="M22" s="65">
        <f>IFERROR(F22/H22-1,"n/a")</f>
        <v>0.39130434782608692</v>
      </c>
      <c r="N22" s="65">
        <f>IFERROR(F22/I22-1,"n/a")</f>
        <v>23</v>
      </c>
      <c r="O22" s="65" t="str">
        <f>IFERROR(F22/J22-1,"n/a")</f>
        <v>n/a</v>
      </c>
      <c r="P22" s="125">
        <f>IFERROR(F22/K22-1,"n/a")</f>
        <v>0.37142857142857144</v>
      </c>
      <c r="Q22" s="69">
        <v>696</v>
      </c>
      <c r="R22" s="69">
        <v>696</v>
      </c>
      <c r="S22" s="69">
        <v>329</v>
      </c>
      <c r="T22" s="69">
        <v>4</v>
      </c>
      <c r="U22" s="69">
        <v>43</v>
      </c>
      <c r="V22" s="69">
        <v>362</v>
      </c>
      <c r="W22" s="65">
        <f>IFERROR(Q22/R22-1,"n/a")</f>
        <v>0</v>
      </c>
      <c r="X22" s="65">
        <f>IFERROR(Q22/S22-1,"n/a")</f>
        <v>1.115501519756839</v>
      </c>
      <c r="Y22" s="65">
        <f>IFERROR(Q22/T22-1,"n/a")</f>
        <v>173</v>
      </c>
      <c r="Z22" s="65">
        <f>IFERROR(Q22/U22-1,"n/a")</f>
        <v>15.186046511627907</v>
      </c>
      <c r="AA22" s="125">
        <f>IFERROR(Q22/V22-1,"n/a")</f>
        <v>0.92265193370165743</v>
      </c>
      <c r="AB22" s="69">
        <v>1500</v>
      </c>
      <c r="AC22" s="69">
        <v>895</v>
      </c>
      <c r="AD22" s="69">
        <v>283</v>
      </c>
      <c r="AE22" s="69">
        <v>43</v>
      </c>
      <c r="AF22" s="184">
        <v>827</v>
      </c>
      <c r="AG22" s="177"/>
      <c r="AH22" s="177"/>
    </row>
    <row r="23" spans="1:34" s="178" customFormat="1" ht="12.75">
      <c r="A23" s="177"/>
      <c r="B23" s="182"/>
      <c r="C23" s="145"/>
      <c r="D23" s="27" t="s">
        <v>20</v>
      </c>
      <c r="E23" s="123"/>
      <c r="F23" s="124">
        <v>383585</v>
      </c>
      <c r="G23" s="129">
        <v>334459</v>
      </c>
      <c r="H23" s="124">
        <v>183895</v>
      </c>
      <c r="I23" s="124">
        <v>4923</v>
      </c>
      <c r="J23" s="124">
        <v>0</v>
      </c>
      <c r="K23" s="124">
        <v>275367</v>
      </c>
      <c r="L23" s="65">
        <f>IFERROR(F23/G23-1,"n/a")</f>
        <v>0.14688197955504267</v>
      </c>
      <c r="M23" s="65">
        <f>IFERROR(F23/H23-1,"n/a")</f>
        <v>1.085891405421572</v>
      </c>
      <c r="N23" s="65">
        <f>IFERROR(F23/I23-1,"n/a")</f>
        <v>76.91692057688401</v>
      </c>
      <c r="O23" s="65" t="str">
        <f>IFERROR(F23/J23-1,"n/a")</f>
        <v>n/a</v>
      </c>
      <c r="P23" s="125">
        <f>IFERROR(F23/K23-1,"n/a")</f>
        <v>0.39299552960231265</v>
      </c>
      <c r="Q23" s="69">
        <v>2157406</v>
      </c>
      <c r="R23" s="69">
        <v>1913752</v>
      </c>
      <c r="S23" s="69">
        <v>542087</v>
      </c>
      <c r="T23" s="69">
        <v>4923</v>
      </c>
      <c r="U23" s="69">
        <v>140552</v>
      </c>
      <c r="V23" s="69">
        <v>1040452</v>
      </c>
      <c r="W23" s="65">
        <f>IFERROR(Q23/R23-1,"n/a")</f>
        <v>0.12731743716009181</v>
      </c>
      <c r="X23" s="65">
        <f>IFERROR(Q23/S23-1,"n/a")</f>
        <v>2.9798150481380294</v>
      </c>
      <c r="Y23" s="65">
        <f>IFERROR(Q23/T23-1,"n/a")</f>
        <v>437.22994109282956</v>
      </c>
      <c r="Z23" s="65">
        <f>IFERROR(Q23/U23-1,"n/a")</f>
        <v>14.349521885138596</v>
      </c>
      <c r="AA23" s="125">
        <f>IFERROR(Q23/V23-1,"n/a")</f>
        <v>1.0735276591327616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4">
        <v>4</v>
      </c>
      <c r="H25" s="124">
        <v>1</v>
      </c>
      <c r="I25" s="124">
        <v>0</v>
      </c>
      <c r="J25" s="124">
        <v>0</v>
      </c>
      <c r="K25" s="124">
        <v>5</v>
      </c>
      <c r="L25" s="65">
        <f>IFERROR(F25/G25-1,"n/a")</f>
        <v>-0.5</v>
      </c>
      <c r="M25" s="65">
        <f>IFERROR(F25/H25-1,"n/a")</f>
        <v>1</v>
      </c>
      <c r="N25" s="65" t="str">
        <f>IFERROR(F25/I25-1,"n/a")</f>
        <v>n/a</v>
      </c>
      <c r="O25" s="65" t="str">
        <f>IFERROR(F25/J25-1,"n/a")</f>
        <v>n/a</v>
      </c>
      <c r="P25" s="125">
        <f>IFERROR(F25/K25-1,"n/a")</f>
        <v>-0.6</v>
      </c>
      <c r="Q25" s="69">
        <v>5</v>
      </c>
      <c r="R25" s="69">
        <v>8</v>
      </c>
      <c r="S25" s="69">
        <v>2</v>
      </c>
      <c r="T25" s="69">
        <v>0</v>
      </c>
      <c r="U25" s="69">
        <v>0</v>
      </c>
      <c r="V25" s="69">
        <v>8</v>
      </c>
      <c r="W25" s="65">
        <f>IFERROR(Q25/R25-1,"n/a")</f>
        <v>-0.375</v>
      </c>
      <c r="X25" s="65">
        <f>IFERROR(Q25/S25-1,"n/a")</f>
        <v>1.5</v>
      </c>
      <c r="Y25" s="65" t="str">
        <f>IFERROR(Q25/T25-1,"n/a")</f>
        <v>n/a</v>
      </c>
      <c r="Z25" s="65" t="str">
        <f>IFERROR(Q25/U25-1,"n/a")</f>
        <v>n/a</v>
      </c>
      <c r="AA25" s="125">
        <f>IFERROR(Q25/V25-1,"n/a")</f>
        <v>-0.375</v>
      </c>
      <c r="AB25" s="69">
        <v>21</v>
      </c>
      <c r="AC25" s="69">
        <v>9</v>
      </c>
      <c r="AD25" s="69">
        <v>0</v>
      </c>
      <c r="AE25" s="69">
        <v>0</v>
      </c>
      <c r="AF25" s="184">
        <v>16</v>
      </c>
      <c r="AG25" s="177"/>
      <c r="AH25" s="177"/>
    </row>
    <row r="26" spans="1:34" s="178" customFormat="1" ht="12.75">
      <c r="A26" s="177"/>
      <c r="B26" s="182"/>
      <c r="C26" s="145"/>
      <c r="D26" s="27" t="s">
        <v>20</v>
      </c>
      <c r="E26" s="123"/>
      <c r="F26" s="124">
        <v>6222</v>
      </c>
      <c r="G26" s="124">
        <v>9205</v>
      </c>
      <c r="H26" s="124">
        <v>2226</v>
      </c>
      <c r="I26" s="124">
        <v>0</v>
      </c>
      <c r="J26" s="124">
        <v>0</v>
      </c>
      <c r="K26" s="124">
        <v>6817</v>
      </c>
      <c r="L26" s="65">
        <f>IFERROR(F26/G26-1,"n/a")</f>
        <v>-0.32406300923411191</v>
      </c>
      <c r="M26" s="65">
        <f>IFERROR(F26/H26-1,"n/a")</f>
        <v>1.7951482479784366</v>
      </c>
      <c r="N26" s="65" t="str">
        <f>IFERROR(F26/I26-1,"n/a")</f>
        <v>n/a</v>
      </c>
      <c r="O26" s="65" t="str">
        <f>IFERROR(F26/J26-1,"n/a")</f>
        <v>n/a</v>
      </c>
      <c r="P26" s="125">
        <f>IFERROR(F26/K26-1,"n/a")</f>
        <v>-8.7281795511221949E-2</v>
      </c>
      <c r="Q26" s="69">
        <v>18659</v>
      </c>
      <c r="R26" s="69">
        <v>13587</v>
      </c>
      <c r="S26" s="69">
        <v>3151</v>
      </c>
      <c r="T26" s="69">
        <v>0</v>
      </c>
      <c r="U26" s="69">
        <v>0</v>
      </c>
      <c r="V26" s="69">
        <v>10227</v>
      </c>
      <c r="W26" s="65">
        <f>IFERROR(Q26/R26-1,"n/a")</f>
        <v>0.37329800544638259</v>
      </c>
      <c r="X26" s="65">
        <f>IFERROR(Q26/S26-1,"n/a")</f>
        <v>4.9216121866074261</v>
      </c>
      <c r="Y26" s="65" t="str">
        <f>IFERROR(Q26/T26-1,"n/a")</f>
        <v>n/a</v>
      </c>
      <c r="Z26" s="65" t="str">
        <f>IFERROR(Q26/U26-1,"n/a")</f>
        <v>n/a</v>
      </c>
      <c r="AA26" s="125">
        <f>IFERROR(Q26/V26-1,"n/a")</f>
        <v>0.82448420846778125</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459</v>
      </c>
      <c r="G27" s="130">
        <f t="shared" si="0"/>
        <v>347</v>
      </c>
      <c r="H27" s="130">
        <f t="shared" si="0"/>
        <v>327</v>
      </c>
      <c r="I27" s="130">
        <f t="shared" si="0"/>
        <v>21</v>
      </c>
      <c r="J27" s="130">
        <f t="shared" si="0"/>
        <v>0</v>
      </c>
      <c r="K27" s="130">
        <f t="shared" si="0"/>
        <v>278</v>
      </c>
      <c r="L27" s="131">
        <f>IFERROR(F27/G27-1,"n/a")</f>
        <v>0.32276657060518743</v>
      </c>
      <c r="M27" s="131">
        <f>IFERROR(F27/H27-1,"n/a")</f>
        <v>0.40366972477064222</v>
      </c>
      <c r="N27" s="131">
        <f>IFERROR(F27/I27-1,"n/a")</f>
        <v>20.857142857142858</v>
      </c>
      <c r="O27" s="131" t="str">
        <f>IFERROR(F27/J27-1,"n/a")</f>
        <v>n/a</v>
      </c>
      <c r="P27" s="132">
        <f>IFERROR(F27/K27-1,"n/a")</f>
        <v>0.65107913669064743</v>
      </c>
      <c r="Q27" s="130">
        <f t="shared" ref="Q27:V28" si="1">Q13+Q16+Q19+Q22+Q25</f>
        <v>2460</v>
      </c>
      <c r="R27" s="130">
        <f t="shared" si="1"/>
        <v>2029</v>
      </c>
      <c r="S27" s="130">
        <f t="shared" si="1"/>
        <v>1638</v>
      </c>
      <c r="T27" s="130">
        <f t="shared" si="1"/>
        <v>58</v>
      </c>
      <c r="U27" s="130">
        <f t="shared" si="1"/>
        <v>607</v>
      </c>
      <c r="V27" s="130">
        <f t="shared" si="1"/>
        <v>1517</v>
      </c>
      <c r="W27" s="131">
        <f>IFERROR(Q27/R27-1,"n/a")</f>
        <v>0.21241991128634785</v>
      </c>
      <c r="X27" s="131">
        <f>IFERROR(Q27/S27-1,"n/a")</f>
        <v>0.50183150183150182</v>
      </c>
      <c r="Y27" s="131">
        <f>IFERROR(Q27/T27-1,"n/a")</f>
        <v>41.413793103448278</v>
      </c>
      <c r="Z27" s="131">
        <f>IFERROR(Q27/U27-1,"n/a")</f>
        <v>3.0527182866556837</v>
      </c>
      <c r="AA27" s="132">
        <f>IFERROR(Q27/V27-1,"n/a")</f>
        <v>0.62162162162162171</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1460351</v>
      </c>
      <c r="G28" s="134">
        <f t="shared" si="0"/>
        <v>1097755</v>
      </c>
      <c r="H28" s="134">
        <f t="shared" si="0"/>
        <v>677800</v>
      </c>
      <c r="I28" s="134">
        <f t="shared" si="0"/>
        <v>29404</v>
      </c>
      <c r="J28" s="134">
        <f t="shared" si="0"/>
        <v>2213</v>
      </c>
      <c r="K28" s="134">
        <f t="shared" si="0"/>
        <v>828495</v>
      </c>
      <c r="L28" s="135">
        <f>IFERROR(F28/G28-1,"n/a")</f>
        <v>0.33030685353289213</v>
      </c>
      <c r="M28" s="135">
        <f>IFERROR(F28/H28-1,"n/a")</f>
        <v>1.1545455886692237</v>
      </c>
      <c r="N28" s="135">
        <f>IFERROR(F28/I28-1,"n/a")</f>
        <v>48.665045572031019</v>
      </c>
      <c r="O28" s="135">
        <f>IFERROR(F28/J28-1,"n/a")</f>
        <v>658.89652056032537</v>
      </c>
      <c r="P28" s="136">
        <f>IFERROR(F28/K28-1,"n/a")</f>
        <v>0.76265517595157495</v>
      </c>
      <c r="Q28" s="134">
        <f t="shared" si="1"/>
        <v>7349198</v>
      </c>
      <c r="R28" s="134">
        <f t="shared" si="1"/>
        <v>5598559</v>
      </c>
      <c r="S28" s="134">
        <f t="shared" si="1"/>
        <v>2632480</v>
      </c>
      <c r="T28" s="134">
        <f t="shared" si="1"/>
        <v>69990</v>
      </c>
      <c r="U28" s="134">
        <f t="shared" si="1"/>
        <v>1278515</v>
      </c>
      <c r="V28" s="134">
        <f t="shared" si="1"/>
        <v>4247219</v>
      </c>
      <c r="W28" s="135">
        <f>IFERROR(Q28/R28-1,"n/a")</f>
        <v>0.31269457015635638</v>
      </c>
      <c r="X28" s="135">
        <f>IFERROR(Q28/S28-1,"n/a")</f>
        <v>1.7917393484470918</v>
      </c>
      <c r="Y28" s="135">
        <f>IFERROR(Q28/T28-1,"n/a")</f>
        <v>104.00354336333761</v>
      </c>
      <c r="Z28" s="135">
        <f>IFERROR(Q28/U28-1,"n/a")</f>
        <v>4.7482297822082646</v>
      </c>
      <c r="AA28" s="136">
        <f>IFERROR(Q28/V28-1,"n/a")</f>
        <v>0.73035532191770658</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30"/>
  <sheetViews>
    <sheetView showGridLines="0" zoomScaleNormal="100" workbookViewId="0">
      <selection activeCell="B2" sqref="B2:F2"/>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45458</v>
      </c>
      <c r="AG3" s="26"/>
      <c r="AH3" s="10"/>
    </row>
    <row r="4" spans="1:34" ht="15.75">
      <c r="A4" s="10"/>
      <c r="B4" s="12" t="s">
        <v>11</v>
      </c>
      <c r="C4" s="27"/>
      <c r="D4" s="164"/>
      <c r="E4" s="187" t="s">
        <v>116</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52</v>
      </c>
      <c r="G9" s="213"/>
      <c r="H9" s="213"/>
      <c r="I9" s="213"/>
      <c r="J9" s="213"/>
      <c r="K9" s="213"/>
      <c r="L9" s="213"/>
      <c r="M9" s="213"/>
      <c r="N9" s="213"/>
      <c r="O9" s="213"/>
      <c r="P9" s="214"/>
      <c r="Q9" s="215" t="s">
        <v>53</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160</v>
      </c>
      <c r="G13" s="124">
        <v>99</v>
      </c>
      <c r="H13" s="124">
        <v>83</v>
      </c>
      <c r="I13" s="124">
        <v>0</v>
      </c>
      <c r="J13" s="124">
        <v>0</v>
      </c>
      <c r="K13" s="124">
        <v>90</v>
      </c>
      <c r="L13" s="65">
        <f>IFERROR(F13/G13-1,"n/a")</f>
        <v>0.61616161616161613</v>
      </c>
      <c r="M13" s="65">
        <f>IFERROR(F13/H13-1,"n/a")</f>
        <v>0.92771084337349397</v>
      </c>
      <c r="N13" s="65" t="str">
        <f>IFERROR(F13/I13-1,"n/a")</f>
        <v>n/a</v>
      </c>
      <c r="O13" s="65" t="str">
        <f>IFERROR(F13/J13-1,"n/a")</f>
        <v>n/a</v>
      </c>
      <c r="P13" s="125">
        <f>IFERROR(F13/K13-1,"n/a")</f>
        <v>0.77777777777777768</v>
      </c>
      <c r="Q13" s="69">
        <v>1049</v>
      </c>
      <c r="R13" s="69">
        <v>758</v>
      </c>
      <c r="S13" s="69">
        <v>749</v>
      </c>
      <c r="T13" s="69">
        <v>0</v>
      </c>
      <c r="U13" s="69">
        <v>551</v>
      </c>
      <c r="V13" s="69">
        <v>735</v>
      </c>
      <c r="W13" s="65">
        <f>IFERROR(Q13/R13-1,"n/a")</f>
        <v>0.38390501319261205</v>
      </c>
      <c r="X13" s="65">
        <f>IFERROR(Q13/S13-1,"n/a")</f>
        <v>0.4005340453938584</v>
      </c>
      <c r="Y13" s="65" t="str">
        <f>IFERROR(Q13/T13-1,"n/a")</f>
        <v>n/a</v>
      </c>
      <c r="Z13" s="65">
        <f>IFERROR(Q13/U13-1,"n/a")</f>
        <v>0.90381125226860259</v>
      </c>
      <c r="AA13" s="125">
        <f>IFERROR(Q13/V13-1,"n/a")</f>
        <v>0.42721088435374144</v>
      </c>
      <c r="AB13" s="69">
        <v>1630</v>
      </c>
      <c r="AC13" s="69">
        <v>1486</v>
      </c>
      <c r="AD13" s="69">
        <v>522</v>
      </c>
      <c r="AE13" s="69">
        <v>551</v>
      </c>
      <c r="AF13" s="184">
        <v>1591</v>
      </c>
      <c r="AG13" s="177"/>
      <c r="AH13" s="177"/>
    </row>
    <row r="14" spans="1:34" s="178" customFormat="1" ht="12.75">
      <c r="A14" s="177"/>
      <c r="B14" s="182"/>
      <c r="C14" s="145"/>
      <c r="D14" s="27" t="s">
        <v>20</v>
      </c>
      <c r="E14" s="123"/>
      <c r="F14" s="124">
        <v>572153</v>
      </c>
      <c r="G14" s="124">
        <v>353242</v>
      </c>
      <c r="H14" s="124">
        <v>234968</v>
      </c>
      <c r="I14" s="124">
        <v>0</v>
      </c>
      <c r="J14" s="124">
        <v>0</v>
      </c>
      <c r="K14" s="124">
        <v>303053</v>
      </c>
      <c r="L14" s="65">
        <f>IFERROR(F14/G14-1,"n/a")</f>
        <v>0.61971962563908023</v>
      </c>
      <c r="M14" s="65">
        <f>IFERROR(F14/H14-1,"n/a")</f>
        <v>1.4350251949201591</v>
      </c>
      <c r="N14" s="65" t="str">
        <f>IFERROR(F14/I14-1,"n/a")</f>
        <v>n/a</v>
      </c>
      <c r="O14" s="65" t="str">
        <f>IFERROR(F14/J14-1,"n/a")</f>
        <v>n/a</v>
      </c>
      <c r="P14" s="125">
        <f>IFERROR(F14/K14-1,"n/a")</f>
        <v>0.88796349153448406</v>
      </c>
      <c r="Q14" s="69">
        <v>3381506</v>
      </c>
      <c r="R14" s="69">
        <v>2341177</v>
      </c>
      <c r="S14" s="69">
        <v>1292414</v>
      </c>
      <c r="T14" s="69">
        <v>0</v>
      </c>
      <c r="U14" s="69">
        <v>1092884</v>
      </c>
      <c r="V14" s="69">
        <v>2148202</v>
      </c>
      <c r="W14" s="65">
        <f>IFERROR(Q14/R14-1,"n/a")</f>
        <v>0.44436153268206557</v>
      </c>
      <c r="X14" s="65">
        <f>IFERROR(Q14/S14-1,"n/a")</f>
        <v>1.6164263154066729</v>
      </c>
      <c r="Y14" s="65" t="str">
        <f>IFERROR(Q14/T14-1,"n/a")</f>
        <v>n/a</v>
      </c>
      <c r="Z14" s="65">
        <f>IFERROR(Q14/U14-1,"n/a")</f>
        <v>2.0941124584127868</v>
      </c>
      <c r="AA14" s="125">
        <f>IFERROR(Q14/V14-1,"n/a")</f>
        <v>0.57410988352119596</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92</v>
      </c>
      <c r="G16" s="124">
        <v>70</v>
      </c>
      <c r="H16" s="124">
        <v>71</v>
      </c>
      <c r="I16" s="124">
        <v>17</v>
      </c>
      <c r="J16" s="124">
        <v>0</v>
      </c>
      <c r="K16" s="124">
        <v>71</v>
      </c>
      <c r="L16" s="65">
        <f>IFERROR(F16/G16-1,"n/a")</f>
        <v>0.31428571428571428</v>
      </c>
      <c r="M16" s="65">
        <f>IFERROR(F16/H16-1,"n/a")</f>
        <v>0.29577464788732399</v>
      </c>
      <c r="N16" s="65">
        <f>IFERROR(F16/I16-1,"n/a")</f>
        <v>4.4117647058823533</v>
      </c>
      <c r="O16" s="65" t="str">
        <f>IFERROR(F16/J16-1,"n/a")</f>
        <v>n/a</v>
      </c>
      <c r="P16" s="125">
        <f>IFERROR(F16/K16-1,"n/a")</f>
        <v>0.29577464788732399</v>
      </c>
      <c r="Q16" s="69">
        <v>179</v>
      </c>
      <c r="R16" s="69">
        <v>143</v>
      </c>
      <c r="S16" s="69">
        <v>163</v>
      </c>
      <c r="T16" s="69">
        <v>34</v>
      </c>
      <c r="U16" s="69">
        <v>10</v>
      </c>
      <c r="V16" s="69">
        <v>145</v>
      </c>
      <c r="W16" s="65">
        <f>IFERROR(Q16/R16-1,"n/a")</f>
        <v>0.25174825174825166</v>
      </c>
      <c r="X16" s="65">
        <f>IFERROR(Q16/S16-1,"n/a")</f>
        <v>9.8159509202454087E-2</v>
      </c>
      <c r="Y16" s="65">
        <f>IFERROR(Q16/T16-1,"n/a")</f>
        <v>4.2647058823529411</v>
      </c>
      <c r="Z16" s="65">
        <f>IFERROR(Q16/U16-1,"n/a")</f>
        <v>16.899999999999999</v>
      </c>
      <c r="AA16" s="125">
        <f>IFERROR(Q16/V16-1,"n/a")</f>
        <v>0.23448275862068968</v>
      </c>
      <c r="AB16" s="69">
        <v>575</v>
      </c>
      <c r="AC16" s="69">
        <v>572</v>
      </c>
      <c r="AD16" s="69">
        <v>202</v>
      </c>
      <c r="AE16" s="69">
        <v>54</v>
      </c>
      <c r="AF16" s="184">
        <v>586</v>
      </c>
      <c r="AG16" s="177"/>
      <c r="AH16" s="177"/>
    </row>
    <row r="17" spans="1:34" s="178" customFormat="1" ht="12.75">
      <c r="A17" s="177"/>
      <c r="B17" s="182"/>
      <c r="C17" s="145"/>
      <c r="D17" s="27" t="s">
        <v>20</v>
      </c>
      <c r="E17" s="123"/>
      <c r="F17" s="124">
        <v>195939</v>
      </c>
      <c r="G17" s="124">
        <v>161083</v>
      </c>
      <c r="H17" s="124">
        <v>82038</v>
      </c>
      <c r="I17" s="124">
        <v>24481</v>
      </c>
      <c r="J17" s="124">
        <v>0</v>
      </c>
      <c r="K17" s="124">
        <v>165399</v>
      </c>
      <c r="L17" s="65">
        <f>IFERROR(F17/G17-1,"n/a")</f>
        <v>0.21638534171824464</v>
      </c>
      <c r="M17" s="65">
        <f>IFERROR(F17/H17-1,"n/a")</f>
        <v>1.3883931836466026</v>
      </c>
      <c r="N17" s="65">
        <f>IFERROR(F17/I17-1,"n/a")</f>
        <v>7.0037171684163226</v>
      </c>
      <c r="O17" s="65" t="str">
        <f>IFERROR(F17/J17-1,"n/a")</f>
        <v>n/a</v>
      </c>
      <c r="P17" s="125">
        <f>IFERROR(F17/K17-1,"n/a")</f>
        <v>0.18464440534706972</v>
      </c>
      <c r="Q17" s="69">
        <v>448592</v>
      </c>
      <c r="R17" s="69">
        <v>351486</v>
      </c>
      <c r="S17" s="69">
        <v>178913</v>
      </c>
      <c r="T17" s="69">
        <v>40586</v>
      </c>
      <c r="U17" s="69">
        <v>41113</v>
      </c>
      <c r="V17" s="69">
        <v>393104</v>
      </c>
      <c r="W17" s="65">
        <f>IFERROR(Q17/R17-1,"n/a")</f>
        <v>0.27627273917026574</v>
      </c>
      <c r="X17" s="65">
        <f>IFERROR(Q17/S17-1,"n/a")</f>
        <v>1.5073191998345563</v>
      </c>
      <c r="Y17" s="65">
        <f>IFERROR(Q17/T17-1,"n/a")</f>
        <v>10.05287537574533</v>
      </c>
      <c r="Z17" s="65">
        <f>IFERROR(Q17/U17-1,"n/a")</f>
        <v>9.9111959720769587</v>
      </c>
      <c r="AA17" s="125">
        <f>IFERROR(Q17/V17-1,"n/a")</f>
        <v>0.14115348610037048</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91</v>
      </c>
      <c r="G19" s="124">
        <v>99</v>
      </c>
      <c r="H19" s="124">
        <v>91</v>
      </c>
      <c r="I19" s="124">
        <v>1</v>
      </c>
      <c r="J19" s="124">
        <v>0</v>
      </c>
      <c r="K19" s="124">
        <v>37</v>
      </c>
      <c r="L19" s="65">
        <f>IFERROR(F19/G19-1,"n/a")</f>
        <v>-8.0808080808080773E-2</v>
      </c>
      <c r="M19" s="65">
        <f>IFERROR(F19/H19-1,"n/a")</f>
        <v>0</v>
      </c>
      <c r="N19" s="65">
        <f>IFERROR(F19/I19-1,"n/a")</f>
        <v>90</v>
      </c>
      <c r="O19" s="65" t="str">
        <f>IFERROR(F19/J19-1,"n/a")</f>
        <v>n/a</v>
      </c>
      <c r="P19" s="125">
        <f>IFERROR(F19/K19-1,"n/a")</f>
        <v>1.4594594594594597</v>
      </c>
      <c r="Q19" s="69">
        <v>170</v>
      </c>
      <c r="R19" s="69">
        <v>169</v>
      </c>
      <c r="S19" s="69">
        <v>138</v>
      </c>
      <c r="T19" s="69">
        <v>3</v>
      </c>
      <c r="U19" s="69">
        <v>3</v>
      </c>
      <c r="V19" s="69">
        <v>64</v>
      </c>
      <c r="W19" s="65">
        <f>IFERROR(Q19/R19-1,"n/a")</f>
        <v>5.9171597633136397E-3</v>
      </c>
      <c r="X19" s="65">
        <f>IFERROR(Q19/S19-1,"n/a")</f>
        <v>0.23188405797101441</v>
      </c>
      <c r="Y19" s="65">
        <f>IFERROR(Q19/T19-1,"n/a")</f>
        <v>55.666666666666664</v>
      </c>
      <c r="Z19" s="65">
        <f>IFERROR(Q19/U19-1,"n/a")</f>
        <v>55.666666666666664</v>
      </c>
      <c r="AA19" s="125">
        <f>IFERROR(Q19/V19-1,"n/a")</f>
        <v>1.65625</v>
      </c>
      <c r="AB19" s="69">
        <v>708</v>
      </c>
      <c r="AC19" s="69">
        <v>658</v>
      </c>
      <c r="AD19" s="69">
        <v>47</v>
      </c>
      <c r="AE19" s="69">
        <v>9</v>
      </c>
      <c r="AF19" s="184">
        <v>290</v>
      </c>
      <c r="AG19" s="177"/>
      <c r="AH19" s="177"/>
    </row>
    <row r="20" spans="1:34" s="178" customFormat="1" ht="12.75">
      <c r="A20" s="177"/>
      <c r="B20" s="182"/>
      <c r="C20" s="145"/>
      <c r="D20" s="27" t="s">
        <v>20</v>
      </c>
      <c r="E20" s="123"/>
      <c r="F20" s="124">
        <v>156895</v>
      </c>
      <c r="G20" s="124">
        <v>137318</v>
      </c>
      <c r="H20" s="124">
        <v>88575</v>
      </c>
      <c r="I20" s="124">
        <v>0</v>
      </c>
      <c r="J20" s="124">
        <v>0</v>
      </c>
      <c r="K20" s="124">
        <v>66376</v>
      </c>
      <c r="L20" s="65">
        <f>IFERROR(F20/G20-1,"n/a")</f>
        <v>0.14256688853609867</v>
      </c>
      <c r="M20" s="65">
        <f>IFERROR(F20/H20-1,"n/a")</f>
        <v>0.7713237369460908</v>
      </c>
      <c r="N20" s="65" t="str">
        <f>IFERROR(F20/I20-1,"n/a")</f>
        <v>n/a</v>
      </c>
      <c r="O20" s="65" t="str">
        <f>IFERROR(F20/J20-1,"n/a")</f>
        <v>n/a</v>
      </c>
      <c r="P20" s="125">
        <f>IFERROR(F20/K20-1,"n/a")</f>
        <v>1.3637308665782815</v>
      </c>
      <c r="Q20" s="69">
        <v>272491</v>
      </c>
      <c r="R20" s="69">
        <v>224466</v>
      </c>
      <c r="S20" s="69">
        <v>124236</v>
      </c>
      <c r="T20" s="69">
        <v>0</v>
      </c>
      <c r="U20" s="69">
        <v>1753</v>
      </c>
      <c r="V20" s="69">
        <v>108923</v>
      </c>
      <c r="W20" s="65">
        <f>IFERROR(Q20/R20-1,"n/a")</f>
        <v>0.2139522243903309</v>
      </c>
      <c r="X20" s="65">
        <f>IFERROR(Q20/S20-1,"n/a")</f>
        <v>1.1933336553012008</v>
      </c>
      <c r="Y20" s="65" t="str">
        <f>IFERROR(Q20/T20-1,"n/a")</f>
        <v>n/a</v>
      </c>
      <c r="Z20" s="65">
        <f>IFERROR(Q20/U20-1,"n/a")</f>
        <v>154.44266970907017</v>
      </c>
      <c r="AA20" s="125">
        <f>IFERROR(Q20/V20-1,"n/a")</f>
        <v>1.5016846763309859</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148</v>
      </c>
      <c r="G22" s="124">
        <v>159</v>
      </c>
      <c r="H22" s="124">
        <v>107</v>
      </c>
      <c r="I22" s="124">
        <v>0</v>
      </c>
      <c r="J22" s="124">
        <v>0</v>
      </c>
      <c r="K22" s="124">
        <v>113</v>
      </c>
      <c r="L22" s="65">
        <f>IFERROR(F22/G22-1,"n/a")</f>
        <v>-6.9182389937106903E-2</v>
      </c>
      <c r="M22" s="65">
        <f>IFERROR(F22/H22-1,"n/a")</f>
        <v>0.38317757009345788</v>
      </c>
      <c r="N22" s="65" t="str">
        <f>IFERROR(F22/I22-1,"n/a")</f>
        <v>n/a</v>
      </c>
      <c r="O22" s="65" t="str">
        <f>IFERROR(F22/J22-1,"n/a")</f>
        <v>n/a</v>
      </c>
      <c r="P22" s="125">
        <f>IFERROR(F22/K22-1,"n/a")</f>
        <v>0.30973451327433632</v>
      </c>
      <c r="Q22" s="69">
        <v>600</v>
      </c>
      <c r="R22" s="69">
        <v>608</v>
      </c>
      <c r="S22" s="69">
        <v>260</v>
      </c>
      <c r="T22" s="69">
        <v>0</v>
      </c>
      <c r="U22" s="69">
        <v>43</v>
      </c>
      <c r="V22" s="69">
        <v>292</v>
      </c>
      <c r="W22" s="65">
        <f>IFERROR(Q22/R22-1,"n/a")</f>
        <v>-1.3157894736842146E-2</v>
      </c>
      <c r="X22" s="65">
        <f>IFERROR(Q22/S22-1,"n/a")</f>
        <v>1.3076923076923075</v>
      </c>
      <c r="Y22" s="65" t="str">
        <f>IFERROR(Q22/T22-1,"n/a")</f>
        <v>n/a</v>
      </c>
      <c r="Z22" s="65">
        <f>IFERROR(Q22/U22-1,"n/a")</f>
        <v>12.953488372093023</v>
      </c>
      <c r="AA22" s="125">
        <f>IFERROR(Q22/V22-1,"n/a")</f>
        <v>1.0547945205479454</v>
      </c>
      <c r="AB22" s="69">
        <v>1500</v>
      </c>
      <c r="AC22" s="69">
        <v>895</v>
      </c>
      <c r="AD22" s="69">
        <v>283</v>
      </c>
      <c r="AE22" s="69">
        <v>43</v>
      </c>
      <c r="AF22" s="184">
        <v>827</v>
      </c>
      <c r="AG22" s="177"/>
      <c r="AH22" s="177"/>
    </row>
    <row r="23" spans="1:34" s="178" customFormat="1" ht="12.75">
      <c r="A23" s="177"/>
      <c r="B23" s="182"/>
      <c r="C23" s="145"/>
      <c r="D23" s="27" t="s">
        <v>20</v>
      </c>
      <c r="E23" s="123"/>
      <c r="F23" s="124">
        <v>429131</v>
      </c>
      <c r="G23" s="124">
        <v>390316</v>
      </c>
      <c r="H23" s="124">
        <v>173929</v>
      </c>
      <c r="I23" s="124">
        <v>0</v>
      </c>
      <c r="J23" s="124">
        <v>0</v>
      </c>
      <c r="K23" s="124">
        <v>300445</v>
      </c>
      <c r="L23" s="65">
        <f>IFERROR(F23/G23-1,"n/a")</f>
        <v>9.9445065024236667E-2</v>
      </c>
      <c r="M23" s="65">
        <f>IFERROR(F23/H23-1,"n/a")</f>
        <v>1.4672768773465035</v>
      </c>
      <c r="N23" s="65" t="str">
        <f>IFERROR(F23/I23-1,"n/a")</f>
        <v>n/a</v>
      </c>
      <c r="O23" s="65" t="str">
        <f>IFERROR(F23/J23-1,"n/a")</f>
        <v>n/a</v>
      </c>
      <c r="P23" s="125">
        <f>IFERROR(F23/K23-1,"n/a")</f>
        <v>0.42831799497412182</v>
      </c>
      <c r="Q23" s="69">
        <v>1773821</v>
      </c>
      <c r="R23" s="69">
        <v>1579293</v>
      </c>
      <c r="S23" s="69">
        <v>358192</v>
      </c>
      <c r="T23" s="69">
        <v>0</v>
      </c>
      <c r="U23" s="69">
        <v>140552</v>
      </c>
      <c r="V23" s="69">
        <v>765085</v>
      </c>
      <c r="W23" s="65">
        <f>IFERROR(Q23/R23-1,"n/a")</f>
        <v>0.12317410385533267</v>
      </c>
      <c r="X23" s="65">
        <f>IFERROR(Q23/S23-1,"n/a")</f>
        <v>3.9521513601643807</v>
      </c>
      <c r="Y23" s="65" t="str">
        <f>IFERROR(Q23/T23-1,"n/a")</f>
        <v>n/a</v>
      </c>
      <c r="Z23" s="65">
        <f>IFERROR(Q23/U23-1,"n/a")</f>
        <v>11.620389606693609</v>
      </c>
      <c r="AA23" s="125">
        <f>IFERROR(Q23/V23-1,"n/a")</f>
        <v>1.3184626544763001</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4">
        <v>3</v>
      </c>
      <c r="H25" s="124">
        <v>0</v>
      </c>
      <c r="I25" s="124">
        <v>0</v>
      </c>
      <c r="J25" s="124">
        <v>0</v>
      </c>
      <c r="K25" s="124">
        <v>2</v>
      </c>
      <c r="L25" s="65">
        <f>IFERROR(F25/G25-1,"n/a")</f>
        <v>-0.33333333333333337</v>
      </c>
      <c r="M25" s="65" t="str">
        <f>IFERROR(F25/H25-1,"n/a")</f>
        <v>n/a</v>
      </c>
      <c r="N25" s="65" t="str">
        <f>IFERROR(F25/I25-1,"n/a")</f>
        <v>n/a</v>
      </c>
      <c r="O25" s="65" t="str">
        <f>IFERROR(F25/J25-1,"n/a")</f>
        <v>n/a</v>
      </c>
      <c r="P25" s="125">
        <f>IFERROR(F25/K25-1,"n/a")</f>
        <v>0</v>
      </c>
      <c r="Q25" s="69">
        <v>3</v>
      </c>
      <c r="R25" s="69">
        <v>4</v>
      </c>
      <c r="S25" s="69">
        <v>1</v>
      </c>
      <c r="T25" s="69">
        <v>0</v>
      </c>
      <c r="U25" s="69">
        <v>0</v>
      </c>
      <c r="V25" s="69">
        <v>3</v>
      </c>
      <c r="W25" s="65">
        <f>IFERROR(Q25/R25-1,"n/a")</f>
        <v>-0.25</v>
      </c>
      <c r="X25" s="65">
        <f>IFERROR(Q25/S25-1,"n/a")</f>
        <v>2</v>
      </c>
      <c r="Y25" s="65" t="str">
        <f>IFERROR(Q25/T25-1,"n/a")</f>
        <v>n/a</v>
      </c>
      <c r="Z25" s="65" t="str">
        <f>IFERROR(Q25/U25-1,"n/a")</f>
        <v>n/a</v>
      </c>
      <c r="AA25" s="125">
        <f>IFERROR(Q25/V25-1,"n/a")</f>
        <v>0</v>
      </c>
      <c r="AB25" s="69">
        <v>21</v>
      </c>
      <c r="AC25" s="69">
        <v>9</v>
      </c>
      <c r="AD25" s="69">
        <v>0</v>
      </c>
      <c r="AE25" s="69">
        <v>0</v>
      </c>
      <c r="AF25" s="184">
        <v>16</v>
      </c>
      <c r="AG25" s="177"/>
      <c r="AH25" s="177"/>
    </row>
    <row r="26" spans="1:34" s="178" customFormat="1" ht="12.75">
      <c r="A26" s="177"/>
      <c r="B26" s="182"/>
      <c r="C26" s="145"/>
      <c r="D26" s="27" t="s">
        <v>20</v>
      </c>
      <c r="E26" s="123"/>
      <c r="F26" s="124">
        <v>8306</v>
      </c>
      <c r="G26" s="124">
        <v>2124</v>
      </c>
      <c r="H26" s="124">
        <v>0</v>
      </c>
      <c r="I26" s="124">
        <v>0</v>
      </c>
      <c r="J26" s="124">
        <v>0</v>
      </c>
      <c r="K26" s="124">
        <v>2351</v>
      </c>
      <c r="L26" s="65">
        <f>IFERROR(F26/G26-1,"n/a")</f>
        <v>2.9105461393596985</v>
      </c>
      <c r="M26" s="65" t="str">
        <f>IFERROR(F26/H26-1,"n/a")</f>
        <v>n/a</v>
      </c>
      <c r="N26" s="65" t="str">
        <f>IFERROR(F26/I26-1,"n/a")</f>
        <v>n/a</v>
      </c>
      <c r="O26" s="65" t="str">
        <f>IFERROR(F26/J26-1,"n/a")</f>
        <v>n/a</v>
      </c>
      <c r="P26" s="125">
        <f>IFERROR(F26/K26-1,"n/a")</f>
        <v>2.5329646958740963</v>
      </c>
      <c r="Q26" s="69">
        <v>12437</v>
      </c>
      <c r="R26" s="69">
        <v>4382</v>
      </c>
      <c r="S26" s="69">
        <v>925</v>
      </c>
      <c r="T26" s="69">
        <v>0</v>
      </c>
      <c r="U26" s="69">
        <v>0</v>
      </c>
      <c r="V26" s="69">
        <v>3410</v>
      </c>
      <c r="W26" s="65">
        <f>IFERROR(Q26/R26-1,"n/a")</f>
        <v>1.8382017343678685</v>
      </c>
      <c r="X26" s="65">
        <f>IFERROR(Q26/S26-1,"n/a")</f>
        <v>12.445405405405406</v>
      </c>
      <c r="Y26" s="65" t="str">
        <f>IFERROR(Q26/T26-1,"n/a")</f>
        <v>n/a</v>
      </c>
      <c r="Z26" s="65" t="str">
        <f>IFERROR(Q26/U26-1,"n/a")</f>
        <v>n/a</v>
      </c>
      <c r="AA26" s="125">
        <f>IFERROR(Q26/V26-1,"n/a")</f>
        <v>2.6472140762463341</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493</v>
      </c>
      <c r="G27" s="130">
        <f t="shared" si="0"/>
        <v>430</v>
      </c>
      <c r="H27" s="130">
        <f t="shared" si="0"/>
        <v>352</v>
      </c>
      <c r="I27" s="130">
        <f t="shared" si="0"/>
        <v>18</v>
      </c>
      <c r="J27" s="130">
        <f t="shared" si="0"/>
        <v>0</v>
      </c>
      <c r="K27" s="130">
        <f t="shared" si="0"/>
        <v>313</v>
      </c>
      <c r="L27" s="131">
        <f>IFERROR(F27/G27-1,"n/a")</f>
        <v>0.14651162790697669</v>
      </c>
      <c r="M27" s="131">
        <f>IFERROR(F27/H27-1,"n/a")</f>
        <v>0.40056818181818188</v>
      </c>
      <c r="N27" s="131">
        <f>IFERROR(F27/I27-1,"n/a")</f>
        <v>26.388888888888889</v>
      </c>
      <c r="O27" s="131" t="str">
        <f>IFERROR(F27/J27-1,"n/a")</f>
        <v>n/a</v>
      </c>
      <c r="P27" s="132">
        <f>IFERROR(F27/K27-1,"n/a")</f>
        <v>0.57507987220447276</v>
      </c>
      <c r="Q27" s="130">
        <f t="shared" ref="Q27:V28" si="1">Q13+Q16+Q19+Q22+Q25</f>
        <v>2001</v>
      </c>
      <c r="R27" s="130">
        <f t="shared" si="1"/>
        <v>1682</v>
      </c>
      <c r="S27" s="130">
        <f t="shared" si="1"/>
        <v>1311</v>
      </c>
      <c r="T27" s="130">
        <f t="shared" si="1"/>
        <v>37</v>
      </c>
      <c r="U27" s="130">
        <f t="shared" si="1"/>
        <v>607</v>
      </c>
      <c r="V27" s="130">
        <f t="shared" si="1"/>
        <v>1239</v>
      </c>
      <c r="W27" s="131">
        <f>IFERROR(Q27/R27-1,"n/a")</f>
        <v>0.18965517241379315</v>
      </c>
      <c r="X27" s="131">
        <f>IFERROR(Q27/S27-1,"n/a")</f>
        <v>0.52631578947368429</v>
      </c>
      <c r="Y27" s="131">
        <f>IFERROR(Q27/T27-1,"n/a")</f>
        <v>53.081081081081081</v>
      </c>
      <c r="Z27" s="131">
        <f>IFERROR(Q27/U27-1,"n/a")</f>
        <v>2.2965403624382206</v>
      </c>
      <c r="AA27" s="132">
        <f>IFERROR(Q27/V27-1,"n/a")</f>
        <v>0.61501210653753025</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1362424</v>
      </c>
      <c r="G28" s="134">
        <f t="shared" si="0"/>
        <v>1044083</v>
      </c>
      <c r="H28" s="134">
        <f t="shared" si="0"/>
        <v>579510</v>
      </c>
      <c r="I28" s="134">
        <f t="shared" si="0"/>
        <v>24481</v>
      </c>
      <c r="J28" s="134">
        <f t="shared" si="0"/>
        <v>0</v>
      </c>
      <c r="K28" s="134">
        <f t="shared" si="0"/>
        <v>837624</v>
      </c>
      <c r="L28" s="135">
        <f>IFERROR(F28/G28-1,"n/a")</f>
        <v>0.30490008936071167</v>
      </c>
      <c r="M28" s="135">
        <f>IFERROR(F28/H28-1,"n/a")</f>
        <v>1.3509930803609946</v>
      </c>
      <c r="N28" s="135">
        <f>IFERROR(F28/I28-1,"n/a")</f>
        <v>54.652301785057801</v>
      </c>
      <c r="O28" s="135" t="str">
        <f>IFERROR(F28/J28-1,"n/a")</f>
        <v>n/a</v>
      </c>
      <c r="P28" s="136">
        <f>IFERROR(F28/K28-1,"n/a")</f>
        <v>0.62653410121964037</v>
      </c>
      <c r="Q28" s="134">
        <f t="shared" si="1"/>
        <v>5888847</v>
      </c>
      <c r="R28" s="134">
        <f t="shared" si="1"/>
        <v>4500804</v>
      </c>
      <c r="S28" s="134">
        <f t="shared" si="1"/>
        <v>1954680</v>
      </c>
      <c r="T28" s="134">
        <f t="shared" si="1"/>
        <v>40586</v>
      </c>
      <c r="U28" s="134">
        <f t="shared" si="1"/>
        <v>1276302</v>
      </c>
      <c r="V28" s="134">
        <f t="shared" si="1"/>
        <v>3418724</v>
      </c>
      <c r="W28" s="135">
        <f>IFERROR(Q28/R28-1,"n/a")</f>
        <v>0.30839889939664111</v>
      </c>
      <c r="X28" s="135">
        <f>IFERROR(Q28/S28-1,"n/a")</f>
        <v>2.012691079869851</v>
      </c>
      <c r="Y28" s="135">
        <f>IFERROR(Q28/T28-1,"n/a")</f>
        <v>144.09552555068251</v>
      </c>
      <c r="Z28" s="135">
        <f>IFERROR(Q28/U28-1,"n/a")</f>
        <v>3.6139918295199722</v>
      </c>
      <c r="AA28" s="136">
        <f>IFERROR(Q28/V28-1,"n/a")</f>
        <v>0.72252776181990708</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29"/>
  <sheetViews>
    <sheetView showGridLines="0" zoomScaleNormal="100" workbookViewId="0">
      <selection activeCell="Q9" sqref="Q9:AA9"/>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45397</v>
      </c>
      <c r="AG3" s="26"/>
      <c r="AH3" s="10"/>
    </row>
    <row r="4" spans="1:34" ht="15.75">
      <c r="A4" s="10"/>
      <c r="B4" s="12" t="s">
        <v>11</v>
      </c>
      <c r="C4" s="27"/>
      <c r="D4" s="164"/>
      <c r="E4" s="187" t="s">
        <v>110</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50</v>
      </c>
      <c r="G9" s="213"/>
      <c r="H9" s="213"/>
      <c r="I9" s="213"/>
      <c r="J9" s="213"/>
      <c r="K9" s="213"/>
      <c r="L9" s="213"/>
      <c r="M9" s="213"/>
      <c r="N9" s="213"/>
      <c r="O9" s="213"/>
      <c r="P9" s="214"/>
      <c r="Q9" s="215" t="s">
        <v>51</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111</v>
      </c>
      <c r="M11" s="54" t="s">
        <v>112</v>
      </c>
      <c r="N11" s="54" t="s">
        <v>113</v>
      </c>
      <c r="O11" s="54" t="s">
        <v>114</v>
      </c>
      <c r="P11" s="142" t="s">
        <v>115</v>
      </c>
      <c r="Q11" s="54">
        <v>2024</v>
      </c>
      <c r="R11" s="54">
        <v>2023</v>
      </c>
      <c r="S11" s="54">
        <v>2022</v>
      </c>
      <c r="T11" s="53">
        <v>2021</v>
      </c>
      <c r="U11" s="53">
        <v>2020</v>
      </c>
      <c r="V11" s="53">
        <v>2019</v>
      </c>
      <c r="W11" s="54" t="s">
        <v>111</v>
      </c>
      <c r="X11" s="54" t="s">
        <v>112</v>
      </c>
      <c r="Y11" s="54" t="s">
        <v>113</v>
      </c>
      <c r="Z11" s="54" t="s">
        <v>114</v>
      </c>
      <c r="AA11" s="142" t="s">
        <v>115</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186</v>
      </c>
      <c r="G13" s="124">
        <v>129</v>
      </c>
      <c r="H13" s="124">
        <v>136</v>
      </c>
      <c r="I13" s="124">
        <v>0</v>
      </c>
      <c r="J13" s="124">
        <v>42</v>
      </c>
      <c r="K13" s="124">
        <v>129</v>
      </c>
      <c r="L13" s="65">
        <f>IFERROR(F13/G13-1,"n/a")</f>
        <v>0.44186046511627897</v>
      </c>
      <c r="M13" s="65">
        <f>IFERROR(F13/H13-1,"n/a")</f>
        <v>0.36764705882352944</v>
      </c>
      <c r="N13" s="65" t="str">
        <f>IFERROR(F13/I13-1,"n/a")</f>
        <v>n/a</v>
      </c>
      <c r="O13" s="65">
        <f>IFERROR(F13/J13-1,"n/a")</f>
        <v>3.4285714285714288</v>
      </c>
      <c r="P13" s="125">
        <f>IFERROR(F13/K13-1,"n/a")</f>
        <v>0.44186046511627897</v>
      </c>
      <c r="Q13" s="69">
        <v>889</v>
      </c>
      <c r="R13" s="69">
        <v>659</v>
      </c>
      <c r="S13" s="69">
        <v>666</v>
      </c>
      <c r="T13" s="69">
        <v>0</v>
      </c>
      <c r="U13" s="69">
        <v>551</v>
      </c>
      <c r="V13" s="69">
        <v>645</v>
      </c>
      <c r="W13" s="65">
        <f>IFERROR(Q13/R13-1,"n/a")</f>
        <v>0.34901365705614573</v>
      </c>
      <c r="X13" s="65">
        <f>IFERROR(Q13/S13-1,"n/a")</f>
        <v>0.33483483483483489</v>
      </c>
      <c r="Y13" s="65" t="str">
        <f>IFERROR(Q13/T13-1,"n/a")</f>
        <v>n/a</v>
      </c>
      <c r="Z13" s="65">
        <f>IFERROR(Q13/U13-1,"n/a")</f>
        <v>0.61343012704174238</v>
      </c>
      <c r="AA13" s="125">
        <f>IFERROR(Q13/V13-1,"n/a")</f>
        <v>0.3782945736434109</v>
      </c>
      <c r="AB13" s="69">
        <v>1630</v>
      </c>
      <c r="AC13" s="69">
        <v>1486</v>
      </c>
      <c r="AD13" s="69">
        <v>522</v>
      </c>
      <c r="AE13" s="69">
        <v>551</v>
      </c>
      <c r="AF13" s="184">
        <v>1591</v>
      </c>
      <c r="AG13" s="177"/>
      <c r="AH13" s="177"/>
    </row>
    <row r="14" spans="1:34" s="178" customFormat="1" ht="12.75">
      <c r="A14" s="177"/>
      <c r="B14" s="182"/>
      <c r="C14" s="145"/>
      <c r="D14" s="27" t="s">
        <v>20</v>
      </c>
      <c r="E14" s="123"/>
      <c r="F14" s="124">
        <v>661343</v>
      </c>
      <c r="G14" s="124">
        <v>449751</v>
      </c>
      <c r="H14" s="124">
        <v>297788</v>
      </c>
      <c r="I14" s="124">
        <v>0</v>
      </c>
      <c r="J14" s="124">
        <v>0</v>
      </c>
      <c r="K14" s="124">
        <v>394045</v>
      </c>
      <c r="L14" s="65">
        <f>IFERROR(F14/G14-1,"n/a")</f>
        <v>0.47046476828289441</v>
      </c>
      <c r="M14" s="65">
        <f>IFERROR(F14/H14-1,"n/a")</f>
        <v>1.220851746880331</v>
      </c>
      <c r="N14" s="65" t="str">
        <f>IFERROR(F14/I14-1,"n/a")</f>
        <v>n/a</v>
      </c>
      <c r="O14" s="65" t="str">
        <f>IFERROR(F14/J14-1,"n/a")</f>
        <v>n/a</v>
      </c>
      <c r="P14" s="125">
        <f>IFERROR(F14/K14-1,"n/a")</f>
        <v>0.6783438439772107</v>
      </c>
      <c r="Q14" s="69">
        <v>2811585</v>
      </c>
      <c r="R14" s="69">
        <v>1987935</v>
      </c>
      <c r="S14" s="69">
        <v>1057446</v>
      </c>
      <c r="T14" s="69">
        <v>0</v>
      </c>
      <c r="U14" s="69">
        <v>1092884</v>
      </c>
      <c r="V14" s="69">
        <v>1845149</v>
      </c>
      <c r="W14" s="65">
        <f>IFERROR(Q14/R14-1,"n/a")</f>
        <v>0.41432441201548342</v>
      </c>
      <c r="X14" s="65">
        <f>IFERROR(Q14/S14-1,"n/a")</f>
        <v>1.6588449906661902</v>
      </c>
      <c r="Y14" s="65" t="str">
        <f>IFERROR(Q14/T14-1,"n/a")</f>
        <v>n/a</v>
      </c>
      <c r="Z14" s="65">
        <f>IFERROR(Q14/U14-1,"n/a")</f>
        <v>1.5726289340863255</v>
      </c>
      <c r="AA14" s="125">
        <f>IFERROR(Q14/V14-1,"n/a")</f>
        <v>0.52377125099382216</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51</v>
      </c>
      <c r="G16" s="124">
        <v>46</v>
      </c>
      <c r="H16" s="124">
        <v>56</v>
      </c>
      <c r="I16" s="124">
        <v>5</v>
      </c>
      <c r="J16" s="124">
        <v>0</v>
      </c>
      <c r="K16" s="124">
        <v>51</v>
      </c>
      <c r="L16" s="65">
        <f>IFERROR(F16/G16-1,"n/a")</f>
        <v>0.10869565217391308</v>
      </c>
      <c r="M16" s="65">
        <f>IFERROR(F16/H16-1,"n/a")</f>
        <v>-8.9285714285714302E-2</v>
      </c>
      <c r="N16" s="65">
        <f>IFERROR(F16/I16-1,"n/a")</f>
        <v>9.1999999999999993</v>
      </c>
      <c r="O16" s="65" t="str">
        <f>IFERROR(F16/J16-1,"n/a")</f>
        <v>n/a</v>
      </c>
      <c r="P16" s="125">
        <f>IFERROR(F16/K16-1,"n/a")</f>
        <v>0</v>
      </c>
      <c r="Q16" s="69">
        <v>87</v>
      </c>
      <c r="R16" s="69">
        <v>73</v>
      </c>
      <c r="S16" s="69">
        <v>92</v>
      </c>
      <c r="T16" s="69">
        <v>17</v>
      </c>
      <c r="U16" s="69">
        <v>10</v>
      </c>
      <c r="V16" s="69">
        <v>74</v>
      </c>
      <c r="W16" s="65">
        <f>IFERROR(Q16/R16-1,"n/a")</f>
        <v>0.19178082191780832</v>
      </c>
      <c r="X16" s="65">
        <f>IFERROR(Q16/S16-1,"n/a")</f>
        <v>-5.4347826086956541E-2</v>
      </c>
      <c r="Y16" s="65">
        <f>IFERROR(Q16/T16-1,"n/a")</f>
        <v>4.117647058823529</v>
      </c>
      <c r="Z16" s="65">
        <f>IFERROR(Q16/U16-1,"n/a")</f>
        <v>7.6999999999999993</v>
      </c>
      <c r="AA16" s="125">
        <f>IFERROR(Q16/V16-1,"n/a")</f>
        <v>0.17567567567567566</v>
      </c>
      <c r="AB16" s="69">
        <v>575</v>
      </c>
      <c r="AC16" s="69">
        <v>572</v>
      </c>
      <c r="AD16" s="69">
        <v>202</v>
      </c>
      <c r="AE16" s="69">
        <v>54</v>
      </c>
      <c r="AF16" s="184">
        <v>586</v>
      </c>
      <c r="AG16" s="177"/>
      <c r="AH16" s="177"/>
    </row>
    <row r="17" spans="1:34" s="178" customFormat="1" ht="12.75">
      <c r="A17" s="177"/>
      <c r="B17" s="182"/>
      <c r="C17" s="145"/>
      <c r="D17" s="27" t="s">
        <v>20</v>
      </c>
      <c r="E17" s="123"/>
      <c r="F17" s="124">
        <v>123781</v>
      </c>
      <c r="G17" s="124">
        <v>107348</v>
      </c>
      <c r="H17" s="124">
        <v>60367</v>
      </c>
      <c r="I17" s="124">
        <v>6002</v>
      </c>
      <c r="J17" s="124">
        <v>0</v>
      </c>
      <c r="K17" s="124">
        <v>147331</v>
      </c>
      <c r="L17" s="65">
        <f>IFERROR(F17/G17-1,"n/a")</f>
        <v>0.15308156649401949</v>
      </c>
      <c r="M17" s="65">
        <f>IFERROR(F17/H17-1,"n/a")</f>
        <v>1.0504745970480562</v>
      </c>
      <c r="N17" s="65">
        <f>IFERROR(F17/I17-1,"n/a")</f>
        <v>19.623292235921358</v>
      </c>
      <c r="O17" s="65" t="str">
        <f>IFERROR(F17/J17-1,"n/a")</f>
        <v>n/a</v>
      </c>
      <c r="P17" s="125">
        <f>IFERROR(F17/K17-1,"n/a")</f>
        <v>-0.15984416042788008</v>
      </c>
      <c r="Q17" s="69">
        <v>252653</v>
      </c>
      <c r="R17" s="69">
        <v>190403</v>
      </c>
      <c r="S17" s="69">
        <v>96875</v>
      </c>
      <c r="T17" s="69">
        <v>16105</v>
      </c>
      <c r="U17" s="69">
        <v>41113</v>
      </c>
      <c r="V17" s="69">
        <v>227705</v>
      </c>
      <c r="W17" s="65">
        <f>IFERROR(Q17/R17-1,"n/a")</f>
        <v>0.32693812597490579</v>
      </c>
      <c r="X17" s="65">
        <f>IFERROR(Q17/S17-1,"n/a")</f>
        <v>1.6080309677419353</v>
      </c>
      <c r="Y17" s="65">
        <f>IFERROR(Q17/T17-1,"n/a")</f>
        <v>14.687860912760012</v>
      </c>
      <c r="Z17" s="65">
        <f>IFERROR(Q17/U17-1,"n/a")</f>
        <v>5.145331160460195</v>
      </c>
      <c r="AA17" s="125">
        <f>IFERROR(Q17/V17-1,"n/a")</f>
        <v>0.10956281153246517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52</v>
      </c>
      <c r="G19" s="124">
        <v>47</v>
      </c>
      <c r="H19" s="124">
        <v>35</v>
      </c>
      <c r="I19" s="124">
        <v>2</v>
      </c>
      <c r="J19" s="124">
        <v>0</v>
      </c>
      <c r="K19" s="124">
        <v>21</v>
      </c>
      <c r="L19" s="65">
        <f>IFERROR(F19/G19-1,"n/a")</f>
        <v>0.1063829787234043</v>
      </c>
      <c r="M19" s="65">
        <f>IFERROR(F19/H19-1,"n/a")</f>
        <v>0.48571428571428577</v>
      </c>
      <c r="N19" s="65">
        <f>IFERROR(F19/I19-1,"n/a")</f>
        <v>25</v>
      </c>
      <c r="O19" s="65" t="str">
        <f>IFERROR(F19/J19-1,"n/a")</f>
        <v>n/a</v>
      </c>
      <c r="P19" s="125">
        <f>IFERROR(F19/K19-1,"n/a")</f>
        <v>1.4761904761904763</v>
      </c>
      <c r="Q19" s="69">
        <v>79</v>
      </c>
      <c r="R19" s="69">
        <v>70</v>
      </c>
      <c r="S19" s="69">
        <v>47</v>
      </c>
      <c r="T19" s="69">
        <v>2</v>
      </c>
      <c r="U19" s="69">
        <v>3</v>
      </c>
      <c r="V19" s="69">
        <v>27</v>
      </c>
      <c r="W19" s="65">
        <f>IFERROR(Q19/R19-1,"n/a")</f>
        <v>0.12857142857142856</v>
      </c>
      <c r="X19" s="65">
        <f>IFERROR(Q19/S19-1,"n/a")</f>
        <v>0.68085106382978733</v>
      </c>
      <c r="Y19" s="65">
        <f>IFERROR(Q19/T19-1,"n/a")</f>
        <v>38.5</v>
      </c>
      <c r="Z19" s="65">
        <f>IFERROR(Q19/U19-1,"n/a")</f>
        <v>25.333333333333332</v>
      </c>
      <c r="AA19" s="125">
        <f>IFERROR(Q19/V19-1,"n/a")</f>
        <v>1.925925925925926</v>
      </c>
      <c r="AB19" s="69">
        <v>708</v>
      </c>
      <c r="AC19" s="69">
        <v>658</v>
      </c>
      <c r="AD19" s="69">
        <v>47</v>
      </c>
      <c r="AE19" s="69">
        <v>9</v>
      </c>
      <c r="AF19" s="184">
        <v>290</v>
      </c>
      <c r="AG19" s="177"/>
      <c r="AH19" s="177"/>
    </row>
    <row r="20" spans="1:34" s="178" customFormat="1" ht="12.75">
      <c r="A20" s="177"/>
      <c r="B20" s="182"/>
      <c r="C20" s="145"/>
      <c r="D20" s="27" t="s">
        <v>20</v>
      </c>
      <c r="E20" s="123"/>
      <c r="F20" s="124">
        <v>63335</v>
      </c>
      <c r="G20" s="124">
        <v>66302</v>
      </c>
      <c r="H20" s="124">
        <v>32576</v>
      </c>
      <c r="I20" s="124">
        <v>0</v>
      </c>
      <c r="J20" s="124">
        <v>0</v>
      </c>
      <c r="K20" s="124">
        <v>36063</v>
      </c>
      <c r="L20" s="65">
        <f>IFERROR(F20/G20-1,"n/a")</f>
        <v>-4.4749781303731417E-2</v>
      </c>
      <c r="M20" s="65">
        <f>IFERROR(F20/H20-1,"n/a")</f>
        <v>0.9442227406679764</v>
      </c>
      <c r="N20" s="65" t="str">
        <f>IFERROR(F20/I20-1,"n/a")</f>
        <v>n/a</v>
      </c>
      <c r="O20" s="65" t="str">
        <f>IFERROR(F20/J20-1,"n/a")</f>
        <v>n/a</v>
      </c>
      <c r="P20" s="125">
        <f>IFERROR(F20/K20-1,"n/a")</f>
        <v>0.7562321492942905</v>
      </c>
      <c r="Q20" s="69">
        <v>103076</v>
      </c>
      <c r="R20" s="69">
        <v>87148</v>
      </c>
      <c r="S20" s="69">
        <v>35661</v>
      </c>
      <c r="T20" s="69">
        <v>0</v>
      </c>
      <c r="U20" s="69">
        <v>1753</v>
      </c>
      <c r="V20" s="69">
        <v>42547</v>
      </c>
      <c r="W20" s="65">
        <f>IFERROR(Q20/R20-1,"n/a")</f>
        <v>0.18276954146968372</v>
      </c>
      <c r="X20" s="65">
        <f>IFERROR(Q20/S20-1,"n/a")</f>
        <v>1.890440537281624</v>
      </c>
      <c r="Y20" s="65" t="str">
        <f>IFERROR(Q20/T20-1,"n/a")</f>
        <v>n/a</v>
      </c>
      <c r="Z20" s="65">
        <f>IFERROR(Q20/U20-1,"n/a")</f>
        <v>57.799771819737593</v>
      </c>
      <c r="AA20" s="125">
        <f>IFERROR(Q20/V20-1,"n/a")</f>
        <v>1.4226384939008625</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193</v>
      </c>
      <c r="G22" s="124">
        <v>162</v>
      </c>
      <c r="H22" s="124">
        <v>100</v>
      </c>
      <c r="I22" s="124">
        <v>0</v>
      </c>
      <c r="J22" s="124">
        <v>0</v>
      </c>
      <c r="K22" s="124">
        <v>90</v>
      </c>
      <c r="L22" s="65">
        <f>IFERROR(F22/G22-1,"n/a")</f>
        <v>0.19135802469135799</v>
      </c>
      <c r="M22" s="65">
        <f>IFERROR(F22/H22-1,"n/a")</f>
        <v>0.92999999999999994</v>
      </c>
      <c r="N22" s="65" t="str">
        <f>IFERROR(F22/I22-1,"n/a")</f>
        <v>n/a</v>
      </c>
      <c r="O22" s="65" t="str">
        <f>IFERROR(F22/J22-1,"n/a")</f>
        <v>n/a</v>
      </c>
      <c r="P22" s="125">
        <f>IFERROR(F22/K22-1,"n/a")</f>
        <v>1.1444444444444444</v>
      </c>
      <c r="Q22" s="69">
        <v>452</v>
      </c>
      <c r="R22" s="69">
        <v>449</v>
      </c>
      <c r="S22" s="69">
        <v>153</v>
      </c>
      <c r="T22" s="69">
        <v>0</v>
      </c>
      <c r="U22" s="69">
        <v>43</v>
      </c>
      <c r="V22" s="69">
        <v>179</v>
      </c>
      <c r="W22" s="65">
        <f>IFERROR(Q22/R22-1,"n/a")</f>
        <v>6.6815144766148027E-3</v>
      </c>
      <c r="X22" s="65">
        <f>IFERROR(Q22/S22-1,"n/a")</f>
        <v>1.9542483660130721</v>
      </c>
      <c r="Y22" s="65" t="str">
        <f>IFERROR(Q22/T22-1,"n/a")</f>
        <v>n/a</v>
      </c>
      <c r="Z22" s="65">
        <f>IFERROR(Q22/U22-1,"n/a")</f>
        <v>9.5116279069767433</v>
      </c>
      <c r="AA22" s="125">
        <f>IFERROR(Q22/V22-1,"n/a")</f>
        <v>1.5251396648044691</v>
      </c>
      <c r="AB22" s="69">
        <v>1500</v>
      </c>
      <c r="AC22" s="69">
        <v>895</v>
      </c>
      <c r="AD22" s="69">
        <v>283</v>
      </c>
      <c r="AE22" s="69">
        <v>43</v>
      </c>
      <c r="AF22" s="184">
        <v>827</v>
      </c>
      <c r="AG22" s="177"/>
      <c r="AH22" s="177"/>
    </row>
    <row r="23" spans="1:34" s="178" customFormat="1" ht="12.75">
      <c r="A23" s="177"/>
      <c r="B23" s="182"/>
      <c r="C23" s="145"/>
      <c r="D23" s="27" t="s">
        <v>20</v>
      </c>
      <c r="E23" s="123"/>
      <c r="F23" s="124">
        <v>431635</v>
      </c>
      <c r="G23" s="124">
        <v>352703</v>
      </c>
      <c r="H23" s="124">
        <v>115809</v>
      </c>
      <c r="I23" s="124">
        <v>0</v>
      </c>
      <c r="J23" s="124">
        <v>0</v>
      </c>
      <c r="K23" s="124">
        <v>212740</v>
      </c>
      <c r="L23" s="65">
        <f>IFERROR(F23/G23-1,"n/a")</f>
        <v>0.2237916887579634</v>
      </c>
      <c r="M23" s="65">
        <f>IFERROR(F23/H23-1,"n/a")</f>
        <v>2.7271282888203854</v>
      </c>
      <c r="N23" s="65" t="str">
        <f>IFERROR(F23/I23-1,"n/a")</f>
        <v>n/a</v>
      </c>
      <c r="O23" s="65" t="str">
        <f>IFERROR(F23/J23-1,"n/a")</f>
        <v>n/a</v>
      </c>
      <c r="P23" s="125">
        <f>IFERROR(F23/K23-1,"n/a")</f>
        <v>1.0289320297076245</v>
      </c>
      <c r="Q23" s="69">
        <v>1344690</v>
      </c>
      <c r="R23" s="69">
        <v>1188977</v>
      </c>
      <c r="S23" s="69">
        <v>184263</v>
      </c>
      <c r="T23" s="69">
        <v>0</v>
      </c>
      <c r="U23" s="69">
        <v>140552</v>
      </c>
      <c r="V23" s="69">
        <v>464640</v>
      </c>
      <c r="W23" s="65">
        <f>IFERROR(Q23/R23-1,"n/a")</f>
        <v>0.13096384538977635</v>
      </c>
      <c r="X23" s="65">
        <f>IFERROR(Q23/S23-1,"n/a")</f>
        <v>6.297666921736865</v>
      </c>
      <c r="Y23" s="65" t="str">
        <f>IFERROR(Q23/T23-1,"n/a")</f>
        <v>n/a</v>
      </c>
      <c r="Z23" s="65">
        <f>IFERROR(Q23/U23-1,"n/a")</f>
        <v>8.5672064431669419</v>
      </c>
      <c r="AA23" s="125">
        <f>IFERROR(Q23/V23-1,"n/a")</f>
        <v>1.8940470041322315</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1</v>
      </c>
      <c r="G25" s="124">
        <v>1</v>
      </c>
      <c r="H25" s="124">
        <v>1</v>
      </c>
      <c r="I25" s="124">
        <v>0</v>
      </c>
      <c r="J25" s="124">
        <v>0</v>
      </c>
      <c r="K25" s="124">
        <v>1</v>
      </c>
      <c r="L25" s="65">
        <f>IFERROR(F25/G25-1,"n/a")</f>
        <v>0</v>
      </c>
      <c r="M25" s="65">
        <f>IFERROR(F25/H25-1,"n/a")</f>
        <v>0</v>
      </c>
      <c r="N25" s="65" t="str">
        <f>IFERROR(F25/I25-1,"n/a")</f>
        <v>n/a</v>
      </c>
      <c r="O25" s="65" t="str">
        <f>IFERROR(F25/J25-1,"n/a")</f>
        <v>n/a</v>
      </c>
      <c r="P25" s="125">
        <f>IFERROR(F25/K25-1,"n/a")</f>
        <v>0</v>
      </c>
      <c r="Q25" s="69">
        <v>1</v>
      </c>
      <c r="R25" s="69">
        <v>1</v>
      </c>
      <c r="S25" s="69">
        <v>1</v>
      </c>
      <c r="T25" s="69">
        <v>0</v>
      </c>
      <c r="U25" s="69">
        <v>0</v>
      </c>
      <c r="V25" s="69">
        <v>1</v>
      </c>
      <c r="W25" s="65">
        <f>IFERROR(Q25/R25-1,"n/a")</f>
        <v>0</v>
      </c>
      <c r="X25" s="65">
        <f>IFERROR(Q25/S25-1,"n/a")</f>
        <v>0</v>
      </c>
      <c r="Y25" s="65" t="str">
        <f>IFERROR(Q25/T25-1,"n/a")</f>
        <v>n/a</v>
      </c>
      <c r="Z25" s="65" t="str">
        <f>IFERROR(Q25/U25-1,"n/a")</f>
        <v>n/a</v>
      </c>
      <c r="AA25" s="125">
        <f>IFERROR(Q25/V25-1,"n/a")</f>
        <v>0</v>
      </c>
      <c r="AB25" s="69">
        <v>21</v>
      </c>
      <c r="AC25" s="69">
        <v>9</v>
      </c>
      <c r="AD25" s="69">
        <v>0</v>
      </c>
      <c r="AE25" s="69">
        <v>0</v>
      </c>
      <c r="AF25" s="184">
        <v>16</v>
      </c>
      <c r="AG25" s="177"/>
      <c r="AH25" s="177"/>
    </row>
    <row r="26" spans="1:34" s="178" customFormat="1" ht="12.75">
      <c r="A26" s="177"/>
      <c r="B26" s="182"/>
      <c r="C26" s="145"/>
      <c r="D26" s="27" t="s">
        <v>20</v>
      </c>
      <c r="E26" s="123"/>
      <c r="F26" s="124">
        <v>4131</v>
      </c>
      <c r="G26" s="124">
        <v>2258</v>
      </c>
      <c r="H26" s="124">
        <v>925</v>
      </c>
      <c r="I26" s="124">
        <v>0</v>
      </c>
      <c r="J26" s="124">
        <v>0</v>
      </c>
      <c r="K26" s="124">
        <v>1059</v>
      </c>
      <c r="L26" s="65">
        <f>IFERROR(F26/G26-1,"n/a")</f>
        <v>0.82949512843224094</v>
      </c>
      <c r="M26" s="65">
        <f>IFERROR(F26/H26-1,"n/a")</f>
        <v>3.4659459459459461</v>
      </c>
      <c r="N26" s="65" t="str">
        <f>IFERROR(F26/I26-1,"n/a")</f>
        <v>n/a</v>
      </c>
      <c r="O26" s="65" t="str">
        <f>IFERROR(F26/J26-1,"n/a")</f>
        <v>n/a</v>
      </c>
      <c r="P26" s="125">
        <f>IFERROR(F26/K26-1,"n/a")</f>
        <v>2.9008498583569406</v>
      </c>
      <c r="Q26" s="69">
        <v>4131</v>
      </c>
      <c r="R26" s="69">
        <v>2258</v>
      </c>
      <c r="S26" s="69">
        <v>925</v>
      </c>
      <c r="T26" s="69">
        <v>0</v>
      </c>
      <c r="U26" s="69">
        <v>0</v>
      </c>
      <c r="V26" s="69">
        <v>1059</v>
      </c>
      <c r="W26" s="65">
        <f>IFERROR(Q26/R26-1,"n/a")</f>
        <v>0.82949512843224094</v>
      </c>
      <c r="X26" s="65">
        <f>IFERROR(Q26/S26-1,"n/a")</f>
        <v>3.4659459459459461</v>
      </c>
      <c r="Y26" s="65" t="str">
        <f>IFERROR(Q26/T26-1,"n/a")</f>
        <v>n/a</v>
      </c>
      <c r="Z26" s="65" t="str">
        <f>IFERROR(Q26/U26-1,"n/a")</f>
        <v>n/a</v>
      </c>
      <c r="AA26" s="125">
        <f>IFERROR(Q26/V26-1,"n/a")</f>
        <v>2.9008498583569406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483</v>
      </c>
      <c r="G27" s="130">
        <f t="shared" si="0"/>
        <v>385</v>
      </c>
      <c r="H27" s="130">
        <f t="shared" si="0"/>
        <v>328</v>
      </c>
      <c r="I27" s="130">
        <f t="shared" si="0"/>
        <v>7</v>
      </c>
      <c r="J27" s="130">
        <f t="shared" si="0"/>
        <v>42</v>
      </c>
      <c r="K27" s="130">
        <f t="shared" si="0"/>
        <v>292</v>
      </c>
      <c r="L27" s="131">
        <f>IFERROR(F27/G27-1,"n/a")</f>
        <v>0.25454545454545463</v>
      </c>
      <c r="M27" s="131">
        <f>IFERROR(F27/H27-1,"n/a")</f>
        <v>0.47256097560975618</v>
      </c>
      <c r="N27" s="131">
        <f>IFERROR(F27/I27-1,"n/a")</f>
        <v>68</v>
      </c>
      <c r="O27" s="131">
        <f>IFERROR(F27/J27-1,"n/a")</f>
        <v>10.5</v>
      </c>
      <c r="P27" s="132">
        <f>IFERROR(F27/K27-1,"n/a")</f>
        <v>0.65410958904109595</v>
      </c>
      <c r="Q27" s="130">
        <f t="shared" ref="Q27:V28" si="1">Q13+Q16+Q19+Q22+Q25</f>
        <v>1508</v>
      </c>
      <c r="R27" s="130">
        <f t="shared" si="1"/>
        <v>1252</v>
      </c>
      <c r="S27" s="130">
        <f t="shared" si="1"/>
        <v>959</v>
      </c>
      <c r="T27" s="130">
        <f t="shared" si="1"/>
        <v>19</v>
      </c>
      <c r="U27" s="130">
        <f t="shared" si="1"/>
        <v>607</v>
      </c>
      <c r="V27" s="130">
        <f t="shared" si="1"/>
        <v>926</v>
      </c>
      <c r="W27" s="131">
        <f>IFERROR(Q27/R27-1,"n/a")</f>
        <v>0.20447284345047922</v>
      </c>
      <c r="X27" s="131">
        <f>IFERROR(Q27/S27-1,"n/a")</f>
        <v>0.57247132429614189</v>
      </c>
      <c r="Y27" s="131">
        <f>IFERROR(Q27/T27-1,"n/a")</f>
        <v>78.368421052631575</v>
      </c>
      <c r="Z27" s="131">
        <f>IFERROR(Q27/U27-1,"n/a")</f>
        <v>1.4843492586490941</v>
      </c>
      <c r="AA27" s="132">
        <f>IFERROR(Q27/V27-1,"n/a")</f>
        <v>0.62850971922246224</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1284225</v>
      </c>
      <c r="G28" s="134">
        <f t="shared" si="0"/>
        <v>978362</v>
      </c>
      <c r="H28" s="134">
        <f t="shared" si="0"/>
        <v>507465</v>
      </c>
      <c r="I28" s="134">
        <f t="shared" si="0"/>
        <v>6002</v>
      </c>
      <c r="J28" s="134">
        <f t="shared" si="0"/>
        <v>0</v>
      </c>
      <c r="K28" s="134">
        <f t="shared" si="0"/>
        <v>791238</v>
      </c>
      <c r="L28" s="135">
        <f>IFERROR(F28/G28-1,"n/a")</f>
        <v>0.31262763680519079</v>
      </c>
      <c r="M28" s="135">
        <f>IFERROR(F28/H28-1,"n/a")</f>
        <v>1.5306671396056872</v>
      </c>
      <c r="N28" s="135">
        <f>IFERROR(F28/I28-1,"n/a")</f>
        <v>212.96617794068644</v>
      </c>
      <c r="O28" s="135" t="str">
        <f>IFERROR(F28/J28-1,"n/a")</f>
        <v>n/a</v>
      </c>
      <c r="P28" s="136">
        <f>IFERROR(F28/K28-1,"n/a")</f>
        <v>0.62305779044990262</v>
      </c>
      <c r="Q28" s="134">
        <f t="shared" si="1"/>
        <v>4516135</v>
      </c>
      <c r="R28" s="134">
        <f t="shared" si="1"/>
        <v>3456721</v>
      </c>
      <c r="S28" s="134">
        <f t="shared" si="1"/>
        <v>1375170</v>
      </c>
      <c r="T28" s="134">
        <f t="shared" si="1"/>
        <v>16105</v>
      </c>
      <c r="U28" s="134">
        <f t="shared" si="1"/>
        <v>1276302</v>
      </c>
      <c r="V28" s="134">
        <f t="shared" si="1"/>
        <v>2581100</v>
      </c>
      <c r="W28" s="135">
        <f>IFERROR(Q28/R28-1,"n/a")</f>
        <v>0.3064794642090003</v>
      </c>
      <c r="X28" s="135">
        <f>IFERROR(Q28/S28-1,"n/a")</f>
        <v>2.2840557894660298</v>
      </c>
      <c r="Y28" s="135">
        <f>IFERROR(Q28/T28-1,"n/a")</f>
        <v>279.41819310773053</v>
      </c>
      <c r="Z28" s="135">
        <f>IFERROR(Q28/U28-1,"n/a")</f>
        <v>2.5384532814333913</v>
      </c>
      <c r="AA28" s="136">
        <f>IFERROR(Q28/V28-1,"n/a")</f>
        <v>0.74969392894502351</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29"/>
  <sheetViews>
    <sheetView showGridLines="0" zoomScaleNormal="100" workbookViewId="0">
      <selection activeCell="E4" sqref="E4"/>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45337</v>
      </c>
      <c r="AG3" s="26"/>
      <c r="AH3" s="10"/>
    </row>
    <row r="4" spans="1:34" ht="15.75">
      <c r="A4" s="10"/>
      <c r="B4" s="12" t="s">
        <v>11</v>
      </c>
      <c r="C4" s="27"/>
      <c r="D4" s="164"/>
      <c r="E4" s="187" t="s">
        <v>109</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f>D4</f>
        <v>0</v>
      </c>
      <c r="G9" s="213"/>
      <c r="H9" s="213"/>
      <c r="I9" s="213"/>
      <c r="J9" s="213"/>
      <c r="K9" s="213"/>
      <c r="L9" s="213"/>
      <c r="M9" s="213"/>
      <c r="N9" s="213"/>
      <c r="O9" s="213"/>
      <c r="P9" s="214"/>
      <c r="Q9" s="215" t="s">
        <v>14</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111</v>
      </c>
      <c r="M11" s="54" t="s">
        <v>112</v>
      </c>
      <c r="N11" s="54" t="s">
        <v>113</v>
      </c>
      <c r="O11" s="54" t="s">
        <v>114</v>
      </c>
      <c r="P11" s="142" t="s">
        <v>115</v>
      </c>
      <c r="Q11" s="54">
        <v>2024</v>
      </c>
      <c r="R11" s="54">
        <v>2023</v>
      </c>
      <c r="S11" s="54">
        <v>2022</v>
      </c>
      <c r="T11" s="53">
        <v>2021</v>
      </c>
      <c r="U11" s="53">
        <v>2020</v>
      </c>
      <c r="V11" s="53">
        <v>2019</v>
      </c>
      <c r="W11" s="54" t="s">
        <v>111</v>
      </c>
      <c r="X11" s="54" t="s">
        <v>112</v>
      </c>
      <c r="Y11" s="54" t="s">
        <v>113</v>
      </c>
      <c r="Z11" s="54" t="s">
        <v>114</v>
      </c>
      <c r="AA11" s="142" t="s">
        <v>115</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282</v>
      </c>
      <c r="G13" s="124">
        <v>181</v>
      </c>
      <c r="H13" s="124">
        <v>204</v>
      </c>
      <c r="I13" s="124">
        <v>0</v>
      </c>
      <c r="J13" s="124">
        <v>147</v>
      </c>
      <c r="K13" s="124">
        <v>170</v>
      </c>
      <c r="L13" s="65">
        <f>IFERROR(F13/G13-1,"n/a")</f>
        <v>0.55801104972375692</v>
      </c>
      <c r="M13" s="65">
        <f>IFERROR(F13/H13-1,"n/a")</f>
        <v>0.38235294117647056</v>
      </c>
      <c r="N13" s="65" t="str">
        <f>IFERROR(F13/I13-1,"n/a")</f>
        <v>n/a</v>
      </c>
      <c r="O13" s="65">
        <f>IFERROR(F13/J13-1,"n/a")</f>
        <v>0.91836734693877542</v>
      </c>
      <c r="P13" s="125">
        <f>IFERROR(F13/K13-1,"n/a")</f>
        <v>0.65882352941176481</v>
      </c>
      <c r="Q13" s="69">
        <v>703</v>
      </c>
      <c r="R13" s="69">
        <v>530</v>
      </c>
      <c r="S13" s="69">
        <v>530</v>
      </c>
      <c r="T13" s="69">
        <v>0</v>
      </c>
      <c r="U13" s="69">
        <v>509</v>
      </c>
      <c r="V13" s="69">
        <v>516</v>
      </c>
      <c r="W13" s="65">
        <f>IFERROR(Q13/R13-1,"n/a")</f>
        <v>0.32641509433962268</v>
      </c>
      <c r="X13" s="65">
        <f>IFERROR(Q13/S13-1,"n/a")</f>
        <v>0.32641509433962268</v>
      </c>
      <c r="Y13" s="65" t="str">
        <f>IFERROR(Q13/T13-1,"n/a")</f>
        <v>n/a</v>
      </c>
      <c r="Z13" s="65">
        <f>IFERROR(Q13/U13-1,"n/a")</f>
        <v>0.38113948919449903</v>
      </c>
      <c r="AA13" s="125">
        <f>IFERROR(Q13/V13-1,"n/a")</f>
        <v>0.36240310077519378</v>
      </c>
      <c r="AB13" s="69">
        <v>1630</v>
      </c>
      <c r="AC13" s="69">
        <v>1486</v>
      </c>
      <c r="AD13" s="69">
        <v>522</v>
      </c>
      <c r="AE13" s="69">
        <v>551</v>
      </c>
      <c r="AF13" s="184">
        <v>1591</v>
      </c>
      <c r="AG13" s="177"/>
      <c r="AH13" s="177"/>
    </row>
    <row r="14" spans="1:34" s="178" customFormat="1" ht="12.75">
      <c r="A14" s="177"/>
      <c r="B14" s="182"/>
      <c r="C14" s="145"/>
      <c r="D14" s="27" t="s">
        <v>20</v>
      </c>
      <c r="E14" s="123"/>
      <c r="F14" s="124">
        <v>854103</v>
      </c>
      <c r="G14" s="124">
        <v>565574</v>
      </c>
      <c r="H14" s="124">
        <v>344501</v>
      </c>
      <c r="I14" s="124">
        <v>0</v>
      </c>
      <c r="J14" s="124">
        <v>196286</v>
      </c>
      <c r="K14" s="124">
        <v>500596</v>
      </c>
      <c r="L14" s="65">
        <f>IFERROR(F14/G14-1,"n/a")</f>
        <v>0.51015251761926828</v>
      </c>
      <c r="M14" s="65">
        <f>IFERROR(F14/H14-1,"n/a")</f>
        <v>1.4792467946392027</v>
      </c>
      <c r="N14" s="65" t="str">
        <f>IFERROR(F14/I14-1,"n/a")</f>
        <v>n/a</v>
      </c>
      <c r="O14" s="65">
        <f>IFERROR(F14/J14-1,"n/a")</f>
        <v>3.3513189937132548</v>
      </c>
      <c r="P14" s="125">
        <f>IFERROR(F14/K14-1,"n/a")</f>
        <v>0.70617224268671741</v>
      </c>
      <c r="Q14" s="69">
        <v>2150242</v>
      </c>
      <c r="R14" s="69">
        <v>1538184</v>
      </c>
      <c r="S14" s="69">
        <v>759658</v>
      </c>
      <c r="T14" s="69">
        <v>0</v>
      </c>
      <c r="U14" s="69">
        <v>1092884</v>
      </c>
      <c r="V14" s="69">
        <v>1451104</v>
      </c>
      <c r="W14" s="65">
        <f>IFERROR(Q14/R14-1,"n/a")</f>
        <v>0.39790948287070993</v>
      </c>
      <c r="X14" s="65">
        <f>IFERROR(Q14/S14-1,"n/a")</f>
        <v>1.8305395322632028</v>
      </c>
      <c r="Y14" s="65" t="str">
        <f>IFERROR(Q14/T14-1,"n/a")</f>
        <v>n/a</v>
      </c>
      <c r="Z14" s="65">
        <f>IFERROR(Q14/U14-1,"n/a")</f>
        <v>0.96749334787589536</v>
      </c>
      <c r="AA14" s="125">
        <f>IFERROR(Q14/V14-1,"n/a")</f>
        <v>0.48179730742937799</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17</v>
      </c>
      <c r="G16" s="124">
        <v>16</v>
      </c>
      <c r="H16" s="124">
        <v>26</v>
      </c>
      <c r="I16" s="124">
        <v>5</v>
      </c>
      <c r="J16" s="124">
        <v>1</v>
      </c>
      <c r="K16" s="124">
        <v>10</v>
      </c>
      <c r="L16" s="65">
        <f>IFERROR(F16/G16-1,"n/a")</f>
        <v>6.25E-2</v>
      </c>
      <c r="M16" s="65">
        <f>IFERROR(F16/H16-1,"n/a")</f>
        <v>-0.34615384615384615</v>
      </c>
      <c r="N16" s="65">
        <f>IFERROR(F16/I16-1,"n/a")</f>
        <v>2.4</v>
      </c>
      <c r="O16" s="65">
        <f>IFERROR(F16/J16-1,"n/a")</f>
        <v>16</v>
      </c>
      <c r="P16" s="125">
        <f>IFERROR(F16/K16-1,"n/a")</f>
        <v>0.7</v>
      </c>
      <c r="Q16" s="69">
        <v>36</v>
      </c>
      <c r="R16" s="69">
        <v>27</v>
      </c>
      <c r="S16" s="69">
        <v>36</v>
      </c>
      <c r="T16" s="69">
        <v>12</v>
      </c>
      <c r="U16" s="69">
        <v>10</v>
      </c>
      <c r="V16" s="69">
        <v>23</v>
      </c>
      <c r="W16" s="65">
        <f>IFERROR(Q16/R16-1,"n/a")</f>
        <v>0.33333333333333326</v>
      </c>
      <c r="X16" s="65">
        <f>IFERROR(Q16/S16-1,"n/a")</f>
        <v>0</v>
      </c>
      <c r="Y16" s="65">
        <f>IFERROR(Q16/T16-1,"n/a")</f>
        <v>2</v>
      </c>
      <c r="Z16" s="65">
        <f>IFERROR(Q16/U16-1,"n/a")</f>
        <v>2.6</v>
      </c>
      <c r="AA16" s="125">
        <f>IFERROR(Q16/V16-1,"n/a")</f>
        <v>0.56521739130434789</v>
      </c>
      <c r="AB16" s="69">
        <v>575</v>
      </c>
      <c r="AC16" s="69">
        <v>572</v>
      </c>
      <c r="AD16" s="69">
        <v>202</v>
      </c>
      <c r="AE16" s="69">
        <v>54</v>
      </c>
      <c r="AF16" s="184">
        <v>586</v>
      </c>
      <c r="AG16" s="177"/>
      <c r="AH16" s="177"/>
    </row>
    <row r="17" spans="1:34" s="178" customFormat="1" ht="12.75">
      <c r="A17" s="177"/>
      <c r="B17" s="182"/>
      <c r="C17" s="145"/>
      <c r="D17" s="27" t="s">
        <v>20</v>
      </c>
      <c r="E17" s="123"/>
      <c r="F17" s="124">
        <v>54338</v>
      </c>
      <c r="G17" s="124">
        <v>43135</v>
      </c>
      <c r="H17" s="124">
        <v>28377</v>
      </c>
      <c r="I17" s="124">
        <v>4146</v>
      </c>
      <c r="J17" s="124">
        <v>565</v>
      </c>
      <c r="K17" s="124">
        <v>32801</v>
      </c>
      <c r="L17" s="65">
        <f>IFERROR(F17/G17-1,"n/a")</f>
        <v>0.2597194853367335</v>
      </c>
      <c r="M17" s="65">
        <f>IFERROR(F17/H17-1,"n/a")</f>
        <v>0.91486062656376643</v>
      </c>
      <c r="N17" s="65">
        <f>IFERROR(F17/I17-1,"n/a")</f>
        <v>12.10612638687892</v>
      </c>
      <c r="O17" s="65">
        <f>IFERROR(F17/J17-1,"n/a")</f>
        <v>95.173451327433625</v>
      </c>
      <c r="P17" s="125">
        <f>IFERROR(F17/K17-1,"n/a")</f>
        <v>0.6565958354928203</v>
      </c>
      <c r="Q17" s="69">
        <v>128872</v>
      </c>
      <c r="R17" s="69">
        <v>83055</v>
      </c>
      <c r="S17" s="69">
        <v>36508</v>
      </c>
      <c r="T17" s="69">
        <v>10103</v>
      </c>
      <c r="U17" s="69">
        <v>41113</v>
      </c>
      <c r="V17" s="69">
        <v>80374</v>
      </c>
      <c r="W17" s="65">
        <f>IFERROR(Q17/R17-1,"n/a")</f>
        <v>0.55164649930768772</v>
      </c>
      <c r="X17" s="65">
        <f>IFERROR(Q17/S17-1,"n/a")</f>
        <v>2.5299660348416784</v>
      </c>
      <c r="Y17" s="65">
        <f>IFERROR(Q17/T17-1,"n/a")</f>
        <v>11.755815104424428</v>
      </c>
      <c r="Z17" s="65">
        <f>IFERROR(Q17/U17-1,"n/a")</f>
        <v>2.1345803030671564</v>
      </c>
      <c r="AA17" s="125">
        <f>IFERROR(Q17/V17-1,"n/a")</f>
        <v>0.60340408589842487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21</v>
      </c>
      <c r="G19" s="124">
        <v>17</v>
      </c>
      <c r="H19" s="124">
        <v>6</v>
      </c>
      <c r="I19" s="124">
        <v>0</v>
      </c>
      <c r="J19" s="124">
        <v>2</v>
      </c>
      <c r="K19" s="124">
        <v>5</v>
      </c>
      <c r="L19" s="65">
        <f>IFERROR(F19/G19-1,"n/a")</f>
        <v>0.23529411764705888</v>
      </c>
      <c r="M19" s="65">
        <f>IFERROR(F19/H19-1,"n/a")</f>
        <v>2.5</v>
      </c>
      <c r="N19" s="65" t="str">
        <f>IFERROR(F19/I19-1,"n/a")</f>
        <v>n/a</v>
      </c>
      <c r="O19" s="65">
        <f>IFERROR(F19/J19-1,"n/a")</f>
        <v>9.5</v>
      </c>
      <c r="P19" s="125">
        <f>IFERROR(F19/K19-1,"n/a")</f>
        <v>3.2</v>
      </c>
      <c r="Q19" s="69">
        <v>27</v>
      </c>
      <c r="R19" s="69">
        <v>23</v>
      </c>
      <c r="S19" s="69">
        <v>12</v>
      </c>
      <c r="T19" s="69">
        <v>0</v>
      </c>
      <c r="U19" s="69">
        <v>3</v>
      </c>
      <c r="V19" s="69">
        <v>6</v>
      </c>
      <c r="W19" s="65">
        <f>IFERROR(Q19/R19-1,"n/a")</f>
        <v>0.17391304347826098</v>
      </c>
      <c r="X19" s="65">
        <f>IFERROR(Q19/S19-1,"n/a")</f>
        <v>1.25</v>
      </c>
      <c r="Y19" s="65" t="str">
        <f>IFERROR(Q19/T19-1,"n/a")</f>
        <v>n/a</v>
      </c>
      <c r="Z19" s="65">
        <f>IFERROR(Q19/U19-1,"n/a")</f>
        <v>8</v>
      </c>
      <c r="AA19" s="125">
        <f>IFERROR(Q19/V19-1,"n/a")</f>
        <v>3.5</v>
      </c>
      <c r="AB19" s="69">
        <v>708</v>
      </c>
      <c r="AC19" s="69">
        <v>658</v>
      </c>
      <c r="AD19" s="69">
        <v>47</v>
      </c>
      <c r="AE19" s="69">
        <v>9</v>
      </c>
      <c r="AF19" s="184">
        <v>290</v>
      </c>
      <c r="AG19" s="177"/>
      <c r="AH19" s="177"/>
    </row>
    <row r="20" spans="1:34" s="178" customFormat="1" ht="12.75">
      <c r="A20" s="177"/>
      <c r="B20" s="182"/>
      <c r="C20" s="145"/>
      <c r="D20" s="27" t="s">
        <v>20</v>
      </c>
      <c r="E20" s="123"/>
      <c r="F20" s="124">
        <v>31321</v>
      </c>
      <c r="G20" s="124">
        <v>14734</v>
      </c>
      <c r="H20" s="124">
        <v>1346</v>
      </c>
      <c r="I20" s="124">
        <v>0</v>
      </c>
      <c r="J20" s="124">
        <v>887</v>
      </c>
      <c r="K20" s="124">
        <v>4876</v>
      </c>
      <c r="L20" s="65">
        <f>IFERROR(F20/G20-1,"n/a")</f>
        <v>1.1257635401113073</v>
      </c>
      <c r="M20" s="65">
        <f>IFERROR(F20/H20-1,"n/a")</f>
        <v>22.269687964338782</v>
      </c>
      <c r="N20" s="65" t="str">
        <f>IFERROR(F20/I20-1,"n/a")</f>
        <v>n/a</v>
      </c>
      <c r="O20" s="65">
        <f>IFERROR(F20/J20-1,"n/a")</f>
        <v>34.311161217587376</v>
      </c>
      <c r="P20" s="125">
        <f>IFERROR(F20/K20-1,"n/a")</f>
        <v>5.4235028712059066</v>
      </c>
      <c r="Q20" s="69">
        <v>39741</v>
      </c>
      <c r="R20" s="69">
        <v>20846</v>
      </c>
      <c r="S20" s="69">
        <v>3085</v>
      </c>
      <c r="T20" s="69">
        <v>0</v>
      </c>
      <c r="U20" s="69">
        <v>1753</v>
      </c>
      <c r="V20" s="69">
        <v>6484</v>
      </c>
      <c r="W20" s="65">
        <f>IFERROR(Q20/R20-1,"n/a")</f>
        <v>0.90640890338674085</v>
      </c>
      <c r="X20" s="65">
        <f>IFERROR(Q20/S20-1,"n/a")</f>
        <v>11.882009724473258</v>
      </c>
      <c r="Y20" s="65" t="str">
        <f>IFERROR(Q20/T20-1,"n/a")</f>
        <v>n/a</v>
      </c>
      <c r="Z20" s="65">
        <f>IFERROR(Q20/U20-1,"n/a")</f>
        <v>21.670279520821449</v>
      </c>
      <c r="AA20" s="125">
        <f>IFERROR(Q20/V20-1,"n/a")</f>
        <v>5.1290869833436155</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87</v>
      </c>
      <c r="G22" s="124">
        <v>108</v>
      </c>
      <c r="H22" s="124">
        <v>24</v>
      </c>
      <c r="I22" s="124">
        <v>0</v>
      </c>
      <c r="J22" s="124">
        <v>10</v>
      </c>
      <c r="K22" s="124">
        <v>44</v>
      </c>
      <c r="L22" s="65">
        <f>IFERROR(F22/G22-1,"n/a")</f>
        <v>-0.19444444444444442</v>
      </c>
      <c r="M22" s="65">
        <f>IFERROR(F22/H22-1,"n/a")</f>
        <v>2.625</v>
      </c>
      <c r="N22" s="65" t="str">
        <f>IFERROR(F22/I22-1,"n/a")</f>
        <v>n/a</v>
      </c>
      <c r="O22" s="65">
        <f>IFERROR(F22/J22-1,"n/a")</f>
        <v>7.6999999999999993</v>
      </c>
      <c r="P22" s="125">
        <f>IFERROR(F22/K22-1,"n/a")</f>
        <v>0.97727272727272729</v>
      </c>
      <c r="Q22" s="69">
        <v>259</v>
      </c>
      <c r="R22" s="69">
        <v>287</v>
      </c>
      <c r="S22" s="69">
        <v>53</v>
      </c>
      <c r="T22" s="69">
        <v>0</v>
      </c>
      <c r="U22" s="69">
        <v>43</v>
      </c>
      <c r="V22" s="69">
        <v>89</v>
      </c>
      <c r="W22" s="65">
        <f>IFERROR(Q22/R22-1,"n/a")</f>
        <v>-9.7560975609756073E-2</v>
      </c>
      <c r="X22" s="65">
        <f>IFERROR(Q22/S22-1,"n/a")</f>
        <v>3.8867924528301883</v>
      </c>
      <c r="Y22" s="65" t="str">
        <f>IFERROR(Q22/T22-1,"n/a")</f>
        <v>n/a</v>
      </c>
      <c r="Z22" s="65">
        <f>IFERROR(Q22/U22-1,"n/a")</f>
        <v>5.0232558139534884</v>
      </c>
      <c r="AA22" s="125">
        <f>IFERROR(Q22/V22-1,"n/a")</f>
        <v>1.9101123595505616</v>
      </c>
      <c r="AB22" s="69">
        <v>1500</v>
      </c>
      <c r="AC22" s="69">
        <v>895</v>
      </c>
      <c r="AD22" s="69">
        <v>283</v>
      </c>
      <c r="AE22" s="69">
        <v>43</v>
      </c>
      <c r="AF22" s="184">
        <v>827</v>
      </c>
      <c r="AG22" s="177"/>
      <c r="AH22" s="177"/>
    </row>
    <row r="23" spans="1:34" s="178" customFormat="1" ht="12.75">
      <c r="A23" s="177"/>
      <c r="B23" s="182"/>
      <c r="C23" s="145"/>
      <c r="D23" s="27" t="s">
        <v>20</v>
      </c>
      <c r="E23" s="123"/>
      <c r="F23" s="124">
        <v>316617</v>
      </c>
      <c r="G23" s="124">
        <v>297870</v>
      </c>
      <c r="H23" s="124">
        <v>32594</v>
      </c>
      <c r="I23" s="124">
        <v>0</v>
      </c>
      <c r="J23" s="124">
        <v>28535</v>
      </c>
      <c r="K23" s="124">
        <v>117674</v>
      </c>
      <c r="L23" s="65">
        <f>IFERROR(F23/G23-1,"n/a")</f>
        <v>6.2936851646691494E-2</v>
      </c>
      <c r="M23" s="65">
        <f>IFERROR(F23/H23-1,"n/a")</f>
        <v>8.7139657605694296</v>
      </c>
      <c r="N23" s="65" t="str">
        <f>IFERROR(F23/I23-1,"n/a")</f>
        <v>n/a</v>
      </c>
      <c r="O23" s="65">
        <f>IFERROR(F23/J23-1,"n/a")</f>
        <v>10.095742071140704</v>
      </c>
      <c r="P23" s="125">
        <f>IFERROR(F23/K23-1,"n/a")</f>
        <v>1.690628346108741</v>
      </c>
      <c r="Q23" s="69">
        <v>913055</v>
      </c>
      <c r="R23" s="69">
        <v>836274</v>
      </c>
      <c r="S23" s="69">
        <v>68454</v>
      </c>
      <c r="T23" s="69">
        <v>0</v>
      </c>
      <c r="U23" s="69">
        <v>140552</v>
      </c>
      <c r="V23" s="69">
        <v>251900</v>
      </c>
      <c r="W23" s="65">
        <f>IFERROR(Q23/R23-1,"n/a")</f>
        <v>9.1813209546153463E-2</v>
      </c>
      <c r="X23" s="65">
        <f>IFERROR(Q23/S23-1,"n/a")</f>
        <v>12.338227130627867</v>
      </c>
      <c r="Y23" s="65" t="str">
        <f>IFERROR(Q23/T23-1,"n/a")</f>
        <v>n/a</v>
      </c>
      <c r="Z23" s="65">
        <f>IFERROR(Q23/U23-1,"n/a")</f>
        <v>5.4962078092094027</v>
      </c>
      <c r="AA23" s="125">
        <f>IFERROR(Q23/V23-1,"n/a")</f>
        <v>2.6246724890829696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4">
        <v>0</v>
      </c>
      <c r="H25" s="124">
        <v>0</v>
      </c>
      <c r="I25" s="124">
        <v>0</v>
      </c>
      <c r="J25" s="124">
        <v>0</v>
      </c>
      <c r="K25" s="124">
        <v>0</v>
      </c>
      <c r="L25" s="65" t="str">
        <f>IFERROR(F25/G25-1,"n/a")</f>
        <v>n/a</v>
      </c>
      <c r="M25" s="65" t="str">
        <f>IFERROR(F25/H25-1,"n/a")</f>
        <v>n/a</v>
      </c>
      <c r="N25" s="65" t="str">
        <f>IFERROR(F25/I25-1,"n/a")</f>
        <v>n/a</v>
      </c>
      <c r="O25" s="65" t="str">
        <f>IFERROR(F25/J25-1,"n/a")</f>
        <v>n/a</v>
      </c>
      <c r="P25" s="125" t="str">
        <f>IFERROR(F25/K25-1,"n/a")</f>
        <v>n/a</v>
      </c>
      <c r="Q25" s="69">
        <v>0</v>
      </c>
      <c r="R25" s="69">
        <v>0</v>
      </c>
      <c r="S25" s="69">
        <v>0</v>
      </c>
      <c r="T25" s="69">
        <v>0</v>
      </c>
      <c r="U25" s="69">
        <v>0</v>
      </c>
      <c r="V25" s="69">
        <v>0</v>
      </c>
      <c r="W25" s="65" t="str">
        <f>IFERROR(Q25/R25-1,"n/a")</f>
        <v>n/a</v>
      </c>
      <c r="X25" s="65" t="str">
        <f>IFERROR(Q25/S25-1,"n/a")</f>
        <v>n/a</v>
      </c>
      <c r="Y25" s="65" t="str">
        <f>IFERROR(Q25/T25-1,"n/a")</f>
        <v>n/a</v>
      </c>
      <c r="Z25" s="65" t="str">
        <f>IFERROR(Q25/U25-1,"n/a")</f>
        <v>n/a</v>
      </c>
      <c r="AA25" s="125" t="str">
        <f>IFERROR(Q25/V25-1,"n/a")</f>
        <v>n/a</v>
      </c>
      <c r="AB25" s="69">
        <v>21</v>
      </c>
      <c r="AC25" s="69">
        <v>9</v>
      </c>
      <c r="AD25" s="69">
        <v>0</v>
      </c>
      <c r="AE25" s="69">
        <v>0</v>
      </c>
      <c r="AF25" s="184">
        <v>16</v>
      </c>
      <c r="AG25" s="177"/>
      <c r="AH25" s="177"/>
    </row>
    <row r="26" spans="1:34" s="178" customFormat="1" ht="12.75">
      <c r="A26" s="177"/>
      <c r="B26" s="182"/>
      <c r="C26" s="145"/>
      <c r="D26" s="27" t="s">
        <v>20</v>
      </c>
      <c r="E26" s="123"/>
      <c r="F26" s="124">
        <v>0</v>
      </c>
      <c r="G26" s="124">
        <v>0</v>
      </c>
      <c r="H26" s="124">
        <v>0</v>
      </c>
      <c r="I26" s="124">
        <v>0</v>
      </c>
      <c r="J26" s="124">
        <v>0</v>
      </c>
      <c r="K26" s="124">
        <v>0</v>
      </c>
      <c r="L26" s="65" t="str">
        <f>IFERROR(F26/G26-1,"n/a")</f>
        <v>n/a</v>
      </c>
      <c r="M26" s="65" t="str">
        <f>IFERROR(F26/H26-1,"n/a")</f>
        <v>n/a</v>
      </c>
      <c r="N26" s="65" t="str">
        <f>IFERROR(F26/I26-1,"n/a")</f>
        <v>n/a</v>
      </c>
      <c r="O26" s="65" t="str">
        <f>IFERROR(F26/J26-1,"n/a")</f>
        <v>n/a</v>
      </c>
      <c r="P26" s="125" t="str">
        <f>IFERROR(F26/K26-1,"n/a")</f>
        <v>n/a</v>
      </c>
      <c r="Q26" s="69">
        <v>0</v>
      </c>
      <c r="R26" s="69">
        <v>0</v>
      </c>
      <c r="S26" s="69">
        <v>0</v>
      </c>
      <c r="T26" s="69">
        <v>0</v>
      </c>
      <c r="U26" s="69">
        <v>0</v>
      </c>
      <c r="V26" s="69">
        <v>0</v>
      </c>
      <c r="W26" s="65" t="str">
        <f>IFERROR(Q26/R26-1,"n/a")</f>
        <v>n/a</v>
      </c>
      <c r="X26" s="65" t="str">
        <f>IFERROR(Q26/S26-1,"n/a")</f>
        <v>n/a</v>
      </c>
      <c r="Y26" s="65" t="str">
        <f>IFERROR(Q26/T26-1,"n/a")</f>
        <v>n/a</v>
      </c>
      <c r="Z26" s="65" t="str">
        <f>IFERROR(Q26/U26-1,"n/a")</f>
        <v>n/a</v>
      </c>
      <c r="AA26" s="125" t="str">
        <f>IFERROR(Q26/V26-1,"n/a")</f>
        <v>n/a</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407</v>
      </c>
      <c r="G27" s="130">
        <f t="shared" si="0"/>
        <v>322</v>
      </c>
      <c r="H27" s="130">
        <f t="shared" si="0"/>
        <v>260</v>
      </c>
      <c r="I27" s="130">
        <f t="shared" si="0"/>
        <v>5</v>
      </c>
      <c r="J27" s="130">
        <f t="shared" si="0"/>
        <v>160</v>
      </c>
      <c r="K27" s="130">
        <f t="shared" si="0"/>
        <v>229</v>
      </c>
      <c r="L27" s="131">
        <f>IFERROR(F27/G27-1,"n/a")</f>
        <v>0.2639751552795031</v>
      </c>
      <c r="M27" s="131">
        <f>IFERROR(F27/H27-1,"n/a")</f>
        <v>0.56538461538461537</v>
      </c>
      <c r="N27" s="131">
        <f>IFERROR(F27/I27-1,"n/a")</f>
        <v>80.400000000000006</v>
      </c>
      <c r="O27" s="131">
        <f>IFERROR(F27/J27-1,"n/a")</f>
        <v>1.5437500000000002</v>
      </c>
      <c r="P27" s="132">
        <f>IFERROR(F27/K27-1,"n/a")</f>
        <v>0.77729257641921401</v>
      </c>
      <c r="Q27" s="130">
        <f t="shared" ref="Q27:V28" si="1">Q13+Q16+Q19+Q22+Q25</f>
        <v>1025</v>
      </c>
      <c r="R27" s="130">
        <f t="shared" si="1"/>
        <v>867</v>
      </c>
      <c r="S27" s="130">
        <f t="shared" si="1"/>
        <v>631</v>
      </c>
      <c r="T27" s="130">
        <f t="shared" si="1"/>
        <v>12</v>
      </c>
      <c r="U27" s="130">
        <f t="shared" si="1"/>
        <v>565</v>
      </c>
      <c r="V27" s="130">
        <f t="shared" si="1"/>
        <v>634</v>
      </c>
      <c r="W27" s="131">
        <f>IFERROR(Q27/R27-1,"n/a")</f>
        <v>0.18223760092272201</v>
      </c>
      <c r="X27" s="131">
        <f>IFERROR(Q27/S27-1,"n/a")</f>
        <v>0.62440570522979399</v>
      </c>
      <c r="Y27" s="131">
        <f>IFERROR(Q27/T27-1,"n/a")</f>
        <v>84.416666666666671</v>
      </c>
      <c r="Z27" s="131">
        <f>IFERROR(Q27/U27-1,"n/a")</f>
        <v>0.81415929203539816</v>
      </c>
      <c r="AA27" s="132">
        <f>IFERROR(Q27/V27-1,"n/a")</f>
        <v>0.61671924290220814</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1256379</v>
      </c>
      <c r="G28" s="134">
        <f t="shared" si="0"/>
        <v>921313</v>
      </c>
      <c r="H28" s="134">
        <f t="shared" si="0"/>
        <v>406818</v>
      </c>
      <c r="I28" s="134">
        <f t="shared" si="0"/>
        <v>4146</v>
      </c>
      <c r="J28" s="134">
        <f t="shared" si="0"/>
        <v>226273</v>
      </c>
      <c r="K28" s="134">
        <f t="shared" si="0"/>
        <v>655947</v>
      </c>
      <c r="L28" s="135">
        <f>IFERROR(F28/G28-1,"n/a")</f>
        <v>0.36368313483039971</v>
      </c>
      <c r="M28" s="135">
        <f>IFERROR(F28/H28-1,"n/a")</f>
        <v>2.0883073020367831</v>
      </c>
      <c r="N28" s="135">
        <f>IFERROR(F28/I28-1,"n/a")</f>
        <v>302.03400868306801</v>
      </c>
      <c r="O28" s="135">
        <f>IFERROR(F28/J28-1,"n/a")</f>
        <v>4.5524919013757721</v>
      </c>
      <c r="P28" s="136">
        <f>IFERROR(F28/K28-1,"n/a")</f>
        <v>0.91536663785336314</v>
      </c>
      <c r="Q28" s="134">
        <f t="shared" si="1"/>
        <v>3231910</v>
      </c>
      <c r="R28" s="134">
        <f t="shared" si="1"/>
        <v>2478359</v>
      </c>
      <c r="S28" s="134">
        <f t="shared" si="1"/>
        <v>867705</v>
      </c>
      <c r="T28" s="134">
        <f t="shared" si="1"/>
        <v>10103</v>
      </c>
      <c r="U28" s="134">
        <f t="shared" si="1"/>
        <v>1276302</v>
      </c>
      <c r="V28" s="134">
        <f t="shared" si="1"/>
        <v>1789862</v>
      </c>
      <c r="W28" s="135">
        <f>IFERROR(Q28/R28-1,"n/a")</f>
        <v>0.30405239918833393</v>
      </c>
      <c r="X28" s="135">
        <f>IFERROR(Q28/S28-1,"n/a")</f>
        <v>2.7246644885070386</v>
      </c>
      <c r="Y28" s="135">
        <f>IFERROR(Q28/T28-1,"n/a")</f>
        <v>318.89607047411658</v>
      </c>
      <c r="Z28" s="135">
        <f>IFERROR(Q28/U28-1,"n/a")</f>
        <v>1.5322455030235789</v>
      </c>
      <c r="AA28" s="136">
        <f>IFERROR(Q28/V28-1,"n/a")</f>
        <v>0.80567552135304288</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33"/>
  <sheetViews>
    <sheetView showGridLines="0" zoomScaleNormal="100" workbookViewId="0">
      <selection activeCell="W11" sqref="W11"/>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45337</v>
      </c>
      <c r="AG3" s="26"/>
      <c r="AH3" s="10"/>
    </row>
    <row r="4" spans="1:34" ht="15.75">
      <c r="A4" s="10"/>
      <c r="B4" s="12" t="s">
        <v>11</v>
      </c>
      <c r="C4" s="27"/>
      <c r="D4" s="164"/>
      <c r="E4" s="187" t="s">
        <v>108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43</v>
      </c>
      <c r="G9" s="213"/>
      <c r="H9" s="213"/>
      <c r="I9" s="213"/>
      <c r="J9" s="213"/>
      <c r="K9" s="213"/>
      <c r="L9" s="213"/>
      <c r="M9" s="213"/>
      <c r="N9" s="213"/>
      <c r="O9" s="213"/>
      <c r="P9" s="214"/>
      <c r="Q9" s="215" t="s">
        <v>44</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111</v>
      </c>
      <c r="M11" s="54" t="s">
        <v>112</v>
      </c>
      <c r="N11" s="54" t="s">
        <v>113</v>
      </c>
      <c r="O11" s="54" t="s">
        <v>114</v>
      </c>
      <c r="P11" s="142" t="s">
        <v>115</v>
      </c>
      <c r="Q11" s="54">
        <v>2024</v>
      </c>
      <c r="R11" s="54">
        <v>2023</v>
      </c>
      <c r="S11" s="54">
        <v>2022</v>
      </c>
      <c r="T11" s="53">
        <v>2021</v>
      </c>
      <c r="U11" s="53">
        <v>2020</v>
      </c>
      <c r="V11" s="53">
        <v>2019</v>
      </c>
      <c r="W11" s="54" t="s">
        <v>111</v>
      </c>
      <c r="X11" s="54" t="s">
        <v>112</v>
      </c>
      <c r="Y11" s="54" t="s">
        <v>113</v>
      </c>
      <c r="Z11" s="54" t="s">
        <v>114</v>
      </c>
      <c r="AA11" s="142" t="s">
        <v>115</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224</v>
      </c>
      <c r="G13" s="124">
        <v>161</v>
      </c>
      <c r="H13" s="124">
        <v>162</v>
      </c>
      <c r="I13" s="124">
        <v>0</v>
      </c>
      <c r="J13" s="124">
        <v>175</v>
      </c>
      <c r="K13" s="124">
        <v>157</v>
      </c>
      <c r="L13" s="65">
        <f>IFERROR(F13/G13-1,"n/a")</f>
        <v>0.39130434782608692</v>
      </c>
      <c r="M13" s="65">
        <f>IFERROR(F13/H13-1,"n/a")</f>
        <v>0.38271604938271597</v>
      </c>
      <c r="N13" s="65" t="str">
        <f>IFERROR(F13/I13-1,"n/a")</f>
        <v>n/a</v>
      </c>
      <c r="O13" s="65">
        <f>IFERROR(F13/J13-1,"n/a")</f>
        <v>0.28000000000000003</v>
      </c>
      <c r="P13" s="125">
        <f>IFERROR(F13/K13-1,"n/a")</f>
        <v>0.4267515923566878</v>
      </c>
      <c r="Q13" s="69">
        <v>421</v>
      </c>
      <c r="R13" s="69">
        <v>349</v>
      </c>
      <c r="S13" s="69">
        <v>326</v>
      </c>
      <c r="T13" s="69">
        <v>0</v>
      </c>
      <c r="U13" s="69">
        <v>362</v>
      </c>
      <c r="V13" s="69">
        <v>346</v>
      </c>
      <c r="W13" s="65">
        <f>IFERROR(Q13/R13-1,"n/a")</f>
        <v>0.20630372492836679</v>
      </c>
      <c r="X13" s="65">
        <f>IFERROR(Q13/S13-1,"n/a")</f>
        <v>0.29141104294478537</v>
      </c>
      <c r="Y13" s="65" t="str">
        <f>IFERROR(Q13/T13-1,"n/a")</f>
        <v>n/a</v>
      </c>
      <c r="Z13" s="65">
        <f>IFERROR(Q13/U13-1,"n/a")</f>
        <v>0.16298342541436472</v>
      </c>
      <c r="AA13" s="125">
        <f>IFERROR(Q13/V13-1,"n/a")</f>
        <v>0.21676300578034691</v>
      </c>
      <c r="AB13" s="69">
        <v>1630</v>
      </c>
      <c r="AC13" s="69">
        <v>1486</v>
      </c>
      <c r="AD13" s="69">
        <v>522</v>
      </c>
      <c r="AE13" s="69">
        <v>551</v>
      </c>
      <c r="AF13" s="184">
        <v>1591</v>
      </c>
      <c r="AG13" s="177"/>
      <c r="AH13" s="177"/>
    </row>
    <row r="14" spans="1:34" s="178" customFormat="1" ht="12.75">
      <c r="A14" s="177"/>
      <c r="B14" s="182"/>
      <c r="C14" s="145"/>
      <c r="D14" s="27" t="s">
        <v>20</v>
      </c>
      <c r="E14" s="123"/>
      <c r="F14" s="124">
        <v>674695</v>
      </c>
      <c r="G14" s="124">
        <v>449661</v>
      </c>
      <c r="H14" s="124">
        <v>219545</v>
      </c>
      <c r="I14" s="124">
        <v>0</v>
      </c>
      <c r="J14" s="124">
        <v>430518</v>
      </c>
      <c r="K14" s="124">
        <v>425246</v>
      </c>
      <c r="L14" s="65">
        <f>IFERROR(F14/G14-1,"n/a")</f>
        <v>0.50045256315313091</v>
      </c>
      <c r="M14" s="65">
        <f>IFERROR(F14/H14-1,"n/a")</f>
        <v>2.0731512901683025</v>
      </c>
      <c r="N14" s="65" t="str">
        <f>IFERROR(F14/I14-1,"n/a")</f>
        <v>n/a</v>
      </c>
      <c r="O14" s="65">
        <f>IFERROR(F14/J14-1,"n/a")</f>
        <v>0.5671702460756578</v>
      </c>
      <c r="P14" s="125">
        <f>IFERROR(F14/K14-1,"n/a")</f>
        <v>0.58659928606030398</v>
      </c>
      <c r="Q14" s="69">
        <v>1296139</v>
      </c>
      <c r="R14" s="69">
        <v>972610</v>
      </c>
      <c r="S14" s="69">
        <v>415157</v>
      </c>
      <c r="T14" s="69">
        <v>0</v>
      </c>
      <c r="U14" s="69">
        <v>896598</v>
      </c>
      <c r="V14" s="69">
        <v>950508</v>
      </c>
      <c r="W14" s="65">
        <f>IFERROR(Q14/R14-1,"n/a")</f>
        <v>0.33264000987034881</v>
      </c>
      <c r="X14" s="65">
        <f>IFERROR(Q14/S14-1,"n/a")</f>
        <v>2.1220453948747102</v>
      </c>
      <c r="Y14" s="65" t="str">
        <f>IFERROR(Q14/T14-1,"n/a")</f>
        <v>n/a</v>
      </c>
      <c r="Z14" s="65">
        <f>IFERROR(Q14/U14-1,"n/a")</f>
        <v>0.44561888382530412</v>
      </c>
      <c r="AA14" s="125">
        <f>IFERROR(Q14/V14-1,"n/a")</f>
        <v>0.36362766015646364</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8</v>
      </c>
      <c r="G16" s="124">
        <v>6</v>
      </c>
      <c r="H16" s="124">
        <v>7</v>
      </c>
      <c r="I16" s="124">
        <v>5</v>
      </c>
      <c r="J16" s="124">
        <v>4</v>
      </c>
      <c r="K16" s="124">
        <v>8</v>
      </c>
      <c r="L16" s="65">
        <f>IFERROR(F16/G16-1,"n/a")</f>
        <v>0.33333333333333326</v>
      </c>
      <c r="M16" s="65">
        <f>IFERROR(F16/H16-1,"n/a")</f>
        <v>0.14285714285714279</v>
      </c>
      <c r="N16" s="65">
        <f>IFERROR(F16/I16-1,"n/a")</f>
        <v>0.60000000000000009</v>
      </c>
      <c r="O16" s="65">
        <f>IFERROR(F16/J16-1,"n/a")</f>
        <v>1</v>
      </c>
      <c r="P16" s="125">
        <f>IFERROR(F16/K16-1,"n/a")</f>
        <v>0</v>
      </c>
      <c r="Q16" s="69">
        <v>19</v>
      </c>
      <c r="R16" s="69">
        <v>11</v>
      </c>
      <c r="S16" s="69">
        <v>10</v>
      </c>
      <c r="T16" s="69">
        <v>7</v>
      </c>
      <c r="U16" s="69">
        <v>9</v>
      </c>
      <c r="V16" s="69">
        <v>13</v>
      </c>
      <c r="W16" s="65">
        <f>IFERROR(Q16/R16-1,"n/a")</f>
        <v>0.72727272727272729</v>
      </c>
      <c r="X16" s="65">
        <f>IFERROR(Q16/S16-1,"n/a")</f>
        <v>0.89999999999999991</v>
      </c>
      <c r="Y16" s="65">
        <f>IFERROR(Q16/T16-1,"n/a")</f>
        <v>1.7142857142857144</v>
      </c>
      <c r="Z16" s="65">
        <f>IFERROR(Q16/U16-1,"n/a")</f>
        <v>1.1111111111111112</v>
      </c>
      <c r="AA16" s="125">
        <f>IFERROR(Q16/V16-1,"n/a")</f>
        <v>0.46153846153846145</v>
      </c>
      <c r="AB16" s="69">
        <v>575</v>
      </c>
      <c r="AC16" s="69">
        <v>572</v>
      </c>
      <c r="AD16" s="69">
        <v>202</v>
      </c>
      <c r="AE16" s="69">
        <v>54</v>
      </c>
      <c r="AF16" s="184">
        <v>586</v>
      </c>
      <c r="AG16" s="177"/>
      <c r="AH16" s="177"/>
    </row>
    <row r="17" spans="1:34" s="178" customFormat="1" ht="12.75">
      <c r="A17" s="177"/>
      <c r="B17" s="182"/>
      <c r="C17" s="145"/>
      <c r="D17" s="27" t="s">
        <v>20</v>
      </c>
      <c r="E17" s="123"/>
      <c r="F17" s="124">
        <v>31100</v>
      </c>
      <c r="G17" s="124">
        <v>24121</v>
      </c>
      <c r="H17" s="124">
        <v>6429</v>
      </c>
      <c r="I17" s="124">
        <v>4669</v>
      </c>
      <c r="J17" s="124">
        <v>17407</v>
      </c>
      <c r="K17" s="124">
        <v>26946</v>
      </c>
      <c r="L17" s="65">
        <f>IFERROR(F17/G17-1,"n/a")</f>
        <v>0.2893329463952572</v>
      </c>
      <c r="M17" s="65">
        <f>IFERROR(F17/H17-1,"n/a")</f>
        <v>3.8374552807590607</v>
      </c>
      <c r="N17" s="65">
        <f>IFERROR(F17/I17-1,"n/a")</f>
        <v>5.6609552366673803</v>
      </c>
      <c r="O17" s="65">
        <f>IFERROR(F17/J17-1,"n/a")</f>
        <v>0.78663755960245885</v>
      </c>
      <c r="P17" s="125">
        <f>IFERROR(F17/K17-1,"n/a")</f>
        <v>0.15416017219624445</v>
      </c>
      <c r="Q17" s="69">
        <v>74534</v>
      </c>
      <c r="R17" s="69">
        <v>39920</v>
      </c>
      <c r="S17" s="69">
        <v>8131</v>
      </c>
      <c r="T17" s="69">
        <v>5957</v>
      </c>
      <c r="U17" s="69">
        <v>40548</v>
      </c>
      <c r="V17" s="69">
        <v>47573</v>
      </c>
      <c r="W17" s="65">
        <f>IFERROR(Q17/R17-1,"n/a")</f>
        <v>0.86708416833667346</v>
      </c>
      <c r="X17" s="65">
        <f>IFERROR(Q17/S17-1,"n/a")</f>
        <v>8.1666461689829042</v>
      </c>
      <c r="Y17" s="65">
        <f>IFERROR(Q17/T17-1,"n/a")</f>
        <v>11.512002685915729</v>
      </c>
      <c r="Z17" s="65">
        <f>IFERROR(Q17/U17-1,"n/a")</f>
        <v>0.83816711058498572</v>
      </c>
      <c r="AA17" s="125">
        <f>IFERROR(Q17/V17-1,"n/a")</f>
        <v>0.56672902696907901</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4</v>
      </c>
      <c r="G19" s="124">
        <v>2</v>
      </c>
      <c r="H19" s="124">
        <v>3</v>
      </c>
      <c r="I19" s="124">
        <v>0</v>
      </c>
      <c r="J19" s="124">
        <v>0</v>
      </c>
      <c r="K19" s="124">
        <v>1</v>
      </c>
      <c r="L19" s="65">
        <f>IFERROR(F19/G19-1,"n/a")</f>
        <v>1</v>
      </c>
      <c r="M19" s="65">
        <f>IFERROR(F19/H19-1,"n/a")</f>
        <v>0.33333333333333326</v>
      </c>
      <c r="N19" s="65" t="str">
        <f>IFERROR(F19/I19-1,"n/a")</f>
        <v>n/a</v>
      </c>
      <c r="O19" s="65" t="str">
        <f>IFERROR(F19/J19-1,"n/a")</f>
        <v>n/a</v>
      </c>
      <c r="P19" s="125">
        <f>IFERROR(F19/K19-1,"n/a")</f>
        <v>3</v>
      </c>
      <c r="Q19" s="69">
        <v>6</v>
      </c>
      <c r="R19" s="69">
        <v>6</v>
      </c>
      <c r="S19" s="69">
        <v>6</v>
      </c>
      <c r="T19" s="69">
        <v>0</v>
      </c>
      <c r="U19" s="69">
        <v>1</v>
      </c>
      <c r="V19" s="69">
        <v>1</v>
      </c>
      <c r="W19" s="65">
        <f>IFERROR(Q19/R19-1,"n/a")</f>
        <v>0</v>
      </c>
      <c r="X19" s="65">
        <f>IFERROR(Q19/S19-1,"n/a")</f>
        <v>0</v>
      </c>
      <c r="Y19" s="65" t="str">
        <f>IFERROR(Q19/T19-1,"n/a")</f>
        <v>n/a</v>
      </c>
      <c r="Z19" s="65">
        <f>IFERROR(Q19/U19-1,"n/a")</f>
        <v>5</v>
      </c>
      <c r="AA19" s="125">
        <f>IFERROR(Q19/V19-1,"n/a")</f>
        <v>5</v>
      </c>
      <c r="AB19" s="69">
        <v>708</v>
      </c>
      <c r="AC19" s="69">
        <v>658</v>
      </c>
      <c r="AD19" s="69">
        <v>47</v>
      </c>
      <c r="AE19" s="69">
        <v>9</v>
      </c>
      <c r="AF19" s="184">
        <v>290</v>
      </c>
      <c r="AG19" s="177"/>
      <c r="AH19" s="177"/>
    </row>
    <row r="20" spans="1:34" s="178" customFormat="1" ht="12.75">
      <c r="A20" s="177"/>
      <c r="B20" s="182"/>
      <c r="C20" s="145"/>
      <c r="D20" s="27" t="s">
        <v>20</v>
      </c>
      <c r="E20" s="123"/>
      <c r="F20" s="124">
        <v>5580</v>
      </c>
      <c r="G20" s="124">
        <v>2252</v>
      </c>
      <c r="H20" s="124">
        <v>925</v>
      </c>
      <c r="I20" s="124">
        <v>0</v>
      </c>
      <c r="J20" s="124">
        <v>43</v>
      </c>
      <c r="K20" s="124">
        <v>1168</v>
      </c>
      <c r="L20" s="65">
        <f>IFERROR(F20/G20-1,"n/a")</f>
        <v>1.4777975133214922</v>
      </c>
      <c r="M20" s="65">
        <f>IFERROR(F20/H20-1,"n/a")</f>
        <v>5.0324324324324321</v>
      </c>
      <c r="N20" s="65" t="str">
        <f>IFERROR(F20/I20-1,"n/a")</f>
        <v>n/a</v>
      </c>
      <c r="O20" s="65">
        <f>IFERROR(F20/J20-1,"n/a")</f>
        <v>128.76744186046511</v>
      </c>
      <c r="P20" s="125">
        <f>IFERROR(F20/K20-1,"n/a")</f>
        <v>3.7773972602739727</v>
      </c>
      <c r="Q20" s="69">
        <v>8420</v>
      </c>
      <c r="R20" s="69">
        <v>6112</v>
      </c>
      <c r="S20" s="69">
        <v>1739</v>
      </c>
      <c r="T20" s="69">
        <v>0</v>
      </c>
      <c r="U20" s="69">
        <v>866</v>
      </c>
      <c r="V20" s="69">
        <v>1608</v>
      </c>
      <c r="W20" s="65">
        <f>IFERROR(Q20/R20-1,"n/a")</f>
        <v>0.3776178010471205</v>
      </c>
      <c r="X20" s="65">
        <f>IFERROR(Q20/S20-1,"n/a")</f>
        <v>3.8418631397354801</v>
      </c>
      <c r="Y20" s="65" t="str">
        <f>IFERROR(Q20/T20-1,"n/a")</f>
        <v>n/a</v>
      </c>
      <c r="Z20" s="65">
        <f>IFERROR(Q20/U20-1,"n/a")</f>
        <v>8.7228637413394914</v>
      </c>
      <c r="AA20" s="125">
        <f>IFERROR(Q20/V20-1,"n/a")</f>
        <v>4.2363184079601988</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78</v>
      </c>
      <c r="G22" s="124">
        <v>73</v>
      </c>
      <c r="H22" s="124">
        <v>13</v>
      </c>
      <c r="I22" s="124">
        <v>0</v>
      </c>
      <c r="J22" s="124">
        <v>14</v>
      </c>
      <c r="K22" s="124">
        <v>21</v>
      </c>
      <c r="L22" s="65">
        <f>IFERROR(F22/G22-1,"n/a")</f>
        <v>6.8493150684931559E-2</v>
      </c>
      <c r="M22" s="65">
        <f>IFERROR(F22/H22-1,"n/a")</f>
        <v>5</v>
      </c>
      <c r="N22" s="65" t="str">
        <f>IFERROR(F22/I22-1,"n/a")</f>
        <v>n/a</v>
      </c>
      <c r="O22" s="65">
        <f>IFERROR(F22/J22-1,"n/a")</f>
        <v>4.5714285714285712</v>
      </c>
      <c r="P22" s="125">
        <f>IFERROR(F22/K22-1,"n/a")</f>
        <v>2.7142857142857144</v>
      </c>
      <c r="Q22" s="69">
        <v>172</v>
      </c>
      <c r="R22" s="69">
        <v>179</v>
      </c>
      <c r="S22" s="69">
        <v>29</v>
      </c>
      <c r="T22" s="69">
        <v>0</v>
      </c>
      <c r="U22" s="69">
        <v>33</v>
      </c>
      <c r="V22" s="69">
        <v>45</v>
      </c>
      <c r="W22" s="65">
        <f>IFERROR(Q22/R22-1,"n/a")</f>
        <v>-3.9106145251396662E-2</v>
      </c>
      <c r="X22" s="65">
        <f>IFERROR(Q22/S22-1,"n/a")</f>
        <v>4.931034482758621</v>
      </c>
      <c r="Y22" s="65" t="str">
        <f>IFERROR(Q22/T22-1,"n/a")</f>
        <v>n/a</v>
      </c>
      <c r="Z22" s="65">
        <f>IFERROR(Q22/U22-1,"n/a")</f>
        <v>4.2121212121212119</v>
      </c>
      <c r="AA22" s="125">
        <f>IFERROR(Q22/V22-1,"n/a")</f>
        <v>2.8222222222222224</v>
      </c>
      <c r="AB22" s="69">
        <v>1500</v>
      </c>
      <c r="AC22" s="69">
        <v>895</v>
      </c>
      <c r="AD22" s="69">
        <v>283</v>
      </c>
      <c r="AE22" s="69">
        <v>43</v>
      </c>
      <c r="AF22" s="184">
        <v>827</v>
      </c>
      <c r="AG22" s="177"/>
      <c r="AH22" s="177"/>
    </row>
    <row r="23" spans="1:34" s="178" customFormat="1" ht="12.75">
      <c r="A23" s="177"/>
      <c r="B23" s="182"/>
      <c r="C23" s="145"/>
      <c r="D23" s="27" t="s">
        <v>20</v>
      </c>
      <c r="E23" s="123"/>
      <c r="F23" s="124">
        <v>288593</v>
      </c>
      <c r="G23" s="124">
        <v>247607</v>
      </c>
      <c r="H23" s="124">
        <v>14032</v>
      </c>
      <c r="I23" s="124">
        <v>0</v>
      </c>
      <c r="J23" s="124">
        <v>47023</v>
      </c>
      <c r="K23" s="124">
        <v>59703</v>
      </c>
      <c r="L23" s="65">
        <f>IFERROR(F23/G23-1,"n/a")</f>
        <v>0.1655284382105513</v>
      </c>
      <c r="M23" s="65">
        <f>IFERROR(F23/H23-1,"n/a")</f>
        <v>19.566775940706954</v>
      </c>
      <c r="N23" s="65" t="str">
        <f>IFERROR(F23/I23-1,"n/a")</f>
        <v>n/a</v>
      </c>
      <c r="O23" s="65">
        <f>IFERROR(F23/J23-1,"n/a")</f>
        <v>5.1372732492609998</v>
      </c>
      <c r="P23" s="125">
        <f>IFERROR(F23/K23-1,"n/a")</f>
        <v>3.8338106962799188</v>
      </c>
      <c r="Q23" s="69">
        <v>596438</v>
      </c>
      <c r="R23" s="69">
        <v>538404</v>
      </c>
      <c r="S23" s="69">
        <v>35860</v>
      </c>
      <c r="T23" s="69">
        <v>0</v>
      </c>
      <c r="U23" s="69">
        <v>112017</v>
      </c>
      <c r="V23" s="69">
        <v>134226</v>
      </c>
      <c r="W23" s="65">
        <f>IFERROR(Q23/R23-1,"n/a")</f>
        <v>0.10778894659029281</v>
      </c>
      <c r="X23" s="65">
        <f>IFERROR(Q23/S23-1,"n/a")</f>
        <v>15.632403792526492</v>
      </c>
      <c r="Y23" s="65" t="str">
        <f>IFERROR(Q23/T23-1,"n/a")</f>
        <v>n/a</v>
      </c>
      <c r="Z23" s="65">
        <f>IFERROR(Q23/U23-1,"n/a")</f>
        <v>4.3245310979583458</v>
      </c>
      <c r="AA23" s="125">
        <f>IFERROR(Q23/V23-1,"n/a")</f>
        <v>3.4435355296291332</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4">
        <v>0</v>
      </c>
      <c r="H25" s="124">
        <v>0</v>
      </c>
      <c r="I25" s="124">
        <v>0</v>
      </c>
      <c r="J25" s="124">
        <v>0</v>
      </c>
      <c r="K25" s="124">
        <v>0</v>
      </c>
      <c r="L25" s="65" t="str">
        <f>IFERROR(F25/G25-1,"n/a")</f>
        <v>n/a</v>
      </c>
      <c r="M25" s="65" t="str">
        <f>IFERROR(F25/H25-1,"n/a")</f>
        <v>n/a</v>
      </c>
      <c r="N25" s="65" t="str">
        <f>IFERROR(F25/I25-1,"n/a")</f>
        <v>n/a</v>
      </c>
      <c r="O25" s="65" t="str">
        <f>IFERROR(F25/J25-1,"n/a")</f>
        <v>n/a</v>
      </c>
      <c r="P25" s="125" t="str">
        <f>IFERROR(F25/K25-1,"n/a")</f>
        <v>n/a</v>
      </c>
      <c r="Q25" s="69">
        <v>0</v>
      </c>
      <c r="R25" s="69">
        <v>0</v>
      </c>
      <c r="S25" s="69">
        <v>0</v>
      </c>
      <c r="T25" s="69">
        <v>0</v>
      </c>
      <c r="U25" s="69">
        <v>0</v>
      </c>
      <c r="V25" s="69">
        <v>0</v>
      </c>
      <c r="W25" s="65" t="str">
        <f>IFERROR(Q25/R25-1,"n/a")</f>
        <v>n/a</v>
      </c>
      <c r="X25" s="65" t="str">
        <f>IFERROR(Q25/S25-1,"n/a")</f>
        <v>n/a</v>
      </c>
      <c r="Y25" s="65" t="str">
        <f>IFERROR(Q25/T25-1,"n/a")</f>
        <v>n/a</v>
      </c>
      <c r="Z25" s="65" t="str">
        <f>IFERROR(Q25/U25-1,"n/a")</f>
        <v>n/a</v>
      </c>
      <c r="AA25" s="125" t="str">
        <f>IFERROR(Q25/V25-1,"n/a")</f>
        <v>n/a</v>
      </c>
      <c r="AB25" s="69">
        <v>21</v>
      </c>
      <c r="AC25" s="69">
        <v>9</v>
      </c>
      <c r="AD25" s="69">
        <v>0</v>
      </c>
      <c r="AE25" s="69">
        <v>0</v>
      </c>
      <c r="AF25" s="184">
        <v>16</v>
      </c>
      <c r="AG25" s="177"/>
      <c r="AH25" s="177"/>
    </row>
    <row r="26" spans="1:34" s="178" customFormat="1" ht="12.75">
      <c r="A26" s="177"/>
      <c r="B26" s="182"/>
      <c r="C26" s="145"/>
      <c r="D26" s="27" t="s">
        <v>20</v>
      </c>
      <c r="E26" s="123"/>
      <c r="F26" s="124">
        <v>0</v>
      </c>
      <c r="G26" s="124">
        <v>0</v>
      </c>
      <c r="H26" s="124">
        <v>0</v>
      </c>
      <c r="I26" s="124">
        <v>0</v>
      </c>
      <c r="J26" s="124">
        <v>0</v>
      </c>
      <c r="K26" s="124">
        <v>0</v>
      </c>
      <c r="L26" s="65" t="str">
        <f>IFERROR(F26/G26-1,"n/a")</f>
        <v>n/a</v>
      </c>
      <c r="M26" s="65" t="str">
        <f>IFERROR(F26/H26-1,"n/a")</f>
        <v>n/a</v>
      </c>
      <c r="N26" s="65" t="str">
        <f>IFERROR(F26/I26-1,"n/a")</f>
        <v>n/a</v>
      </c>
      <c r="O26" s="65" t="str">
        <f>IFERROR(F26/J26-1,"n/a")</f>
        <v>n/a</v>
      </c>
      <c r="P26" s="125" t="str">
        <f>IFERROR(F26/K26-1,"n/a")</f>
        <v>n/a</v>
      </c>
      <c r="Q26" s="69">
        <v>0</v>
      </c>
      <c r="R26" s="69">
        <v>0</v>
      </c>
      <c r="S26" s="69">
        <v>0</v>
      </c>
      <c r="T26" s="69">
        <v>0</v>
      </c>
      <c r="U26" s="69">
        <v>0</v>
      </c>
      <c r="V26" s="69">
        <v>0</v>
      </c>
      <c r="W26" s="65" t="str">
        <f>IFERROR(Q26/R26-1,"n/a")</f>
        <v>n/a</v>
      </c>
      <c r="X26" s="65" t="str">
        <f>IFERROR(Q26/S26-1,"n/a")</f>
        <v>n/a</v>
      </c>
      <c r="Y26" s="65" t="str">
        <f>IFERROR(Q26/T26-1,"n/a")</f>
        <v>n/a</v>
      </c>
      <c r="Z26" s="65" t="str">
        <f>IFERROR(Q26/U26-1,"n/a")</f>
        <v>n/a</v>
      </c>
      <c r="AA26" s="125" t="str">
        <f>IFERROR(Q26/V26-1,"n/a")</f>
        <v>n/a</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314</v>
      </c>
      <c r="G27" s="130">
        <f t="shared" si="0"/>
        <v>242</v>
      </c>
      <c r="H27" s="130">
        <f t="shared" si="0"/>
        <v>185</v>
      </c>
      <c r="I27" s="130">
        <f t="shared" si="0"/>
        <v>5</v>
      </c>
      <c r="J27" s="130">
        <f t="shared" si="0"/>
        <v>193</v>
      </c>
      <c r="K27" s="130">
        <f t="shared" si="0"/>
        <v>187</v>
      </c>
      <c r="L27" s="131">
        <f>IFERROR(F27/G27-1,"n/a")</f>
        <v>0.29752066115702469</v>
      </c>
      <c r="M27" s="131">
        <f>IFERROR(F27/H27-1,"n/a")</f>
        <v>0.69729729729729728</v>
      </c>
      <c r="N27" s="131">
        <f>IFERROR(F27/I27-1,"n/a")</f>
        <v>61.8</v>
      </c>
      <c r="O27" s="131">
        <f>IFERROR(F27/J27-1,"n/a")</f>
        <v>0.62694300518134716</v>
      </c>
      <c r="P27" s="132">
        <f>IFERROR(F27/K27-1,"n/a")</f>
        <v>0.67914438502673802</v>
      </c>
      <c r="Q27" s="130">
        <f t="shared" ref="Q27:V28" si="1">Q13+Q16+Q19+Q22+Q25</f>
        <v>618</v>
      </c>
      <c r="R27" s="130">
        <f t="shared" si="1"/>
        <v>545</v>
      </c>
      <c r="S27" s="130">
        <f t="shared" si="1"/>
        <v>371</v>
      </c>
      <c r="T27" s="130">
        <f t="shared" si="1"/>
        <v>7</v>
      </c>
      <c r="U27" s="130">
        <f t="shared" si="1"/>
        <v>405</v>
      </c>
      <c r="V27" s="130">
        <f t="shared" si="1"/>
        <v>405</v>
      </c>
      <c r="W27" s="131">
        <f>IFERROR(Q27/R27-1,"n/a")</f>
        <v>0.13394495412844032</v>
      </c>
      <c r="X27" s="131">
        <f>IFERROR(Q27/S27-1,"n/a")</f>
        <v>0.66576819407008081</v>
      </c>
      <c r="Y27" s="131">
        <f>IFERROR(Q27/T27-1,"n/a")</f>
        <v>87.285714285714292</v>
      </c>
      <c r="Z27" s="131">
        <f>IFERROR(Q27/U27-1,"n/a")</f>
        <v>0.52592592592592591</v>
      </c>
      <c r="AA27" s="132">
        <f>IFERROR(Q27/V27-1,"n/a")</f>
        <v>0.52592592592592591</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999968</v>
      </c>
      <c r="G28" s="134">
        <f t="shared" si="0"/>
        <v>723641</v>
      </c>
      <c r="H28" s="134">
        <f t="shared" si="0"/>
        <v>240931</v>
      </c>
      <c r="I28" s="134">
        <f t="shared" si="0"/>
        <v>4669</v>
      </c>
      <c r="J28" s="134">
        <f t="shared" si="0"/>
        <v>494991</v>
      </c>
      <c r="K28" s="134">
        <f t="shared" si="0"/>
        <v>513063</v>
      </c>
      <c r="L28" s="135">
        <f>IFERROR(F28/G28-1,"n/a")</f>
        <v>0.38185647303013504</v>
      </c>
      <c r="M28" s="135">
        <f>IFERROR(F28/H28-1,"n/a")</f>
        <v>3.1504331115547606</v>
      </c>
      <c r="N28" s="135">
        <f>IFERROR(F28/I28-1,"n/a")</f>
        <v>213.17177125722853</v>
      </c>
      <c r="O28" s="135">
        <f>IFERROR(F28/J28-1,"n/a")</f>
        <v>1.0201741041756316</v>
      </c>
      <c r="P28" s="136">
        <f>IFERROR(F28/K28-1,"n/a")</f>
        <v>0.94901600778072082</v>
      </c>
      <c r="Q28" s="134">
        <f t="shared" si="1"/>
        <v>1975531</v>
      </c>
      <c r="R28" s="134">
        <f t="shared" si="1"/>
        <v>1557046</v>
      </c>
      <c r="S28" s="134">
        <f t="shared" si="1"/>
        <v>460887</v>
      </c>
      <c r="T28" s="134">
        <f t="shared" si="1"/>
        <v>5957</v>
      </c>
      <c r="U28" s="134">
        <f t="shared" si="1"/>
        <v>1050029</v>
      </c>
      <c r="V28" s="134">
        <f t="shared" si="1"/>
        <v>1133915</v>
      </c>
      <c r="W28" s="135">
        <f>IFERROR(Q28/R28-1,"n/a")</f>
        <v>0.26876855275952027</v>
      </c>
      <c r="X28" s="135">
        <f>IFERROR(Q28/S28-1,"n/a")</f>
        <v>3.2863673742153718</v>
      </c>
      <c r="Y28" s="135">
        <f>IFERROR(Q28/T28-1,"n/a")</f>
        <v>330.63186167533996</v>
      </c>
      <c r="Z28" s="135">
        <f>IFERROR(Q28/U28-1,"n/a")</f>
        <v>0.88140613259252842</v>
      </c>
      <c r="AA28" s="136">
        <f>IFERROR(Q28/V28-1,"n/a")</f>
        <v>0.74222141871304292</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row r="31" spans="1:34" ht="15" customHeight="1"/>
    <row r="32" spans="1:34" ht="15" customHeight="1"/>
    <row r="33" ht="15" customHeight="1"/>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30"/>
  <sheetViews>
    <sheetView showGridLines="0" zoomScaleNormal="100" workbookViewId="0">
      <selection activeCell="A2" sqref="A2:F4"/>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9"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c r="AG3" s="26"/>
      <c r="AH3" s="10"/>
    </row>
    <row r="4" spans="1:34" ht="15.75">
      <c r="A4" s="10"/>
      <c r="B4" s="12" t="s">
        <v>11</v>
      </c>
      <c r="C4" s="27"/>
      <c r="D4" s="164"/>
      <c r="E4" s="187" t="s">
        <v>102</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41</v>
      </c>
      <c r="G9" s="213"/>
      <c r="H9" s="213"/>
      <c r="I9" s="213"/>
      <c r="J9" s="213"/>
      <c r="K9" s="213"/>
      <c r="L9" s="213"/>
      <c r="M9" s="213"/>
      <c r="N9" s="213"/>
      <c r="O9" s="213"/>
      <c r="P9" s="214"/>
      <c r="Q9" s="215" t="str">
        <f>F9</f>
        <v>Ocak</v>
      </c>
      <c r="R9" s="216"/>
      <c r="S9" s="216"/>
      <c r="T9" s="216"/>
      <c r="U9" s="216"/>
      <c r="V9" s="216"/>
      <c r="W9" s="216"/>
      <c r="X9" s="216"/>
      <c r="Y9" s="216"/>
      <c r="Z9" s="216"/>
      <c r="AA9" s="217"/>
      <c r="AB9" s="215" t="s">
        <v>101</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197</v>
      </c>
      <c r="G13" s="124">
        <v>188</v>
      </c>
      <c r="H13" s="124">
        <v>164</v>
      </c>
      <c r="I13" s="124">
        <v>0</v>
      </c>
      <c r="J13" s="124">
        <v>187</v>
      </c>
      <c r="K13" s="124">
        <v>189</v>
      </c>
      <c r="L13" s="65">
        <f>IFERROR(F13/G13-1,"n/a")</f>
        <v>4.7872340425531901E-2</v>
      </c>
      <c r="M13" s="65">
        <f>IFERROR(F13/H13-1,"n/a")</f>
        <v>0.20121951219512191</v>
      </c>
      <c r="N13" s="65" t="str">
        <f>IFERROR(F13/I13-1,"n/a")</f>
        <v>n/a</v>
      </c>
      <c r="O13" s="65">
        <f>IFERROR(F13/J13-1,"n/a")</f>
        <v>5.3475935828876997E-2</v>
      </c>
      <c r="P13" s="125">
        <f>IFERROR(F13/K13-1,"n/a")</f>
        <v>4.2328042328042326E-2</v>
      </c>
      <c r="Q13" s="69">
        <f>F13</f>
        <v>197</v>
      </c>
      <c r="R13" s="69">
        <f>G13</f>
        <v>188</v>
      </c>
      <c r="S13" s="69">
        <f t="shared" ref="S13:V14" si="0">H13</f>
        <v>164</v>
      </c>
      <c r="T13" s="69">
        <f t="shared" si="0"/>
        <v>0</v>
      </c>
      <c r="U13" s="69">
        <f t="shared" si="0"/>
        <v>187</v>
      </c>
      <c r="V13" s="69">
        <f t="shared" si="0"/>
        <v>189</v>
      </c>
      <c r="W13" s="65">
        <f>IFERROR(Q13/R13-1,"n/a")</f>
        <v>4.7872340425531901E-2</v>
      </c>
      <c r="X13" s="65">
        <f>IFERROR(Q13/S13-1,"n/a")</f>
        <v>0.20121951219512191</v>
      </c>
      <c r="Y13" s="65" t="str">
        <f>IFERROR(Q13/T13-1,"n/a")</f>
        <v>n/a</v>
      </c>
      <c r="Z13" s="65">
        <f>IFERROR(Q13/U13-1,"n/a")</f>
        <v>5.3475935828876997E-2</v>
      </c>
      <c r="AA13" s="125">
        <f>IFERROR(Q13/V13-1,"n/a")</f>
        <v>4.2328042328042326E-2</v>
      </c>
      <c r="AB13" s="69">
        <v>1622</v>
      </c>
      <c r="AC13" s="69">
        <v>1486</v>
      </c>
      <c r="AD13" s="69">
        <v>522</v>
      </c>
      <c r="AE13" s="69">
        <v>551</v>
      </c>
      <c r="AF13" s="184">
        <v>1591</v>
      </c>
      <c r="AG13" s="177"/>
      <c r="AH13" s="177"/>
    </row>
    <row r="14" spans="1:34" s="178" customFormat="1" ht="12.75">
      <c r="A14" s="177"/>
      <c r="B14" s="182"/>
      <c r="C14" s="145"/>
      <c r="D14" s="27" t="s">
        <v>20</v>
      </c>
      <c r="E14" s="123"/>
      <c r="F14" s="124">
        <v>621444</v>
      </c>
      <c r="G14" s="124">
        <v>522949</v>
      </c>
      <c r="H14" s="124">
        <v>195612</v>
      </c>
      <c r="I14" s="124">
        <v>0</v>
      </c>
      <c r="J14" s="124">
        <v>466080</v>
      </c>
      <c r="K14" s="124">
        <v>525262</v>
      </c>
      <c r="L14" s="65">
        <f>IFERROR(F14/G14-1,"n/a")</f>
        <v>0.1883453262172794</v>
      </c>
      <c r="M14" s="65">
        <f>IFERROR(F14/H14-1,"n/a")</f>
        <v>2.1769216612477762</v>
      </c>
      <c r="N14" s="65" t="str">
        <f>IFERROR(F14/I14-1,"n/a")</f>
        <v>n/a</v>
      </c>
      <c r="O14" s="65">
        <f>IFERROR(F14/J14-1,"n/a")</f>
        <v>0.33334191555097847</v>
      </c>
      <c r="P14" s="125">
        <f>IFERROR(F14/K14-1,"n/a")</f>
        <v>0.18311242770274649</v>
      </c>
      <c r="Q14" s="69">
        <f>F14</f>
        <v>621444</v>
      </c>
      <c r="R14" s="69">
        <f>G14</f>
        <v>522949</v>
      </c>
      <c r="S14" s="69">
        <f t="shared" si="0"/>
        <v>195612</v>
      </c>
      <c r="T14" s="69">
        <f t="shared" si="0"/>
        <v>0</v>
      </c>
      <c r="U14" s="69">
        <f t="shared" si="0"/>
        <v>466080</v>
      </c>
      <c r="V14" s="69">
        <f t="shared" si="0"/>
        <v>525262</v>
      </c>
      <c r="W14" s="65">
        <f>IFERROR(Q14/R14-1,"n/a")</f>
        <v>0.1883453262172794</v>
      </c>
      <c r="X14" s="65">
        <f>IFERROR(Q14/S14-1,"n/a")</f>
        <v>2.1769216612477762</v>
      </c>
      <c r="Y14" s="65" t="str">
        <f>IFERROR(Q14/T14-1,"n/a")</f>
        <v>n/a</v>
      </c>
      <c r="Z14" s="65">
        <f>IFERROR(Q14/U14-1,"n/a")</f>
        <v>0.33334191555097847</v>
      </c>
      <c r="AA14" s="125">
        <f>IFERROR(Q14/V14-1,"n/a")</f>
        <v>0.18311242770274649</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11</v>
      </c>
      <c r="G16" s="124">
        <v>5</v>
      </c>
      <c r="H16" s="124">
        <v>3</v>
      </c>
      <c r="I16" s="124">
        <v>2</v>
      </c>
      <c r="J16" s="124">
        <v>5</v>
      </c>
      <c r="K16" s="124">
        <v>5</v>
      </c>
      <c r="L16" s="65">
        <f>IFERROR(F16/G16-1,"n/a")</f>
        <v>1.2000000000000002</v>
      </c>
      <c r="M16" s="65">
        <f>IFERROR(F16/H16-1,"n/a")</f>
        <v>2.6666666666666665</v>
      </c>
      <c r="N16" s="65">
        <f>IFERROR(F16/I16-1,"n/a")</f>
        <v>4.5</v>
      </c>
      <c r="O16" s="65">
        <f>IFERROR(F16/J16-1,"n/a")</f>
        <v>1.2000000000000002</v>
      </c>
      <c r="P16" s="125">
        <f>IFERROR(F16/K16-1,"n/a")</f>
        <v>1.2000000000000002</v>
      </c>
      <c r="Q16" s="69">
        <f>F16</f>
        <v>11</v>
      </c>
      <c r="R16" s="69">
        <f t="shared" ref="R16:V17" si="1">G16</f>
        <v>5</v>
      </c>
      <c r="S16" s="69">
        <f t="shared" si="1"/>
        <v>3</v>
      </c>
      <c r="T16" s="69">
        <f t="shared" si="1"/>
        <v>2</v>
      </c>
      <c r="U16" s="69">
        <f t="shared" si="1"/>
        <v>5</v>
      </c>
      <c r="V16" s="69">
        <f t="shared" si="1"/>
        <v>5</v>
      </c>
      <c r="W16" s="65">
        <f>IFERROR(Q16/R16-1,"n/a")</f>
        <v>1.2000000000000002</v>
      </c>
      <c r="X16" s="65">
        <f>IFERROR(Q16/S16-1,"n/a")</f>
        <v>2.6666666666666665</v>
      </c>
      <c r="Y16" s="65">
        <f>IFERROR(Q16/T16-1,"n/a")</f>
        <v>4.5</v>
      </c>
      <c r="Z16" s="65">
        <f>IFERROR(Q16/U16-1,"n/a")</f>
        <v>1.2000000000000002</v>
      </c>
      <c r="AA16" s="125">
        <f>IFERROR(Q16/V16-1,"n/a")</f>
        <v>1.2000000000000002</v>
      </c>
      <c r="AB16" s="69">
        <v>575</v>
      </c>
      <c r="AC16" s="69">
        <v>572</v>
      </c>
      <c r="AD16" s="69">
        <v>202</v>
      </c>
      <c r="AE16" s="69">
        <v>54</v>
      </c>
      <c r="AF16" s="184">
        <v>586</v>
      </c>
      <c r="AG16" s="177"/>
      <c r="AH16" s="177"/>
    </row>
    <row r="17" spans="1:34" s="178" customFormat="1" ht="12.75">
      <c r="A17" s="177"/>
      <c r="B17" s="182"/>
      <c r="C17" s="145"/>
      <c r="D17" s="27" t="s">
        <v>20</v>
      </c>
      <c r="E17" s="123"/>
      <c r="F17" s="124">
        <v>43434</v>
      </c>
      <c r="G17" s="124">
        <v>15799</v>
      </c>
      <c r="H17" s="124">
        <v>1702</v>
      </c>
      <c r="I17" s="124">
        <v>1288</v>
      </c>
      <c r="J17" s="124">
        <v>23141</v>
      </c>
      <c r="K17" s="124">
        <v>20627</v>
      </c>
      <c r="L17" s="65">
        <f>IFERROR(F17/G17-1,"n/a")</f>
        <v>1.7491613393252736</v>
      </c>
      <c r="M17" s="65">
        <f>IFERROR(F17/H17-1,"n/a")</f>
        <v>24.519388954171564</v>
      </c>
      <c r="N17" s="65">
        <f>IFERROR(F17/I17-1,"n/a")</f>
        <v>32.722049689440993</v>
      </c>
      <c r="O17" s="65">
        <f>IFERROR(F17/J17-1,"n/a")</f>
        <v>0.87692839548852675</v>
      </c>
      <c r="P17" s="125">
        <f>IFERROR(F17/K17-1,"n/a")</f>
        <v>1.1056867212876327</v>
      </c>
      <c r="Q17" s="69">
        <f>F17</f>
        <v>43434</v>
      </c>
      <c r="R17" s="69">
        <f t="shared" si="1"/>
        <v>15799</v>
      </c>
      <c r="S17" s="69">
        <f t="shared" si="1"/>
        <v>1702</v>
      </c>
      <c r="T17" s="69">
        <f t="shared" si="1"/>
        <v>1288</v>
      </c>
      <c r="U17" s="69">
        <f t="shared" si="1"/>
        <v>23141</v>
      </c>
      <c r="V17" s="69">
        <f t="shared" si="1"/>
        <v>20627</v>
      </c>
      <c r="W17" s="65">
        <f>IFERROR(Q17/R17-1,"n/a")</f>
        <v>1.7491613393252736</v>
      </c>
      <c r="X17" s="65">
        <f>IFERROR(Q17/S17-1,"n/a")</f>
        <v>24.519388954171564</v>
      </c>
      <c r="Y17" s="65">
        <f>IFERROR(Q17/T17-1,"n/a")</f>
        <v>32.722049689440993</v>
      </c>
      <c r="Z17" s="65">
        <f>IFERROR(Q17/U17-1,"n/a")</f>
        <v>0.87692839548852675</v>
      </c>
      <c r="AA17" s="125">
        <f>IFERROR(Q17/V17-1,"n/a")</f>
        <v>1.1056867212876327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2</v>
      </c>
      <c r="G19" s="124">
        <v>4</v>
      </c>
      <c r="H19" s="124">
        <v>3</v>
      </c>
      <c r="I19" s="124">
        <v>0</v>
      </c>
      <c r="J19" s="124">
        <v>1</v>
      </c>
      <c r="K19" s="124">
        <v>0</v>
      </c>
      <c r="L19" s="65">
        <f>IFERROR(F19/G19-1,"n/a")</f>
        <v>-0.5</v>
      </c>
      <c r="M19" s="65">
        <f>IFERROR(F19/H19-1,"n/a")</f>
        <v>-0.33333333333333337</v>
      </c>
      <c r="N19" s="65" t="str">
        <f>IFERROR(F19/I19-1,"n/a")</f>
        <v>n/a</v>
      </c>
      <c r="O19" s="65">
        <f>IFERROR(F19/J19-1,"n/a")</f>
        <v>1</v>
      </c>
      <c r="P19" s="125" t="str">
        <f>IFERROR(F19/K19-1,"n/a")</f>
        <v>n/a</v>
      </c>
      <c r="Q19" s="69">
        <f>F19</f>
        <v>2</v>
      </c>
      <c r="R19" s="69">
        <f>G19</f>
        <v>4</v>
      </c>
      <c r="S19" s="69">
        <f t="shared" ref="S19:V20" si="2">H19</f>
        <v>3</v>
      </c>
      <c r="T19" s="69">
        <f t="shared" si="2"/>
        <v>0</v>
      </c>
      <c r="U19" s="69">
        <f t="shared" si="2"/>
        <v>1</v>
      </c>
      <c r="V19" s="69">
        <f t="shared" si="2"/>
        <v>0</v>
      </c>
      <c r="W19" s="65">
        <f>IFERROR(Q19/R19-1,"n/a")</f>
        <v>-0.5</v>
      </c>
      <c r="X19" s="65">
        <f>IFERROR(Q19/S19-1,"n/a")</f>
        <v>-0.33333333333333337</v>
      </c>
      <c r="Y19" s="65" t="str">
        <f>IFERROR(Q19/T19-1,"n/a")</f>
        <v>n/a</v>
      </c>
      <c r="Z19" s="65">
        <f>IFERROR(Q19/U19-1,"n/a")</f>
        <v>1</v>
      </c>
      <c r="AA19" s="125" t="str">
        <f>IFERROR(Q19/V19-1,"n/a")</f>
        <v>n/a</v>
      </c>
      <c r="AB19" s="69">
        <v>708</v>
      </c>
      <c r="AC19" s="69">
        <v>658</v>
      </c>
      <c r="AD19" s="69">
        <v>47</v>
      </c>
      <c r="AE19" s="69">
        <v>9</v>
      </c>
      <c r="AF19" s="184">
        <v>290</v>
      </c>
      <c r="AG19" s="177"/>
      <c r="AH19" s="177"/>
    </row>
    <row r="20" spans="1:34" s="178" customFormat="1" ht="12.75">
      <c r="A20" s="177"/>
      <c r="B20" s="182"/>
      <c r="C20" s="145"/>
      <c r="D20" s="27" t="s">
        <v>20</v>
      </c>
      <c r="E20" s="123"/>
      <c r="F20" s="124">
        <v>2840</v>
      </c>
      <c r="G20" s="124">
        <v>3860</v>
      </c>
      <c r="H20" s="124">
        <v>814</v>
      </c>
      <c r="I20" s="124">
        <v>0</v>
      </c>
      <c r="J20" s="124">
        <v>823</v>
      </c>
      <c r="K20" s="124">
        <v>440</v>
      </c>
      <c r="L20" s="65">
        <f>IFERROR(F20/G20-1,"n/a")</f>
        <v>-0.26424870466321249</v>
      </c>
      <c r="M20" s="65">
        <f>IFERROR(F20/H20-1,"n/a")</f>
        <v>2.4889434889434892</v>
      </c>
      <c r="N20" s="65" t="str">
        <f>IFERROR(F20/I20-1,"n/a")</f>
        <v>n/a</v>
      </c>
      <c r="O20" s="65">
        <f>IFERROR(F20/J20-1,"n/a")</f>
        <v>2.4507897934386391</v>
      </c>
      <c r="P20" s="125">
        <f>IFERROR(F20/K20-1,"n/a")</f>
        <v>5.4545454545454541</v>
      </c>
      <c r="Q20" s="69">
        <f>F20</f>
        <v>2840</v>
      </c>
      <c r="R20" s="69">
        <f>G20</f>
        <v>3860</v>
      </c>
      <c r="S20" s="69">
        <f t="shared" si="2"/>
        <v>814</v>
      </c>
      <c r="T20" s="69">
        <f t="shared" si="2"/>
        <v>0</v>
      </c>
      <c r="U20" s="69">
        <f t="shared" si="2"/>
        <v>823</v>
      </c>
      <c r="V20" s="69">
        <f t="shared" si="2"/>
        <v>440</v>
      </c>
      <c r="W20" s="65">
        <f>IFERROR(Q20/R20-1,"n/a")</f>
        <v>-0.26424870466321249</v>
      </c>
      <c r="X20" s="65">
        <f>IFERROR(Q20/S20-1,"n/a")</f>
        <v>2.4889434889434892</v>
      </c>
      <c r="Y20" s="65" t="str">
        <f>IFERROR(Q20/T20-1,"n/a")</f>
        <v>n/a</v>
      </c>
      <c r="Z20" s="65">
        <f>IFERROR(Q20/U20-1,"n/a")</f>
        <v>2.4507897934386391</v>
      </c>
      <c r="AA20" s="125">
        <f>IFERROR(Q20/V20-1,"n/a")</f>
        <v>5.4545454545454541</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94</v>
      </c>
      <c r="G22" s="124">
        <v>106</v>
      </c>
      <c r="H22" s="124">
        <v>16</v>
      </c>
      <c r="I22" s="124">
        <v>0</v>
      </c>
      <c r="J22" s="124">
        <v>19</v>
      </c>
      <c r="K22" s="124">
        <v>24</v>
      </c>
      <c r="L22" s="65">
        <f>IFERROR(F22/G22-1,"n/a")</f>
        <v>-0.1132075471698113</v>
      </c>
      <c r="M22" s="65">
        <f>IFERROR(F22/H22-1,"n/a")</f>
        <v>4.875</v>
      </c>
      <c r="N22" s="65" t="str">
        <f>IFERROR(F22/I22-1,"n/a")</f>
        <v>n/a</v>
      </c>
      <c r="O22" s="65">
        <f>IFERROR(F22/J22-1,"n/a")</f>
        <v>3.9473684210526319</v>
      </c>
      <c r="P22" s="125">
        <f>IFERROR(F22/K22-1,"n/a")</f>
        <v>2.9166666666666665</v>
      </c>
      <c r="Q22" s="69">
        <f>F22</f>
        <v>94</v>
      </c>
      <c r="R22" s="69">
        <f>G22</f>
        <v>106</v>
      </c>
      <c r="S22" s="69">
        <f t="shared" ref="S22:V23" si="3">H22</f>
        <v>16</v>
      </c>
      <c r="T22" s="69">
        <f t="shared" si="3"/>
        <v>0</v>
      </c>
      <c r="U22" s="69">
        <f t="shared" si="3"/>
        <v>19</v>
      </c>
      <c r="V22" s="69">
        <f t="shared" si="3"/>
        <v>24</v>
      </c>
      <c r="W22" s="65">
        <f>IFERROR(Q22/R22-1,"n/a")</f>
        <v>-0.1132075471698113</v>
      </c>
      <c r="X22" s="65">
        <f>IFERROR(Q22/S22-1,"n/a")</f>
        <v>4.875</v>
      </c>
      <c r="Y22" s="65" t="str">
        <f>IFERROR(Q22/T22-1,"n/a")</f>
        <v>n/a</v>
      </c>
      <c r="Z22" s="65">
        <f>IFERROR(Q22/U22-1,"n/a")</f>
        <v>3.9473684210526319</v>
      </c>
      <c r="AA22" s="125">
        <f>IFERROR(Q22/V22-1,"n/a")</f>
        <v>2.9166666666666665</v>
      </c>
      <c r="AB22" s="69">
        <v>1500</v>
      </c>
      <c r="AC22" s="69">
        <v>895</v>
      </c>
      <c r="AD22" s="69">
        <v>283</v>
      </c>
      <c r="AE22" s="69">
        <v>43</v>
      </c>
      <c r="AF22" s="184">
        <v>827</v>
      </c>
      <c r="AG22" s="177"/>
      <c r="AH22" s="177"/>
    </row>
    <row r="23" spans="1:34" s="178" customFormat="1" ht="12.75">
      <c r="A23" s="177"/>
      <c r="B23" s="182"/>
      <c r="C23" s="145"/>
      <c r="D23" s="27" t="s">
        <v>20</v>
      </c>
      <c r="E23" s="123"/>
      <c r="F23" s="124">
        <v>307845</v>
      </c>
      <c r="G23" s="124">
        <v>290797</v>
      </c>
      <c r="H23" s="124">
        <v>21828</v>
      </c>
      <c r="I23" s="124">
        <v>0</v>
      </c>
      <c r="J23" s="124">
        <v>64994</v>
      </c>
      <c r="K23" s="124">
        <v>74523</v>
      </c>
      <c r="L23" s="65">
        <f>IFERROR(F23/G23-1,"n/a")</f>
        <v>5.8625088979597395E-2</v>
      </c>
      <c r="M23" s="65">
        <f>IFERROR(F23/H23-1,"n/a")</f>
        <v>13.103216052776251</v>
      </c>
      <c r="N23" s="65" t="str">
        <f>IFERROR(F23/I23-1,"n/a")</f>
        <v>n/a</v>
      </c>
      <c r="O23" s="65">
        <f>IFERROR(F23/J23-1,"n/a")</f>
        <v>3.7365141397667481</v>
      </c>
      <c r="P23" s="125">
        <f>IFERROR(F23/K23-1,"n/a")</f>
        <v>3.1308723481341332</v>
      </c>
      <c r="Q23" s="69">
        <f>F23</f>
        <v>307845</v>
      </c>
      <c r="R23" s="69">
        <f>G23</f>
        <v>290797</v>
      </c>
      <c r="S23" s="69">
        <f t="shared" si="3"/>
        <v>21828</v>
      </c>
      <c r="T23" s="69">
        <f t="shared" si="3"/>
        <v>0</v>
      </c>
      <c r="U23" s="69">
        <f t="shared" si="3"/>
        <v>64994</v>
      </c>
      <c r="V23" s="69">
        <f t="shared" si="3"/>
        <v>74523</v>
      </c>
      <c r="W23" s="65">
        <f>IFERROR(Q23/R23-1,"n/a")</f>
        <v>5.8625088979597395E-2</v>
      </c>
      <c r="X23" s="65">
        <f>IFERROR(Q23/S23-1,"n/a")</f>
        <v>13.103216052776251</v>
      </c>
      <c r="Y23" s="65" t="str">
        <f>IFERROR(Q23/T23-1,"n/a")</f>
        <v>n/a</v>
      </c>
      <c r="Z23" s="65">
        <f>IFERROR(Q23/U23-1,"n/a")</f>
        <v>3.7365141397667481</v>
      </c>
      <c r="AA23" s="125">
        <f>IFERROR(Q23/V23-1,"n/a")</f>
        <v>3.1308723481341332</v>
      </c>
      <c r="AB23" s="69">
        <v>4459166</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4">
        <v>0</v>
      </c>
      <c r="H25" s="124">
        <v>0</v>
      </c>
      <c r="I25" s="124">
        <v>0</v>
      </c>
      <c r="J25" s="124">
        <v>0</v>
      </c>
      <c r="K25" s="124">
        <v>0</v>
      </c>
      <c r="L25" s="65" t="str">
        <f>IFERROR(F25/G25-1,"n/a")</f>
        <v>n/a</v>
      </c>
      <c r="M25" s="65" t="str">
        <f>IFERROR(F25/H25-1,"n/a")</f>
        <v>n/a</v>
      </c>
      <c r="N25" s="65" t="str">
        <f>IFERROR(F25/I25-1,"n/a")</f>
        <v>n/a</v>
      </c>
      <c r="O25" s="65" t="str">
        <f>IFERROR(F25/J25-1,"n/a")</f>
        <v>n/a</v>
      </c>
      <c r="P25" s="125" t="str">
        <f>IFERROR(F25/K25-1,"n/a")</f>
        <v>n/a</v>
      </c>
      <c r="Q25" s="69">
        <f>F25</f>
        <v>0</v>
      </c>
      <c r="R25" s="69">
        <f>G25</f>
        <v>0</v>
      </c>
      <c r="S25" s="69">
        <f t="shared" ref="S25:V26" si="4">H25</f>
        <v>0</v>
      </c>
      <c r="T25" s="69">
        <f t="shared" si="4"/>
        <v>0</v>
      </c>
      <c r="U25" s="69">
        <f t="shared" si="4"/>
        <v>0</v>
      </c>
      <c r="V25" s="69">
        <f t="shared" si="4"/>
        <v>0</v>
      </c>
      <c r="W25" s="65" t="str">
        <f>IFERROR(Q25/R25-1,"n/a")</f>
        <v>n/a</v>
      </c>
      <c r="X25" s="65" t="str">
        <f>IFERROR(Q25/S25-1,"n/a")</f>
        <v>n/a</v>
      </c>
      <c r="Y25" s="65" t="str">
        <f>IFERROR(Q25/T25-1,"n/a")</f>
        <v>n/a</v>
      </c>
      <c r="Z25" s="65" t="str">
        <f>IFERROR(Q25/U25-1,"n/a")</f>
        <v>n/a</v>
      </c>
      <c r="AA25" s="125" t="str">
        <f>IFERROR(Q25/V25-1,"n/a")</f>
        <v>n/a</v>
      </c>
      <c r="AB25" s="69">
        <v>21</v>
      </c>
      <c r="AC25" s="69">
        <v>9</v>
      </c>
      <c r="AD25" s="69">
        <v>0</v>
      </c>
      <c r="AE25" s="69">
        <v>0</v>
      </c>
      <c r="AF25" s="184">
        <v>16</v>
      </c>
      <c r="AG25" s="177"/>
      <c r="AH25" s="177"/>
    </row>
    <row r="26" spans="1:34" s="178" customFormat="1" ht="12.75">
      <c r="A26" s="177"/>
      <c r="B26" s="182"/>
      <c r="C26" s="145"/>
      <c r="D26" s="27" t="s">
        <v>20</v>
      </c>
      <c r="E26" s="123"/>
      <c r="F26" s="124">
        <v>0</v>
      </c>
      <c r="G26" s="124">
        <v>0</v>
      </c>
      <c r="H26" s="124">
        <v>0</v>
      </c>
      <c r="I26" s="124">
        <v>0</v>
      </c>
      <c r="J26" s="124">
        <v>0</v>
      </c>
      <c r="K26" s="124">
        <v>0</v>
      </c>
      <c r="L26" s="65" t="str">
        <f>IFERROR(F26/G26-1,"n/a")</f>
        <v>n/a</v>
      </c>
      <c r="M26" s="65" t="str">
        <f>IFERROR(F26/H26-1,"n/a")</f>
        <v>n/a</v>
      </c>
      <c r="N26" s="65" t="str">
        <f>IFERROR(F26/I26-1,"n/a")</f>
        <v>n/a</v>
      </c>
      <c r="O26" s="65" t="str">
        <f>IFERROR(F26/J26-1,"n/a")</f>
        <v>n/a</v>
      </c>
      <c r="P26" s="125" t="str">
        <f>IFERROR(F26/K26-1,"n/a")</f>
        <v>n/a</v>
      </c>
      <c r="Q26" s="69">
        <f>F26</f>
        <v>0</v>
      </c>
      <c r="R26" s="69">
        <f>G26</f>
        <v>0</v>
      </c>
      <c r="S26" s="69">
        <f t="shared" si="4"/>
        <v>0</v>
      </c>
      <c r="T26" s="69">
        <f t="shared" si="4"/>
        <v>0</v>
      </c>
      <c r="U26" s="69">
        <f t="shared" si="4"/>
        <v>0</v>
      </c>
      <c r="V26" s="69">
        <f t="shared" si="4"/>
        <v>0</v>
      </c>
      <c r="W26" s="65" t="str">
        <f>IFERROR(Q26/R26-1,"n/a")</f>
        <v>n/a</v>
      </c>
      <c r="X26" s="65" t="str">
        <f>IFERROR(Q26/S26-1,"n/a")</f>
        <v>n/a</v>
      </c>
      <c r="Y26" s="65" t="str">
        <f>IFERROR(Q26/T26-1,"n/a")</f>
        <v>n/a</v>
      </c>
      <c r="Z26" s="65" t="str">
        <f>IFERROR(Q26/U26-1,"n/a")</f>
        <v>n/a</v>
      </c>
      <c r="AA26" s="125" t="str">
        <f>IFERROR(Q26/V26-1,"n/a")</f>
        <v>n/a</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5">F13+F16+F19+F22+F25</f>
        <v>304</v>
      </c>
      <c r="G27" s="130">
        <f t="shared" si="5"/>
        <v>303</v>
      </c>
      <c r="H27" s="130">
        <f t="shared" si="5"/>
        <v>186</v>
      </c>
      <c r="I27" s="130">
        <f t="shared" si="5"/>
        <v>2</v>
      </c>
      <c r="J27" s="130">
        <f t="shared" si="5"/>
        <v>212</v>
      </c>
      <c r="K27" s="130">
        <f t="shared" si="5"/>
        <v>218</v>
      </c>
      <c r="L27" s="131">
        <f>IFERROR(F27/G27-1,"n/a")</f>
        <v>3.3003300330032292E-3</v>
      </c>
      <c r="M27" s="131">
        <f>IFERROR(F27/H27-1,"n/a")</f>
        <v>0.63440860215053774</v>
      </c>
      <c r="N27" s="131">
        <f>IFERROR(F27/I27-1,"n/a")</f>
        <v>151</v>
      </c>
      <c r="O27" s="131">
        <f>IFERROR(F27/J27-1,"n/a")</f>
        <v>0.4339622641509433</v>
      </c>
      <c r="P27" s="132">
        <f>IFERROR(F27/K27-1,"n/a")</f>
        <v>0.39449541284403677</v>
      </c>
      <c r="Q27" s="130">
        <f t="shared" ref="Q27:V28" si="6">Q13+Q16+Q19+Q22+Q25</f>
        <v>304</v>
      </c>
      <c r="R27" s="130">
        <f t="shared" si="6"/>
        <v>303</v>
      </c>
      <c r="S27" s="130">
        <f t="shared" si="6"/>
        <v>186</v>
      </c>
      <c r="T27" s="130">
        <f t="shared" si="6"/>
        <v>2</v>
      </c>
      <c r="U27" s="130">
        <f t="shared" si="6"/>
        <v>212</v>
      </c>
      <c r="V27" s="130">
        <f t="shared" si="6"/>
        <v>218</v>
      </c>
      <c r="W27" s="131">
        <f>IFERROR(Q27/R27-1,"n/a")</f>
        <v>3.3003300330032292E-3</v>
      </c>
      <c r="X27" s="131">
        <f>IFERROR(Q27/S27-1,"n/a")</f>
        <v>0.63440860215053774</v>
      </c>
      <c r="Y27" s="131">
        <f>IFERROR(Q27/T27-1,"n/a")</f>
        <v>151</v>
      </c>
      <c r="Z27" s="131">
        <f>IFERROR(Q27/U27-1,"n/a")</f>
        <v>0.4339622641509433</v>
      </c>
      <c r="AA27" s="132">
        <f>IFERROR(Q27/V27-1,"n/a")</f>
        <v>0.39449541284403677</v>
      </c>
      <c r="AB27" s="130">
        <f>AB13+AB16+AB19+AB22+AB25</f>
        <v>4426</v>
      </c>
      <c r="AC27" s="130">
        <f>AC13+AC16+AC19+AC22+AC25</f>
        <v>3620</v>
      </c>
      <c r="AD27" s="133">
        <f t="shared" ref="AD27:AF28" si="7">AD13+AD16+AD19+AD22+AD25</f>
        <v>1054</v>
      </c>
      <c r="AE27" s="133">
        <f t="shared" si="7"/>
        <v>657</v>
      </c>
      <c r="AF27" s="152">
        <f t="shared" si="7"/>
        <v>3310</v>
      </c>
      <c r="AG27" s="177"/>
      <c r="AH27" s="177"/>
    </row>
    <row r="28" spans="1:34" s="178" customFormat="1" ht="14.25" thickTop="1" thickBot="1">
      <c r="A28" s="177"/>
      <c r="B28" s="182"/>
      <c r="C28" s="160" t="s">
        <v>17</v>
      </c>
      <c r="D28" s="161"/>
      <c r="E28" s="162"/>
      <c r="F28" s="134">
        <f t="shared" si="5"/>
        <v>975563</v>
      </c>
      <c r="G28" s="134">
        <f t="shared" si="5"/>
        <v>833405</v>
      </c>
      <c r="H28" s="134">
        <f t="shared" si="5"/>
        <v>219956</v>
      </c>
      <c r="I28" s="134">
        <f t="shared" si="5"/>
        <v>1288</v>
      </c>
      <c r="J28" s="134">
        <f t="shared" si="5"/>
        <v>555038</v>
      </c>
      <c r="K28" s="134">
        <f t="shared" si="5"/>
        <v>620852</v>
      </c>
      <c r="L28" s="135">
        <f>IFERROR(F28/G28-1,"n/a")</f>
        <v>0.17057493055597228</v>
      </c>
      <c r="M28" s="135">
        <f>IFERROR(F28/H28-1,"n/a")</f>
        <v>3.4352643255923914</v>
      </c>
      <c r="N28" s="135">
        <f>IFERROR(F28/I28-1,"n/a")</f>
        <v>756.4246894409938</v>
      </c>
      <c r="O28" s="135">
        <f>IFERROR(F28/J28-1,"n/a")</f>
        <v>0.75765082751090906</v>
      </c>
      <c r="P28" s="136">
        <f>IFERROR(F28/K28-1,"n/a")</f>
        <v>0.57132939895498436</v>
      </c>
      <c r="Q28" s="134">
        <f t="shared" si="6"/>
        <v>975563</v>
      </c>
      <c r="R28" s="134">
        <f t="shared" si="6"/>
        <v>833405</v>
      </c>
      <c r="S28" s="134">
        <f t="shared" si="6"/>
        <v>219956</v>
      </c>
      <c r="T28" s="134">
        <f t="shared" si="6"/>
        <v>1288</v>
      </c>
      <c r="U28" s="134">
        <f t="shared" si="6"/>
        <v>555038</v>
      </c>
      <c r="V28" s="134">
        <f t="shared" si="6"/>
        <v>620852</v>
      </c>
      <c r="W28" s="135">
        <f>IFERROR(Q28/R28-1,"n/a")</f>
        <v>0.17057493055597228</v>
      </c>
      <c r="X28" s="135">
        <f>IFERROR(Q28/S28-1,"n/a")</f>
        <v>3.4352643255923914</v>
      </c>
      <c r="Y28" s="135">
        <f>IFERROR(Q28/T28-1,"n/a")</f>
        <v>756.4246894409938</v>
      </c>
      <c r="Z28" s="135">
        <f>IFERROR(Q28/U28-1,"n/a")</f>
        <v>0.75765082751090906</v>
      </c>
      <c r="AA28" s="136">
        <f>IFERROR(Q28/V28-1,"n/a")</f>
        <v>0.57132939895498436</v>
      </c>
      <c r="AB28" s="134">
        <f>AB14+AB17+AB20+AB23+AB26</f>
        <v>12668540</v>
      </c>
      <c r="AC28" s="134">
        <f>AC14+AC17+AC20+AC23+AC26</f>
        <v>7626669</v>
      </c>
      <c r="AD28" s="137">
        <f t="shared" si="7"/>
        <v>1552483</v>
      </c>
      <c r="AE28" s="137">
        <f t="shared" si="7"/>
        <v>1314158</v>
      </c>
      <c r="AF28" s="155">
        <f t="shared" si="7"/>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66"/>
  <sheetViews>
    <sheetView showGridLines="0" zoomScaleNormal="100" workbookViewId="0">
      <selection activeCell="N33" sqref="N33"/>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164"/>
      <c r="E4" s="187" t="s">
        <v>100</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39</v>
      </c>
      <c r="G9" s="216"/>
      <c r="H9" s="216"/>
      <c r="I9" s="216"/>
      <c r="J9" s="216"/>
      <c r="K9" s="216"/>
      <c r="L9" s="216"/>
      <c r="M9" s="216"/>
      <c r="N9" s="217"/>
      <c r="O9" s="215" t="s">
        <v>38</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229</v>
      </c>
      <c r="G13" s="124">
        <v>191</v>
      </c>
      <c r="H13" s="124">
        <v>172</v>
      </c>
      <c r="I13" s="124">
        <v>0</v>
      </c>
      <c r="J13" s="124">
        <v>200</v>
      </c>
      <c r="K13" s="65">
        <v>0.19895287958115193</v>
      </c>
      <c r="L13" s="65">
        <v>0.33139534883720922</v>
      </c>
      <c r="M13" s="65" t="s">
        <v>48</v>
      </c>
      <c r="N13" s="125">
        <v>0.14500000000000002</v>
      </c>
      <c r="O13" s="69">
        <v>1630</v>
      </c>
      <c r="P13" s="69">
        <v>1492</v>
      </c>
      <c r="Q13" s="69">
        <v>515</v>
      </c>
      <c r="R13" s="69">
        <v>551</v>
      </c>
      <c r="S13" s="69">
        <v>1584</v>
      </c>
      <c r="T13" s="65">
        <v>9.2493297587131318E-2</v>
      </c>
      <c r="U13" s="65">
        <v>2.1650485436893203</v>
      </c>
      <c r="V13" s="65">
        <v>1.958257713248639</v>
      </c>
      <c r="W13" s="125">
        <v>2.9040404040403978E-2</v>
      </c>
      <c r="X13" s="69">
        <v>1486</v>
      </c>
      <c r="Y13" s="69">
        <v>522</v>
      </c>
      <c r="Z13" s="69">
        <v>551</v>
      </c>
      <c r="AA13" s="184">
        <v>1591</v>
      </c>
      <c r="AB13" s="177"/>
      <c r="AC13" s="177"/>
    </row>
    <row r="14" spans="1:29" s="178" customFormat="1" ht="12.75">
      <c r="A14" s="177"/>
      <c r="B14" s="182"/>
      <c r="C14" s="145"/>
      <c r="D14" s="27" t="s">
        <v>20</v>
      </c>
      <c r="E14" s="123"/>
      <c r="F14" s="124">
        <v>666281</v>
      </c>
      <c r="G14" s="124">
        <v>518319</v>
      </c>
      <c r="H14" s="124">
        <v>253217</v>
      </c>
      <c r="I14" s="124">
        <v>0</v>
      </c>
      <c r="J14" s="124">
        <v>506611</v>
      </c>
      <c r="K14" s="65">
        <v>0.28546512861770457</v>
      </c>
      <c r="L14" s="65">
        <v>1.6312648834793873</v>
      </c>
      <c r="M14" s="65" t="s">
        <v>48</v>
      </c>
      <c r="N14" s="125">
        <v>0.31517278543103089</v>
      </c>
      <c r="O14" s="69">
        <v>5232537</v>
      </c>
      <c r="P14" s="69">
        <v>3575706</v>
      </c>
      <c r="Q14" s="69">
        <v>763201</v>
      </c>
      <c r="R14" s="69">
        <v>1092884</v>
      </c>
      <c r="S14" s="69">
        <v>4571076</v>
      </c>
      <c r="T14" s="65">
        <v>0.46335772571906086</v>
      </c>
      <c r="U14" s="65">
        <v>5.8560405450202504</v>
      </c>
      <c r="V14" s="65">
        <v>3.7878246913670619</v>
      </c>
      <c r="W14" s="125">
        <v>0.14470575418129128</v>
      </c>
      <c r="X14" s="6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185"/>
      <c r="AB15" s="177"/>
      <c r="AC15" s="177"/>
    </row>
    <row r="16" spans="1:29" s="178" customFormat="1" ht="12.75">
      <c r="A16" s="177"/>
      <c r="B16" s="182"/>
      <c r="C16" s="145"/>
      <c r="D16" s="27" t="s">
        <v>19</v>
      </c>
      <c r="E16" s="123"/>
      <c r="F16" s="124">
        <v>12</v>
      </c>
      <c r="G16" s="124">
        <v>6</v>
      </c>
      <c r="H16" s="124">
        <v>7</v>
      </c>
      <c r="I16" s="124">
        <v>6</v>
      </c>
      <c r="J16" s="124">
        <v>47</v>
      </c>
      <c r="K16" s="65">
        <v>1</v>
      </c>
      <c r="L16" s="65">
        <v>0.71428571428571419</v>
      </c>
      <c r="M16" s="65">
        <v>1</v>
      </c>
      <c r="N16" s="125">
        <v>-0.74468085106382986</v>
      </c>
      <c r="O16" s="69">
        <v>573</v>
      </c>
      <c r="P16" s="69">
        <v>554</v>
      </c>
      <c r="Q16" s="69">
        <v>204</v>
      </c>
      <c r="R16" s="69">
        <v>54</v>
      </c>
      <c r="S16" s="69">
        <v>593</v>
      </c>
      <c r="T16" s="65">
        <v>3.4296028880866469E-2</v>
      </c>
      <c r="U16" s="65">
        <v>1.8088235294117645</v>
      </c>
      <c r="V16" s="65">
        <v>9.6111111111111107</v>
      </c>
      <c r="W16" s="125">
        <v>-3.3726812816188834E-2</v>
      </c>
      <c r="X16" s="69">
        <v>572</v>
      </c>
      <c r="Y16" s="69">
        <v>202</v>
      </c>
      <c r="Z16" s="69">
        <v>54</v>
      </c>
      <c r="AA16" s="184">
        <v>586</v>
      </c>
      <c r="AB16" s="177"/>
      <c r="AC16" s="177"/>
    </row>
    <row r="17" spans="1:29" s="178" customFormat="1" ht="12.75">
      <c r="A17" s="177"/>
      <c r="B17" s="182"/>
      <c r="C17" s="145"/>
      <c r="D17" s="27" t="s">
        <v>20</v>
      </c>
      <c r="E17" s="123"/>
      <c r="F17" s="124">
        <v>30889</v>
      </c>
      <c r="G17" s="124">
        <v>22360</v>
      </c>
      <c r="H17" s="124">
        <v>13748</v>
      </c>
      <c r="I17" s="124">
        <v>2141</v>
      </c>
      <c r="J17" s="124">
        <v>55736</v>
      </c>
      <c r="K17" s="65">
        <v>0.38144007155635062</v>
      </c>
      <c r="L17" s="65">
        <v>1.2467995344777423</v>
      </c>
      <c r="M17" s="65">
        <v>13.427370387669313</v>
      </c>
      <c r="N17" s="125">
        <v>-0.44579804794028999</v>
      </c>
      <c r="O17" s="69">
        <v>1660685</v>
      </c>
      <c r="P17" s="69">
        <v>926352</v>
      </c>
      <c r="Q17" s="69">
        <v>302535</v>
      </c>
      <c r="R17" s="69">
        <v>70675</v>
      </c>
      <c r="S17" s="69">
        <v>1398533</v>
      </c>
      <c r="T17" s="65">
        <v>0.79271486432803084</v>
      </c>
      <c r="U17" s="65">
        <v>4.4892326507676801</v>
      </c>
      <c r="V17" s="65">
        <v>22.497488503714184</v>
      </c>
      <c r="W17" s="125">
        <v>0.18744784713696427</v>
      </c>
      <c r="X17" s="6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185"/>
      <c r="AB18" s="177"/>
      <c r="AC18" s="177"/>
    </row>
    <row r="19" spans="1:29" s="178" customFormat="1" ht="12.75">
      <c r="A19" s="177"/>
      <c r="B19" s="182"/>
      <c r="C19" s="145"/>
      <c r="D19" s="27" t="s">
        <v>19</v>
      </c>
      <c r="E19" s="123"/>
      <c r="F19" s="124">
        <v>8</v>
      </c>
      <c r="G19" s="124">
        <v>9</v>
      </c>
      <c r="H19" s="124">
        <v>3</v>
      </c>
      <c r="I19" s="124">
        <v>0</v>
      </c>
      <c r="J19" s="124">
        <v>10</v>
      </c>
      <c r="K19" s="65">
        <v>-0.11111111111111116</v>
      </c>
      <c r="L19" s="65">
        <v>1.6666666666666665</v>
      </c>
      <c r="M19" s="65" t="s">
        <v>48</v>
      </c>
      <c r="N19" s="125">
        <v>-0.19999999999999996</v>
      </c>
      <c r="O19" s="69">
        <v>708</v>
      </c>
      <c r="P19" s="69">
        <v>658</v>
      </c>
      <c r="Q19" s="69">
        <v>47</v>
      </c>
      <c r="R19" s="69">
        <v>10</v>
      </c>
      <c r="S19" s="69">
        <v>290</v>
      </c>
      <c r="T19" s="65">
        <v>7.5987841945288848E-2</v>
      </c>
      <c r="U19" s="65">
        <v>14.063829787234043</v>
      </c>
      <c r="V19" s="65">
        <v>69.8</v>
      </c>
      <c r="W19" s="125">
        <v>1.4413793103448276</v>
      </c>
      <c r="X19" s="69">
        <v>658</v>
      </c>
      <c r="Y19" s="69">
        <v>47</v>
      </c>
      <c r="Z19" s="69">
        <v>9</v>
      </c>
      <c r="AA19" s="184">
        <v>290</v>
      </c>
      <c r="AB19" s="177"/>
      <c r="AC19" s="177"/>
    </row>
    <row r="20" spans="1:29" s="178" customFormat="1" ht="12.75">
      <c r="A20" s="177"/>
      <c r="B20" s="182"/>
      <c r="C20" s="145"/>
      <c r="D20" s="27" t="s">
        <v>20</v>
      </c>
      <c r="E20" s="123"/>
      <c r="F20" s="124">
        <v>7403</v>
      </c>
      <c r="G20" s="124">
        <v>6763</v>
      </c>
      <c r="H20" s="124">
        <v>864</v>
      </c>
      <c r="I20" s="124">
        <v>0</v>
      </c>
      <c r="J20" s="124">
        <v>10787</v>
      </c>
      <c r="K20" s="65">
        <v>9.4632559515008152E-2</v>
      </c>
      <c r="L20" s="65">
        <v>7.5682870370370363</v>
      </c>
      <c r="M20" s="65" t="s">
        <v>48</v>
      </c>
      <c r="N20" s="125">
        <v>-0.31371094836377122</v>
      </c>
      <c r="O20" s="69">
        <v>1277526</v>
      </c>
      <c r="P20" s="69">
        <v>887495</v>
      </c>
      <c r="Q20" s="69">
        <v>17541</v>
      </c>
      <c r="R20" s="69">
        <v>10047</v>
      </c>
      <c r="S20" s="69">
        <v>585930</v>
      </c>
      <c r="T20" s="65">
        <v>0.43947402520577583</v>
      </c>
      <c r="U20" s="65">
        <v>71.830853429108942</v>
      </c>
      <c r="V20" s="65">
        <v>126.15497163332338</v>
      </c>
      <c r="W20" s="125">
        <v>1.1803389483385387</v>
      </c>
      <c r="X20" s="6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185"/>
      <c r="AB21" s="177"/>
      <c r="AC21" s="177"/>
    </row>
    <row r="22" spans="1:29" s="178" customFormat="1" ht="12.75">
      <c r="A22" s="177"/>
      <c r="B22" s="182"/>
      <c r="C22" s="145"/>
      <c r="D22" s="27" t="s">
        <v>19</v>
      </c>
      <c r="E22" s="149"/>
      <c r="F22" s="124">
        <v>128</v>
      </c>
      <c r="G22" s="124">
        <v>67</v>
      </c>
      <c r="H22" s="124">
        <v>25</v>
      </c>
      <c r="I22" s="124">
        <v>0</v>
      </c>
      <c r="J22" s="124">
        <v>20</v>
      </c>
      <c r="K22" s="65">
        <v>0.91044776119402981</v>
      </c>
      <c r="L22" s="65">
        <v>4.12</v>
      </c>
      <c r="M22" s="65" t="s">
        <v>48</v>
      </c>
      <c r="N22" s="125">
        <v>5.4</v>
      </c>
      <c r="O22" s="69">
        <v>1499</v>
      </c>
      <c r="P22" s="69">
        <v>890</v>
      </c>
      <c r="Q22" s="69">
        <v>283</v>
      </c>
      <c r="R22" s="69">
        <v>205</v>
      </c>
      <c r="S22" s="69">
        <v>1061</v>
      </c>
      <c r="T22" s="65">
        <v>0.68426966292134828</v>
      </c>
      <c r="U22" s="65">
        <v>4.2968197879858661</v>
      </c>
      <c r="V22" s="65">
        <v>6.3121951219512198</v>
      </c>
      <c r="W22" s="125">
        <v>0.41281809613572107</v>
      </c>
      <c r="X22" s="69">
        <v>895</v>
      </c>
      <c r="Y22" s="69">
        <v>283</v>
      </c>
      <c r="Z22" s="69">
        <v>43</v>
      </c>
      <c r="AA22" s="184">
        <v>827</v>
      </c>
      <c r="AB22" s="177"/>
      <c r="AC22" s="177"/>
    </row>
    <row r="23" spans="1:29" s="178" customFormat="1" ht="12.75">
      <c r="A23" s="177"/>
      <c r="B23" s="182"/>
      <c r="C23" s="145"/>
      <c r="D23" s="27" t="s">
        <v>20</v>
      </c>
      <c r="E23" s="123"/>
      <c r="F23" s="124">
        <v>383396</v>
      </c>
      <c r="G23" s="124">
        <v>215490</v>
      </c>
      <c r="H23" s="124">
        <v>39214</v>
      </c>
      <c r="I23" s="124">
        <v>0</v>
      </c>
      <c r="J23" s="124">
        <v>58943</v>
      </c>
      <c r="K23" s="65">
        <v>0.77918232864634085</v>
      </c>
      <c r="L23" s="65">
        <v>8.7770184117917065</v>
      </c>
      <c r="M23" s="65" t="s">
        <v>48</v>
      </c>
      <c r="N23" s="125">
        <v>5.5045213172047571</v>
      </c>
      <c r="O23" s="69">
        <v>4440466</v>
      </c>
      <c r="P23" s="69">
        <v>2157691</v>
      </c>
      <c r="Q23" s="69">
        <v>465109</v>
      </c>
      <c r="R23" s="69">
        <v>545974</v>
      </c>
      <c r="S23" s="69">
        <v>3220857</v>
      </c>
      <c r="T23" s="65">
        <v>1.0579712294299788</v>
      </c>
      <c r="U23" s="65">
        <v>8.5471513129180465</v>
      </c>
      <c r="V23" s="65">
        <v>7.1331089026217374</v>
      </c>
      <c r="W23" s="125">
        <v>0.37865977905880333</v>
      </c>
      <c r="X23" s="6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185"/>
      <c r="AB24" s="177"/>
      <c r="AC24" s="177"/>
    </row>
    <row r="25" spans="1:29" s="178" customFormat="1" ht="12.75">
      <c r="B25" s="182"/>
      <c r="C25" s="145"/>
      <c r="D25" s="27" t="s">
        <v>19</v>
      </c>
      <c r="E25" s="123"/>
      <c r="F25" s="124">
        <v>0</v>
      </c>
      <c r="G25" s="124">
        <v>0</v>
      </c>
      <c r="H25" s="124">
        <v>0</v>
      </c>
      <c r="I25" s="124">
        <v>0</v>
      </c>
      <c r="J25" s="124">
        <v>0</v>
      </c>
      <c r="K25" s="65" t="s">
        <v>48</v>
      </c>
      <c r="L25" s="65" t="s">
        <v>48</v>
      </c>
      <c r="M25" s="65" t="s">
        <v>48</v>
      </c>
      <c r="N25" s="125" t="s">
        <v>48</v>
      </c>
      <c r="O25" s="69">
        <v>21</v>
      </c>
      <c r="P25" s="69">
        <v>9</v>
      </c>
      <c r="Q25" s="69">
        <v>0</v>
      </c>
      <c r="R25" s="69">
        <v>0</v>
      </c>
      <c r="S25" s="69">
        <v>16</v>
      </c>
      <c r="T25" s="65">
        <v>1.3333333333333335</v>
      </c>
      <c r="U25" s="65" t="s">
        <v>48</v>
      </c>
      <c r="V25" s="65" t="s">
        <v>48</v>
      </c>
      <c r="W25" s="125">
        <v>0.3125</v>
      </c>
      <c r="X25" s="69">
        <v>9</v>
      </c>
      <c r="Y25" s="69">
        <v>0</v>
      </c>
      <c r="Z25" s="69">
        <v>0</v>
      </c>
      <c r="AA25" s="184">
        <v>16</v>
      </c>
      <c r="AB25" s="177"/>
      <c r="AC25" s="177"/>
    </row>
    <row r="26" spans="1:29" s="178" customFormat="1" ht="12.75">
      <c r="A26" s="177"/>
      <c r="B26" s="182"/>
      <c r="C26" s="145"/>
      <c r="D26" s="27" t="s">
        <v>20</v>
      </c>
      <c r="E26" s="123"/>
      <c r="F26" s="124">
        <v>0</v>
      </c>
      <c r="G26" s="124">
        <v>0</v>
      </c>
      <c r="H26" s="124">
        <v>0</v>
      </c>
      <c r="I26" s="124">
        <v>0</v>
      </c>
      <c r="J26" s="124">
        <v>0</v>
      </c>
      <c r="K26" s="65" t="s">
        <v>48</v>
      </c>
      <c r="L26" s="65" t="s">
        <v>48</v>
      </c>
      <c r="M26" s="65" t="s">
        <v>48</v>
      </c>
      <c r="N26" s="125" t="s">
        <v>48</v>
      </c>
      <c r="O26" s="69">
        <v>38626</v>
      </c>
      <c r="P26" s="69">
        <v>15637</v>
      </c>
      <c r="Q26" s="69">
        <v>0</v>
      </c>
      <c r="R26" s="69">
        <v>0</v>
      </c>
      <c r="S26" s="69">
        <v>20248</v>
      </c>
      <c r="T26" s="65">
        <v>1.4701669118117286</v>
      </c>
      <c r="U26" s="65" t="s">
        <v>48</v>
      </c>
      <c r="V26" s="65" t="s">
        <v>48</v>
      </c>
      <c r="W26" s="125">
        <v>0.90764519952587919</v>
      </c>
      <c r="X26" s="69">
        <v>15637</v>
      </c>
      <c r="Y26" s="69">
        <v>0</v>
      </c>
      <c r="Z26" s="69">
        <v>0</v>
      </c>
      <c r="AA26" s="186">
        <v>20248</v>
      </c>
      <c r="AB26" s="177"/>
      <c r="AC26" s="177"/>
    </row>
    <row r="27" spans="1:29" s="178" customFormat="1" ht="13.5" thickBot="1">
      <c r="A27" s="177"/>
      <c r="B27" s="182"/>
      <c r="C27" s="157" t="s">
        <v>16</v>
      </c>
      <c r="D27" s="158"/>
      <c r="E27" s="159"/>
      <c r="F27" s="130">
        <v>377</v>
      </c>
      <c r="G27" s="130">
        <v>273</v>
      </c>
      <c r="H27" s="130">
        <v>207</v>
      </c>
      <c r="I27" s="130">
        <v>6</v>
      </c>
      <c r="J27" s="130">
        <v>277</v>
      </c>
      <c r="K27" s="131">
        <v>0.38095238095238093</v>
      </c>
      <c r="L27" s="131">
        <v>0.82125603864734309</v>
      </c>
      <c r="M27" s="131">
        <v>61.833333333333336</v>
      </c>
      <c r="N27" s="132">
        <v>0.36101083032490977</v>
      </c>
      <c r="O27" s="130">
        <v>4431</v>
      </c>
      <c r="P27" s="130">
        <v>3603</v>
      </c>
      <c r="Q27" s="130">
        <v>1049</v>
      </c>
      <c r="R27" s="130">
        <v>820</v>
      </c>
      <c r="S27" s="130">
        <v>3544</v>
      </c>
      <c r="T27" s="131">
        <v>0.22980849292256456</v>
      </c>
      <c r="U27" s="131">
        <v>3.2240228789323169</v>
      </c>
      <c r="V27" s="131">
        <v>4.4036585365853655</v>
      </c>
      <c r="W27" s="132">
        <v>0.25028216704288941</v>
      </c>
      <c r="X27" s="130">
        <v>3620</v>
      </c>
      <c r="Y27" s="133">
        <v>1054</v>
      </c>
      <c r="Z27" s="133">
        <v>657</v>
      </c>
      <c r="AA27" s="152">
        <v>3310</v>
      </c>
      <c r="AB27" s="177"/>
      <c r="AC27" s="177"/>
    </row>
    <row r="28" spans="1:29" s="178" customFormat="1" ht="14.25" thickTop="1" thickBot="1">
      <c r="A28" s="177"/>
      <c r="B28" s="182"/>
      <c r="C28" s="160" t="s">
        <v>17</v>
      </c>
      <c r="D28" s="161"/>
      <c r="E28" s="162"/>
      <c r="F28" s="134">
        <v>1087969</v>
      </c>
      <c r="G28" s="134">
        <v>762932</v>
      </c>
      <c r="H28" s="134">
        <v>307043</v>
      </c>
      <c r="I28" s="134">
        <v>2141</v>
      </c>
      <c r="J28" s="134">
        <v>632077</v>
      </c>
      <c r="K28" s="135">
        <v>0.42603665857507611</v>
      </c>
      <c r="L28" s="135">
        <v>2.5433766605980268</v>
      </c>
      <c r="M28" s="135">
        <v>507.1592713685194</v>
      </c>
      <c r="N28" s="136">
        <v>0.72126022620661723</v>
      </c>
      <c r="O28" s="134">
        <v>12649840</v>
      </c>
      <c r="P28" s="134">
        <v>7562881</v>
      </c>
      <c r="Q28" s="134">
        <v>1548386</v>
      </c>
      <c r="R28" s="134">
        <v>1719580</v>
      </c>
      <c r="S28" s="134">
        <v>9796644</v>
      </c>
      <c r="T28" s="135">
        <v>0.67262184873727349</v>
      </c>
      <c r="U28" s="135">
        <v>7.1696941202000026</v>
      </c>
      <c r="V28" s="135">
        <v>6.3563544586468792</v>
      </c>
      <c r="W28" s="136">
        <v>0.29124218456851136</v>
      </c>
      <c r="X28" s="134">
        <v>7626669</v>
      </c>
      <c r="Y28" s="137">
        <v>1552483</v>
      </c>
      <c r="Z28" s="137">
        <v>1314158</v>
      </c>
      <c r="AA28" s="155">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s="178" customFormat="1" ht="11.25">
      <c r="AC31" s="177"/>
    </row>
    <row r="32" spans="1:29" s="178" customFormat="1" ht="11.25">
      <c r="P32" s="193"/>
      <c r="Q32" s="193"/>
      <c r="R32" s="193"/>
      <c r="S32" s="193"/>
      <c r="AC32" s="177"/>
    </row>
    <row r="33" spans="3:29">
      <c r="P33" s="175"/>
      <c r="Q33" s="175"/>
      <c r="R33" s="175"/>
      <c r="S33" s="175"/>
      <c r="AC33" s="10"/>
    </row>
    <row r="34" spans="3:29">
      <c r="C34" s="195" t="s">
        <v>107</v>
      </c>
      <c r="D34" s="195"/>
      <c r="E34" s="195"/>
      <c r="F34" s="195"/>
      <c r="G34" s="195"/>
      <c r="H34" s="195"/>
      <c r="I34" s="195"/>
      <c r="J34" s="195"/>
      <c r="K34" s="195"/>
      <c r="L34" s="195"/>
      <c r="M34" s="195"/>
      <c r="N34" s="195"/>
      <c r="O34" s="195"/>
      <c r="P34" s="196"/>
      <c r="Q34" s="196"/>
      <c r="R34" s="175"/>
      <c r="S34" s="175"/>
      <c r="AC34" s="10"/>
    </row>
    <row r="35" spans="3:29">
      <c r="P35" s="175"/>
      <c r="Q35" s="175"/>
      <c r="R35" s="175"/>
      <c r="S35" s="175"/>
      <c r="AC35" s="10"/>
    </row>
    <row r="36" spans="3:29">
      <c r="AC36" s="10"/>
    </row>
    <row r="37" spans="3:29">
      <c r="AC37" s="10"/>
    </row>
    <row r="38" spans="3:29">
      <c r="AC38" s="10"/>
    </row>
    <row r="39" spans="3:29" ht="15" customHeight="1"/>
    <row r="40" spans="3:29" ht="15" customHeight="1"/>
    <row r="41" spans="3:29" ht="15" customHeight="1"/>
    <row r="42" spans="3:29" ht="15" customHeight="1"/>
    <row r="43" spans="3:29" ht="15" customHeight="1"/>
    <row r="44" spans="3:29" ht="15" customHeight="1"/>
    <row r="45" spans="3:29" ht="15" customHeight="1"/>
    <row r="46" spans="3:29" ht="15" customHeight="1"/>
    <row r="47" spans="3:29" ht="15" customHeight="1"/>
    <row r="48" spans="3:2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66"/>
  <sheetViews>
    <sheetView showGridLines="0" topLeftCell="A4" zoomScaleNormal="100" workbookViewId="0">
      <selection activeCell="F32" sqref="F32"/>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5.855468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164"/>
      <c r="E4" s="187" t="s">
        <v>99</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35</v>
      </c>
      <c r="G9" s="216"/>
      <c r="H9" s="216"/>
      <c r="I9" s="216"/>
      <c r="J9" s="216"/>
      <c r="K9" s="216"/>
      <c r="L9" s="216"/>
      <c r="M9" s="216"/>
      <c r="N9" s="217"/>
      <c r="O9" s="215" t="s">
        <v>36</v>
      </c>
      <c r="P9" s="216"/>
      <c r="Q9" s="216"/>
      <c r="R9" s="216"/>
      <c r="S9" s="216"/>
      <c r="T9" s="216"/>
      <c r="U9" s="216"/>
      <c r="V9" s="216"/>
      <c r="W9" s="216"/>
      <c r="X9" s="223"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31"/>
      <c r="X10" s="120"/>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54" t="s">
        <v>92</v>
      </c>
      <c r="X11" s="188">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27"/>
      <c r="X12" s="145"/>
      <c r="Y12" s="27"/>
      <c r="Z12" s="27"/>
      <c r="AA12" s="123"/>
      <c r="AB12" s="177"/>
      <c r="AC12" s="177"/>
    </row>
    <row r="13" spans="1:29" s="178" customFormat="1" ht="12.75">
      <c r="A13" s="177"/>
      <c r="B13" s="182"/>
      <c r="C13" s="145"/>
      <c r="D13" s="27" t="s">
        <v>19</v>
      </c>
      <c r="E13" s="123"/>
      <c r="F13" s="124">
        <v>165</v>
      </c>
      <c r="G13" s="124">
        <v>144</v>
      </c>
      <c r="H13" s="124">
        <v>115</v>
      </c>
      <c r="I13" s="124">
        <v>0</v>
      </c>
      <c r="J13" s="124">
        <v>172</v>
      </c>
      <c r="K13" s="65">
        <f>IFERROR(F13/G13-1,"n/a")</f>
        <v>0.14583333333333326</v>
      </c>
      <c r="L13" s="65">
        <f t="shared" ref="L13:L28" si="0">IFERROR(F13/H13-1,"n/a")</f>
        <v>0.43478260869565211</v>
      </c>
      <c r="M13" s="65" t="str">
        <f>IFERROR(F13/I13-1,"n/a")</f>
        <v>n/a</v>
      </c>
      <c r="N13" s="125">
        <f>IFERROR(F13/J13-1,"n/a")</f>
        <v>-4.0697674418604612E-2</v>
      </c>
      <c r="O13" s="69">
        <v>1401</v>
      </c>
      <c r="P13" s="69">
        <v>1301</v>
      </c>
      <c r="Q13" s="69">
        <v>343</v>
      </c>
      <c r="R13" s="69">
        <v>551</v>
      </c>
      <c r="S13" s="69">
        <v>1384</v>
      </c>
      <c r="T13" s="65">
        <f>IFERROR(O13/P13-1,"n/a")</f>
        <v>7.6863950807071424E-2</v>
      </c>
      <c r="U13" s="65">
        <f>IFERROR(O13/Q13-1,"n/a")</f>
        <v>3.0845481049562684</v>
      </c>
      <c r="V13" s="65">
        <f>IFERROR(O13/R13-1,"n/a")</f>
        <v>1.5426497277676949</v>
      </c>
      <c r="W13" s="65">
        <f>IFERROR(O13/S13-1,"n/a")</f>
        <v>1.2283236994219626E-2</v>
      </c>
      <c r="X13" s="189">
        <v>1486</v>
      </c>
      <c r="Y13" s="69">
        <v>522</v>
      </c>
      <c r="Z13" s="69">
        <v>551</v>
      </c>
      <c r="AA13" s="184">
        <v>1591</v>
      </c>
      <c r="AB13" s="177"/>
      <c r="AC13" s="177"/>
    </row>
    <row r="14" spans="1:29" s="178" customFormat="1" ht="12.75">
      <c r="A14" s="177"/>
      <c r="B14" s="182"/>
      <c r="C14" s="145"/>
      <c r="D14" s="27" t="s">
        <v>20</v>
      </c>
      <c r="E14" s="123"/>
      <c r="F14" s="124">
        <v>497550</v>
      </c>
      <c r="G14" s="124">
        <v>410205</v>
      </c>
      <c r="H14" s="124">
        <v>185964</v>
      </c>
      <c r="I14" s="124">
        <v>0</v>
      </c>
      <c r="J14" s="124">
        <v>421184</v>
      </c>
      <c r="K14" s="65">
        <f>IFERROR(F14/G14-1,"n/a")</f>
        <v>0.2129301203057008</v>
      </c>
      <c r="L14" s="65">
        <f t="shared" si="0"/>
        <v>1.6755178421629995</v>
      </c>
      <c r="M14" s="65" t="str">
        <f>IFERROR(F14/I14-1,"n/a")</f>
        <v>n/a</v>
      </c>
      <c r="N14" s="125">
        <f>IFERROR(F14/J14-1,"n/a")</f>
        <v>0.18131268044370152</v>
      </c>
      <c r="O14" s="69">
        <v>4566256</v>
      </c>
      <c r="P14" s="69">
        <v>3057387</v>
      </c>
      <c r="Q14" s="69">
        <v>509984</v>
      </c>
      <c r="R14" s="69">
        <v>1092884</v>
      </c>
      <c r="S14" s="69">
        <v>4064465</v>
      </c>
      <c r="T14" s="65">
        <f>IFERROR(O14/P14-1,"n/a")</f>
        <v>0.49351586828883609</v>
      </c>
      <c r="U14" s="65">
        <f>IFERROR(O14/Q14-1,"n/a")</f>
        <v>7.9537240384012051</v>
      </c>
      <c r="V14" s="65">
        <f>IFERROR(O14/R14-1,"n/a")</f>
        <v>3.1781707848225427</v>
      </c>
      <c r="W14" s="65">
        <f>IFERROR(O14/S14-1,"n/a")</f>
        <v>0.12345806889713651</v>
      </c>
      <c r="X14" s="18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66"/>
      <c r="X15" s="190"/>
      <c r="Y15" s="44"/>
      <c r="Z15" s="44"/>
      <c r="AA15" s="185"/>
      <c r="AB15" s="177"/>
      <c r="AC15" s="177"/>
    </row>
    <row r="16" spans="1:29" s="178" customFormat="1" ht="12.75">
      <c r="A16" s="177"/>
      <c r="B16" s="182"/>
      <c r="C16" s="145"/>
      <c r="D16" s="27" t="s">
        <v>19</v>
      </c>
      <c r="E16" s="123"/>
      <c r="F16" s="124">
        <v>49</v>
      </c>
      <c r="G16" s="124">
        <v>27</v>
      </c>
      <c r="H16" s="124">
        <v>28</v>
      </c>
      <c r="I16" s="124">
        <v>10</v>
      </c>
      <c r="J16" s="124">
        <v>29</v>
      </c>
      <c r="K16" s="65">
        <f>IFERROR(F16/G16-1,"n/a")</f>
        <v>0.81481481481481488</v>
      </c>
      <c r="L16" s="65">
        <f t="shared" si="0"/>
        <v>0.75</v>
      </c>
      <c r="M16" s="65">
        <f>IFERROR(F16/I16-1,"n/a")</f>
        <v>3.9000000000000004</v>
      </c>
      <c r="N16" s="125">
        <f>IFERROR(F16/J16-1,"n/a")</f>
        <v>0.68965517241379315</v>
      </c>
      <c r="O16" s="69">
        <v>561</v>
      </c>
      <c r="P16" s="69">
        <v>548</v>
      </c>
      <c r="Q16" s="69">
        <v>197</v>
      </c>
      <c r="R16" s="69">
        <v>48</v>
      </c>
      <c r="S16" s="69">
        <v>546</v>
      </c>
      <c r="T16" s="65">
        <f>IFERROR(O16/P16-1,"n/a")</f>
        <v>2.3722627737226221E-2</v>
      </c>
      <c r="U16" s="65">
        <f>IFERROR(O16/Q16-1,"n/a")</f>
        <v>1.8477157360406093</v>
      </c>
      <c r="V16" s="65">
        <f>IFERROR(O16/R16-1,"n/a")</f>
        <v>10.6875</v>
      </c>
      <c r="W16" s="65">
        <f>IFERROR(O16/S16-1,"n/a")</f>
        <v>2.7472527472527375E-2</v>
      </c>
      <c r="X16" s="189">
        <v>572</v>
      </c>
      <c r="Y16" s="69">
        <v>202</v>
      </c>
      <c r="Z16" s="69">
        <v>54</v>
      </c>
      <c r="AA16" s="184">
        <v>586</v>
      </c>
      <c r="AB16" s="177"/>
      <c r="AC16" s="177"/>
    </row>
    <row r="17" spans="1:29" s="178" customFormat="1" ht="12.75">
      <c r="A17" s="177"/>
      <c r="B17" s="182"/>
      <c r="C17" s="145"/>
      <c r="D17" s="27" t="s">
        <v>20</v>
      </c>
      <c r="E17" s="123"/>
      <c r="F17" s="124">
        <v>98994</v>
      </c>
      <c r="G17" s="124">
        <v>51003</v>
      </c>
      <c r="H17" s="124">
        <v>29456</v>
      </c>
      <c r="I17" s="124">
        <v>4854</v>
      </c>
      <c r="J17" s="124">
        <v>37844</v>
      </c>
      <c r="K17" s="65">
        <f>IFERROR(F17/G17-1,"n/a")</f>
        <v>0.94094465031468744</v>
      </c>
      <c r="L17" s="65">
        <f t="shared" si="0"/>
        <v>2.3607414448669202</v>
      </c>
      <c r="M17" s="65">
        <f>IFERROR(F17/I17-1,"n/a")</f>
        <v>19.394313967861557</v>
      </c>
      <c r="N17" s="125">
        <f>IFERROR(F17/J17-1,"n/a")</f>
        <v>1.6158439911214457</v>
      </c>
      <c r="O17" s="69">
        <v>1629796</v>
      </c>
      <c r="P17" s="69">
        <v>903992</v>
      </c>
      <c r="Q17" s="69">
        <v>288787</v>
      </c>
      <c r="R17" s="69">
        <v>68534</v>
      </c>
      <c r="S17" s="69">
        <v>1342797</v>
      </c>
      <c r="T17" s="65">
        <f>IFERROR(O17/P17-1,"n/a")</f>
        <v>0.80288763617377135</v>
      </c>
      <c r="U17" s="65">
        <f>IFERROR(O17/Q17-1,"n/a")</f>
        <v>4.643591989944146</v>
      </c>
      <c r="V17" s="65">
        <f>IFERROR(O17/R17-1,"n/a")</f>
        <v>22.780838707794672</v>
      </c>
      <c r="W17" s="65">
        <f>IFERROR(O17/S17-1,"n/a")</f>
        <v>0.21373223204996727</v>
      </c>
      <c r="X17" s="18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65"/>
      <c r="X18" s="190"/>
      <c r="Y18" s="44"/>
      <c r="Z18" s="44"/>
      <c r="AA18" s="185"/>
      <c r="AB18" s="177"/>
      <c r="AC18" s="177"/>
    </row>
    <row r="19" spans="1:29" s="178" customFormat="1" ht="12.75">
      <c r="A19" s="177"/>
      <c r="B19" s="182"/>
      <c r="C19" s="145"/>
      <c r="D19" s="27" t="s">
        <v>19</v>
      </c>
      <c r="E19" s="123"/>
      <c r="F19" s="124">
        <v>39</v>
      </c>
      <c r="G19" s="124">
        <v>39</v>
      </c>
      <c r="H19" s="124">
        <v>13</v>
      </c>
      <c r="I19" s="124">
        <v>1</v>
      </c>
      <c r="J19" s="124">
        <v>15</v>
      </c>
      <c r="K19" s="65">
        <f>IFERROR(F19/G19-1,"n/a")</f>
        <v>0</v>
      </c>
      <c r="L19" s="65">
        <f t="shared" si="0"/>
        <v>2</v>
      </c>
      <c r="M19" s="65">
        <f>IFERROR(F19/I19-1,"n/a")</f>
        <v>38</v>
      </c>
      <c r="N19" s="125">
        <f>IFERROR(F19/J19-1,"n/a")</f>
        <v>1.6</v>
      </c>
      <c r="O19" s="69">
        <v>700</v>
      </c>
      <c r="P19" s="69">
        <v>649</v>
      </c>
      <c r="Q19" s="69">
        <v>44</v>
      </c>
      <c r="R19" s="69">
        <v>10</v>
      </c>
      <c r="S19" s="69">
        <v>280</v>
      </c>
      <c r="T19" s="65">
        <f>IFERROR(O19/P19-1,"n/a")</f>
        <v>7.8582434514637978E-2</v>
      </c>
      <c r="U19" s="65">
        <f>IFERROR(O19/Q19-1,"n/a")</f>
        <v>14.909090909090908</v>
      </c>
      <c r="V19" s="65">
        <f>IFERROR(O19/R19-1,"n/a")</f>
        <v>69</v>
      </c>
      <c r="W19" s="65">
        <f>IFERROR(O19/S19-1,"n/a")</f>
        <v>1.5</v>
      </c>
      <c r="X19" s="189">
        <v>658</v>
      </c>
      <c r="Y19" s="69">
        <v>47</v>
      </c>
      <c r="Z19" s="69">
        <v>9</v>
      </c>
      <c r="AA19" s="184">
        <v>290</v>
      </c>
      <c r="AB19" s="177"/>
      <c r="AC19" s="177"/>
    </row>
    <row r="20" spans="1:29" s="178" customFormat="1" ht="12.75">
      <c r="A20" s="177"/>
      <c r="B20" s="182"/>
      <c r="C20" s="145"/>
      <c r="D20" s="27" t="s">
        <v>20</v>
      </c>
      <c r="E20" s="123"/>
      <c r="F20" s="124">
        <v>44881</v>
      </c>
      <c r="G20" s="124">
        <v>43590</v>
      </c>
      <c r="H20" s="124">
        <v>5685</v>
      </c>
      <c r="I20" s="124">
        <v>0</v>
      </c>
      <c r="J20" s="124">
        <v>20135</v>
      </c>
      <c r="K20" s="65">
        <f>IFERROR(F20/G20-1,"n/a")</f>
        <v>2.96168846065612E-2</v>
      </c>
      <c r="L20" s="65">
        <f t="shared" si="0"/>
        <v>6.8946350043975375</v>
      </c>
      <c r="M20" s="65" t="str">
        <f>IFERROR(F20/I20-1,"n/a")</f>
        <v>n/a</v>
      </c>
      <c r="N20" s="125">
        <f t="shared" ref="N20:N28" si="1">IFERROR(F20/J20-1,"n/a")</f>
        <v>1.2290042215048422</v>
      </c>
      <c r="O20" s="69">
        <v>1270123</v>
      </c>
      <c r="P20" s="69">
        <v>880732</v>
      </c>
      <c r="Q20" s="69">
        <v>16677</v>
      </c>
      <c r="R20" s="69">
        <v>10047</v>
      </c>
      <c r="S20" s="69">
        <v>575143</v>
      </c>
      <c r="T20" s="65">
        <f>IFERROR(O20/P20-1,"n/a")</f>
        <v>0.44212200760276676</v>
      </c>
      <c r="U20" s="65">
        <f>IFERROR(O20/Q20-1,"n/a")</f>
        <v>75.160160700365779</v>
      </c>
      <c r="V20" s="65">
        <f>IFERROR(O20/R20-1,"n/a")</f>
        <v>125.41813476659699</v>
      </c>
      <c r="W20" s="65">
        <f>IFERROR(O20/S20-1,"n/a")</f>
        <v>1.2083603555985207</v>
      </c>
      <c r="X20" s="18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65"/>
      <c r="X21" s="190"/>
      <c r="Y21" s="44"/>
      <c r="Z21" s="44"/>
      <c r="AA21" s="185"/>
      <c r="AB21" s="177"/>
      <c r="AC21" s="177"/>
    </row>
    <row r="22" spans="1:29" s="178" customFormat="1" ht="12.75">
      <c r="A22" s="177"/>
      <c r="B22" s="182"/>
      <c r="C22" s="145"/>
      <c r="D22" s="27" t="s">
        <v>19</v>
      </c>
      <c r="E22" s="149"/>
      <c r="F22" s="124">
        <v>210</v>
      </c>
      <c r="G22" s="124">
        <v>130</v>
      </c>
      <c r="H22" s="124">
        <v>67</v>
      </c>
      <c r="I22" s="124">
        <v>0</v>
      </c>
      <c r="J22" s="124">
        <v>95</v>
      </c>
      <c r="K22" s="65">
        <f>IFERROR(F22/G22-1,"n/a")</f>
        <v>0.61538461538461542</v>
      </c>
      <c r="L22" s="65">
        <f t="shared" si="0"/>
        <v>2.1343283582089554</v>
      </c>
      <c r="M22" s="65" t="str">
        <f>IFERROR(F22/I22-1,"n/a")</f>
        <v>n/a</v>
      </c>
      <c r="N22" s="125">
        <f t="shared" si="1"/>
        <v>1.2105263157894739</v>
      </c>
      <c r="O22" s="69">
        <v>1371</v>
      </c>
      <c r="P22" s="69">
        <v>823</v>
      </c>
      <c r="Q22" s="69">
        <v>258</v>
      </c>
      <c r="R22" s="69">
        <v>205</v>
      </c>
      <c r="S22" s="69">
        <v>1041</v>
      </c>
      <c r="T22" s="65">
        <f>IFERROR(O22/P22-1,"n/a")</f>
        <v>0.66585662211421637</v>
      </c>
      <c r="U22" s="65">
        <f>IFERROR(O22/Q22-1,"n/a")</f>
        <v>4.3139534883720927</v>
      </c>
      <c r="V22" s="65">
        <f>IFERROR(O22/R22-1,"n/a")</f>
        <v>5.6878048780487802</v>
      </c>
      <c r="W22" s="65">
        <f>IFERROR(O22/S22-1,"n/a")</f>
        <v>0.31700288184438041</v>
      </c>
      <c r="X22" s="189">
        <v>895</v>
      </c>
      <c r="Y22" s="69">
        <v>283</v>
      </c>
      <c r="Z22" s="69">
        <v>43</v>
      </c>
      <c r="AA22" s="184">
        <v>827</v>
      </c>
      <c r="AB22" s="177"/>
      <c r="AC22" s="177"/>
    </row>
    <row r="23" spans="1:29" s="178" customFormat="1" ht="12.75">
      <c r="A23" s="177"/>
      <c r="B23" s="182"/>
      <c r="C23" s="145"/>
      <c r="D23" s="27" t="s">
        <v>20</v>
      </c>
      <c r="E23" s="123"/>
      <c r="F23" s="124">
        <v>507202</v>
      </c>
      <c r="G23" s="124">
        <v>274849</v>
      </c>
      <c r="H23" s="124">
        <v>83507</v>
      </c>
      <c r="I23" s="124">
        <v>0</v>
      </c>
      <c r="J23" s="124">
        <v>263747</v>
      </c>
      <c r="K23" s="65">
        <f>IFERROR(F23/G23-1,"n/a")</f>
        <v>0.84538419277494192</v>
      </c>
      <c r="L23" s="65">
        <f t="shared" si="0"/>
        <v>5.0737662710910465</v>
      </c>
      <c r="M23" s="65" t="str">
        <f>IFERROR(F23/I23-1,"n/a")</f>
        <v>n/a</v>
      </c>
      <c r="N23" s="125">
        <f t="shared" si="1"/>
        <v>0.92306263199202276</v>
      </c>
      <c r="O23" s="69">
        <v>4057070</v>
      </c>
      <c r="P23" s="69">
        <v>1942201</v>
      </c>
      <c r="Q23" s="69">
        <v>425895</v>
      </c>
      <c r="R23" s="69">
        <v>545974</v>
      </c>
      <c r="S23" s="69">
        <v>3161914</v>
      </c>
      <c r="T23" s="65">
        <f>IFERROR(O23/P23-1,"n/a")</f>
        <v>1.0889032597552983</v>
      </c>
      <c r="U23" s="65">
        <f>IFERROR(O23/Q23-1,"n/a")</f>
        <v>8.5259864520597795</v>
      </c>
      <c r="V23" s="65">
        <f>IFERROR(O23/R23-1,"n/a")</f>
        <v>6.4308849871971923</v>
      </c>
      <c r="W23" s="65">
        <f>IFERROR(O23/S23-1,"n/a")</f>
        <v>0.28310573911877435</v>
      </c>
      <c r="X23" s="18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65"/>
      <c r="X24" s="190"/>
      <c r="Y24" s="44"/>
      <c r="Z24" s="44"/>
      <c r="AA24" s="185"/>
      <c r="AB24" s="177"/>
      <c r="AC24" s="177"/>
    </row>
    <row r="25" spans="1:29" s="178" customFormat="1" ht="12.75">
      <c r="B25" s="182"/>
      <c r="C25" s="145"/>
      <c r="D25" s="27" t="s">
        <v>19</v>
      </c>
      <c r="E25" s="123"/>
      <c r="F25" s="124">
        <v>0</v>
      </c>
      <c r="G25" s="124">
        <v>0</v>
      </c>
      <c r="H25" s="124">
        <v>0</v>
      </c>
      <c r="I25" s="124">
        <v>0</v>
      </c>
      <c r="J25" s="124">
        <v>0</v>
      </c>
      <c r="K25" s="65" t="str">
        <f>IFERROR(F25/G25-1,"n/a")</f>
        <v>n/a</v>
      </c>
      <c r="L25" s="65" t="str">
        <f t="shared" si="0"/>
        <v>n/a</v>
      </c>
      <c r="M25" s="65" t="str">
        <f>IFERROR(F25/I25-1,"n/a")</f>
        <v>n/a</v>
      </c>
      <c r="N25" s="125" t="str">
        <f t="shared" si="1"/>
        <v>n/a</v>
      </c>
      <c r="O25" s="69">
        <v>21</v>
      </c>
      <c r="P25" s="69">
        <v>9</v>
      </c>
      <c r="Q25" s="69">
        <v>0</v>
      </c>
      <c r="R25" s="69">
        <v>0</v>
      </c>
      <c r="S25" s="69">
        <v>16</v>
      </c>
      <c r="T25" s="65">
        <f>IFERROR(O25/P25-1,"n/a")</f>
        <v>1.3333333333333335</v>
      </c>
      <c r="U25" s="65" t="str">
        <f>IFERROR(O25/Q25-1,"n/a")</f>
        <v>n/a</v>
      </c>
      <c r="V25" s="65" t="str">
        <f>IFERROR(O25/R25-1,"n/a")</f>
        <v>n/a</v>
      </c>
      <c r="W25" s="65">
        <f>IFERROR(O25/S25-1,"n/a")</f>
        <v>0.3125</v>
      </c>
      <c r="X25" s="189">
        <v>9</v>
      </c>
      <c r="Y25" s="69">
        <v>0</v>
      </c>
      <c r="Z25" s="69">
        <v>0</v>
      </c>
      <c r="AA25" s="184">
        <v>16</v>
      </c>
      <c r="AB25" s="177"/>
      <c r="AC25" s="177"/>
    </row>
    <row r="26" spans="1:29" s="178" customFormat="1" ht="12.75">
      <c r="A26" s="177"/>
      <c r="B26" s="182"/>
      <c r="C26" s="145"/>
      <c r="D26" s="27" t="s">
        <v>20</v>
      </c>
      <c r="E26" s="123"/>
      <c r="F26" s="124">
        <v>0</v>
      </c>
      <c r="G26" s="124">
        <v>0</v>
      </c>
      <c r="H26" s="124">
        <v>0</v>
      </c>
      <c r="I26" s="124">
        <v>0</v>
      </c>
      <c r="J26" s="124">
        <v>0</v>
      </c>
      <c r="K26" s="65" t="str">
        <f>IFERROR(F26/G26-1,"n/a")</f>
        <v>n/a</v>
      </c>
      <c r="L26" s="65" t="str">
        <f t="shared" si="0"/>
        <v>n/a</v>
      </c>
      <c r="M26" s="65" t="str">
        <f>IFERROR(F26/I26-1,"n/a")</f>
        <v>n/a</v>
      </c>
      <c r="N26" s="125" t="str">
        <f t="shared" si="1"/>
        <v>n/a</v>
      </c>
      <c r="O26" s="69">
        <v>38626</v>
      </c>
      <c r="P26" s="69">
        <v>15637</v>
      </c>
      <c r="Q26" s="69">
        <v>0</v>
      </c>
      <c r="R26" s="69">
        <v>0</v>
      </c>
      <c r="S26" s="69">
        <v>20248</v>
      </c>
      <c r="T26" s="65">
        <f>IFERROR(O26/P26-1,"n/a")</f>
        <v>1.4701669118117286</v>
      </c>
      <c r="U26" s="65" t="str">
        <f>IFERROR(O26/Q26-1,"n/a")</f>
        <v>n/a</v>
      </c>
      <c r="V26" s="65" t="str">
        <f>IFERROR(O26/R26-1,"n/a")</f>
        <v>n/a</v>
      </c>
      <c r="W26" s="65">
        <f>IFERROR(O26/S26-1,"n/a")</f>
        <v>0.90764519952587919</v>
      </c>
      <c r="X26" s="191">
        <v>15637</v>
      </c>
      <c r="Y26" s="192">
        <v>0</v>
      </c>
      <c r="Z26" s="192">
        <v>0</v>
      </c>
      <c r="AA26" s="186">
        <v>20248</v>
      </c>
      <c r="AB26" s="177"/>
      <c r="AC26" s="177"/>
    </row>
    <row r="27" spans="1:29" s="178" customFormat="1" ht="13.5" thickBot="1">
      <c r="A27" s="177"/>
      <c r="B27" s="182"/>
      <c r="C27" s="157" t="s">
        <v>16</v>
      </c>
      <c r="D27" s="158"/>
      <c r="E27" s="159"/>
      <c r="F27" s="130">
        <f t="shared" ref="F27:J28" si="2">F13+F16+F19+F22+F25</f>
        <v>463</v>
      </c>
      <c r="G27" s="130">
        <f t="shared" si="2"/>
        <v>340</v>
      </c>
      <c r="H27" s="130">
        <f t="shared" si="2"/>
        <v>223</v>
      </c>
      <c r="I27" s="130">
        <f t="shared" si="2"/>
        <v>11</v>
      </c>
      <c r="J27" s="130">
        <f t="shared" si="2"/>
        <v>311</v>
      </c>
      <c r="K27" s="131">
        <f>IFERROR(F27/G27-1,"n/a")</f>
        <v>0.36176470588235299</v>
      </c>
      <c r="L27" s="131">
        <f t="shared" si="0"/>
        <v>1.0762331838565022</v>
      </c>
      <c r="M27" s="131">
        <f>IFERROR(F27/I27-1,"n/a")</f>
        <v>41.090909090909093</v>
      </c>
      <c r="N27" s="132">
        <f t="shared" si="1"/>
        <v>0.4887459807073955</v>
      </c>
      <c r="O27" s="130">
        <f t="shared" ref="O27:S28" si="3">O13+O16+O19+O22+O25</f>
        <v>4054</v>
      </c>
      <c r="P27" s="130">
        <f t="shared" si="3"/>
        <v>3330</v>
      </c>
      <c r="Q27" s="130">
        <f t="shared" si="3"/>
        <v>842</v>
      </c>
      <c r="R27" s="130">
        <f t="shared" si="3"/>
        <v>814</v>
      </c>
      <c r="S27" s="130">
        <f t="shared" si="3"/>
        <v>3267</v>
      </c>
      <c r="T27" s="131">
        <f>IFERROR(O27/P27-1,"n/a")</f>
        <v>0.21741741741741749</v>
      </c>
      <c r="U27" s="131">
        <f>IFERROR(O27/Q27-1,"n/a")</f>
        <v>3.8147268408551067</v>
      </c>
      <c r="V27" s="131">
        <f>IFERROR(O27/R27-1,"n/a")</f>
        <v>3.9803439803439806</v>
      </c>
      <c r="W27" s="132">
        <f>IFERROR(O27/S27-1,"n/a")</f>
        <v>0.24089378634833181</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1148627</v>
      </c>
      <c r="G28" s="134">
        <f t="shared" si="2"/>
        <v>779647</v>
      </c>
      <c r="H28" s="134">
        <f t="shared" si="2"/>
        <v>304612</v>
      </c>
      <c r="I28" s="134">
        <f t="shared" si="2"/>
        <v>4854</v>
      </c>
      <c r="J28" s="134">
        <f t="shared" si="2"/>
        <v>742910</v>
      </c>
      <c r="K28" s="135">
        <f>IFERROR(F28/G28-1,"n/a")</f>
        <v>0.47326546501172961</v>
      </c>
      <c r="L28" s="135">
        <f t="shared" si="0"/>
        <v>2.7707870996546426</v>
      </c>
      <c r="M28" s="135">
        <f>IFERROR(F28/I28-1,"n/a")</f>
        <v>235.63514627111661</v>
      </c>
      <c r="N28" s="136">
        <f t="shared" si="1"/>
        <v>0.54611864155819689</v>
      </c>
      <c r="O28" s="134">
        <f t="shared" si="3"/>
        <v>11561871</v>
      </c>
      <c r="P28" s="134">
        <f t="shared" si="3"/>
        <v>6799949</v>
      </c>
      <c r="Q28" s="134">
        <f t="shared" si="3"/>
        <v>1241343</v>
      </c>
      <c r="R28" s="134">
        <f t="shared" si="3"/>
        <v>1717439</v>
      </c>
      <c r="S28" s="134">
        <f t="shared" si="3"/>
        <v>9164567</v>
      </c>
      <c r="T28" s="135">
        <f>IFERROR(O28/P28-1,"n/a")</f>
        <v>0.70028789921806767</v>
      </c>
      <c r="U28" s="135">
        <f>IFERROR(O28/Q28-1,"n/a")</f>
        <v>8.314001851220814</v>
      </c>
      <c r="V28" s="135">
        <f>IFERROR(O28/R28-1,"n/a")</f>
        <v>5.7320417202590601</v>
      </c>
      <c r="W28" s="136">
        <f>IFERROR(O28/S28-1,"n/a")</f>
        <v>0.26158398972913832</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ht="15" customHeight="1"/>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66"/>
  <sheetViews>
    <sheetView showGridLines="0" topLeftCell="C1" zoomScaleNormal="100" workbookViewId="0">
      <selection activeCell="A2" sqref="A2:XFD4"/>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164"/>
      <c r="E4" s="187" t="s">
        <v>98</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32</v>
      </c>
      <c r="G9" s="216"/>
      <c r="H9" s="216"/>
      <c r="I9" s="216"/>
      <c r="J9" s="216"/>
      <c r="K9" s="216"/>
      <c r="L9" s="216"/>
      <c r="M9" s="216"/>
      <c r="N9" s="217"/>
      <c r="O9" s="215" t="s">
        <v>33</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81</v>
      </c>
      <c r="G13" s="124">
        <v>78</v>
      </c>
      <c r="H13" s="124">
        <v>89</v>
      </c>
      <c r="I13" s="124">
        <v>0</v>
      </c>
      <c r="J13" s="124">
        <v>110</v>
      </c>
      <c r="K13" s="65">
        <f>IFERROR(F13/G13-1,"n/a")</f>
        <v>3.8461538461538547E-2</v>
      </c>
      <c r="L13" s="65">
        <f t="shared" ref="L13:L28" si="0">IFERROR(F13/H13-1,"n/a")</f>
        <v>-8.98876404494382E-2</v>
      </c>
      <c r="M13" s="65" t="str">
        <f>IFERROR(F13/I13-1,"n/a")</f>
        <v>n/a</v>
      </c>
      <c r="N13" s="125">
        <f>IFERROR(F13/J13-1,"n/a")</f>
        <v>-0.26363636363636367</v>
      </c>
      <c r="O13" s="69">
        <v>1236</v>
      </c>
      <c r="P13" s="69">
        <v>1157</v>
      </c>
      <c r="Q13" s="69">
        <v>228</v>
      </c>
      <c r="R13" s="69">
        <v>551</v>
      </c>
      <c r="S13" s="69">
        <v>1212</v>
      </c>
      <c r="T13" s="65">
        <f>IFERROR(O13/P13-1,"n/a")</f>
        <v>6.8280034572169468E-2</v>
      </c>
      <c r="U13" s="65">
        <f>IFERROR(O13/Q13-1,"n/a")</f>
        <v>4.4210526315789478</v>
      </c>
      <c r="V13" s="65">
        <f>IFERROR(O13/R13-1,"n/a")</f>
        <v>1.2431941923774956</v>
      </c>
      <c r="W13" s="125">
        <f>IFERROR(O13/S13-1,"n/a")</f>
        <v>1.980198019801982E-2</v>
      </c>
      <c r="X13" s="69">
        <v>1486</v>
      </c>
      <c r="Y13" s="69">
        <v>522</v>
      </c>
      <c r="Z13" s="69">
        <v>551</v>
      </c>
      <c r="AA13" s="69">
        <v>1591</v>
      </c>
      <c r="AB13" s="177"/>
      <c r="AC13" s="177"/>
    </row>
    <row r="14" spans="1:29" s="178" customFormat="1" ht="12.75">
      <c r="A14" s="177"/>
      <c r="B14" s="182"/>
      <c r="C14" s="145"/>
      <c r="D14" s="27" t="s">
        <v>20</v>
      </c>
      <c r="E14" s="123"/>
      <c r="F14" s="124">
        <v>282162</v>
      </c>
      <c r="G14" s="124">
        <v>268578</v>
      </c>
      <c r="H14" s="124">
        <v>143120</v>
      </c>
      <c r="I14" s="124">
        <v>0</v>
      </c>
      <c r="J14" s="124">
        <v>299863</v>
      </c>
      <c r="K14" s="65">
        <f>IFERROR(F14/G14-1,"n/a")</f>
        <v>5.0577485870026528E-2</v>
      </c>
      <c r="L14" s="65">
        <f t="shared" si="0"/>
        <v>0.97150642817216326</v>
      </c>
      <c r="M14" s="65" t="str">
        <f>IFERROR(F14/I14-1,"n/a")</f>
        <v>n/a</v>
      </c>
      <c r="N14" s="125">
        <f>IFERROR(F14/J14-1,"n/a")</f>
        <v>-5.9030290499328064E-2</v>
      </c>
      <c r="O14" s="69">
        <v>4068706</v>
      </c>
      <c r="P14" s="69">
        <v>2647182</v>
      </c>
      <c r="Q14" s="69">
        <v>324020</v>
      </c>
      <c r="R14" s="69">
        <v>1092884</v>
      </c>
      <c r="S14" s="69">
        <v>3643281</v>
      </c>
      <c r="T14" s="65">
        <f>IFERROR(O14/P14-1,"n/a")</f>
        <v>0.53699518960162163</v>
      </c>
      <c r="U14" s="65">
        <f>IFERROR(O14/Q14-1,"n/a")</f>
        <v>11.556959446947719</v>
      </c>
      <c r="V14" s="65">
        <f>IFERROR(O14/R14-1,"n/a")</f>
        <v>2.7229074631891401</v>
      </c>
      <c r="W14" s="125">
        <f>IFERROR(O14/S14-1,"n/a")</f>
        <v>0.1167697468298492</v>
      </c>
      <c r="X14" s="69">
        <v>3592413</v>
      </c>
      <c r="Y14" s="69">
        <v>768312</v>
      </c>
      <c r="Z14" s="69">
        <v>1092884</v>
      </c>
      <c r="AA14" s="69">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44"/>
      <c r="AB15" s="177"/>
      <c r="AC15" s="177"/>
    </row>
    <row r="16" spans="1:29" s="178" customFormat="1" ht="12.75">
      <c r="A16" s="177"/>
      <c r="B16" s="182"/>
      <c r="C16" s="145"/>
      <c r="D16" s="27" t="s">
        <v>19</v>
      </c>
      <c r="E16" s="123"/>
      <c r="F16" s="124">
        <v>87</v>
      </c>
      <c r="G16" s="124">
        <v>89</v>
      </c>
      <c r="H16" s="124">
        <v>33</v>
      </c>
      <c r="I16" s="124">
        <v>17</v>
      </c>
      <c r="J16" s="124">
        <v>114</v>
      </c>
      <c r="K16" s="65">
        <f>IFERROR(F16/G16-1,"n/a")</f>
        <v>-2.2471910112359605E-2</v>
      </c>
      <c r="L16" s="65">
        <f t="shared" si="0"/>
        <v>1.6363636363636362</v>
      </c>
      <c r="M16" s="65">
        <f>IFERROR(F16/I16-1,"n/a")</f>
        <v>4.117647058823529</v>
      </c>
      <c r="N16" s="125">
        <f>IFERROR(F16/J16-1,"n/a")</f>
        <v>-0.23684210526315785</v>
      </c>
      <c r="O16" s="69">
        <v>512</v>
      </c>
      <c r="P16" s="69">
        <v>521</v>
      </c>
      <c r="Q16" s="69">
        <v>169</v>
      </c>
      <c r="R16" s="69">
        <v>38</v>
      </c>
      <c r="S16" s="69">
        <v>517</v>
      </c>
      <c r="T16" s="65">
        <f>IFERROR(O16/P16-1,"n/a")</f>
        <v>-1.7274472168905985E-2</v>
      </c>
      <c r="U16" s="65">
        <f>IFERROR(O16/Q16-1,"n/a")</f>
        <v>2.029585798816568</v>
      </c>
      <c r="V16" s="65">
        <f>IFERROR(O16/R16-1,"n/a")</f>
        <v>12.473684210526315</v>
      </c>
      <c r="W16" s="125">
        <f>IFERROR(O16/S16-1,"n/a")</f>
        <v>-9.6711798839458352E-3</v>
      </c>
      <c r="X16" s="69">
        <v>572</v>
      </c>
      <c r="Y16" s="69">
        <v>202</v>
      </c>
      <c r="Z16" s="69">
        <v>54</v>
      </c>
      <c r="AA16" s="69">
        <v>586</v>
      </c>
      <c r="AB16" s="177"/>
      <c r="AC16" s="177"/>
    </row>
    <row r="17" spans="1:29" s="178" customFormat="1" ht="12.75">
      <c r="A17" s="177"/>
      <c r="B17" s="182"/>
      <c r="C17" s="145"/>
      <c r="D17" s="27" t="s">
        <v>20</v>
      </c>
      <c r="E17" s="123"/>
      <c r="F17" s="124">
        <v>199183</v>
      </c>
      <c r="G17" s="124">
        <v>124605</v>
      </c>
      <c r="H17" s="124">
        <v>44045</v>
      </c>
      <c r="I17" s="124">
        <v>13954</v>
      </c>
      <c r="J17" s="124">
        <v>223063</v>
      </c>
      <c r="K17" s="65">
        <f>IFERROR(F17/G17-1,"n/a")</f>
        <v>0.59851530837446321</v>
      </c>
      <c r="L17" s="65">
        <f t="shared" si="0"/>
        <v>3.522261323646271</v>
      </c>
      <c r="M17" s="65">
        <f>IFERROR(F17/I17-1,"n/a")</f>
        <v>13.274258277196504</v>
      </c>
      <c r="N17" s="125">
        <f>IFERROR(F17/J17-1,"n/a")</f>
        <v>-0.10705495756804129</v>
      </c>
      <c r="O17" s="69">
        <v>1530802</v>
      </c>
      <c r="P17" s="69">
        <v>852989</v>
      </c>
      <c r="Q17" s="69">
        <v>259331</v>
      </c>
      <c r="R17" s="69">
        <v>63680</v>
      </c>
      <c r="S17" s="69">
        <v>1304953</v>
      </c>
      <c r="T17" s="65">
        <f>IFERROR(O17/P17-1,"n/a")</f>
        <v>0.79463275610822648</v>
      </c>
      <c r="U17" s="65">
        <f>IFERROR(O17/Q17-1,"n/a")</f>
        <v>4.9028885864011631</v>
      </c>
      <c r="V17" s="65">
        <f>IFERROR(O17/R17-1,"n/a")</f>
        <v>23.038976130653268</v>
      </c>
      <c r="W17" s="125">
        <f>IFERROR(O17/S17-1,"n/a")</f>
        <v>0.17307060101015126</v>
      </c>
      <c r="X17" s="69">
        <v>965963</v>
      </c>
      <c r="Y17" s="69">
        <v>301521</v>
      </c>
      <c r="Z17" s="69">
        <v>70675</v>
      </c>
      <c r="AA17" s="69">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44"/>
      <c r="AB18" s="177"/>
      <c r="AC18" s="177"/>
    </row>
    <row r="19" spans="1:29" s="178" customFormat="1" ht="12.75">
      <c r="A19" s="177"/>
      <c r="B19" s="182"/>
      <c r="C19" s="145"/>
      <c r="D19" s="27" t="s">
        <v>19</v>
      </c>
      <c r="E19" s="123"/>
      <c r="F19" s="124">
        <v>117</v>
      </c>
      <c r="G19" s="124">
        <v>97</v>
      </c>
      <c r="H19" s="124">
        <v>15</v>
      </c>
      <c r="I19" s="124">
        <v>1</v>
      </c>
      <c r="J19" s="124">
        <v>34</v>
      </c>
      <c r="K19" s="65">
        <f>IFERROR(F19/G19-1,"n/a")</f>
        <v>0.20618556701030921</v>
      </c>
      <c r="L19" s="65">
        <f t="shared" si="0"/>
        <v>6.8</v>
      </c>
      <c r="M19" s="65">
        <f>IFERROR(F19/I19-1,"n/a")</f>
        <v>116</v>
      </c>
      <c r="N19" s="125">
        <f>IFERROR(F19/J19-1,"n/a")</f>
        <v>2.4411764705882355</v>
      </c>
      <c r="O19" s="69">
        <v>661</v>
      </c>
      <c r="P19" s="69">
        <v>610</v>
      </c>
      <c r="Q19" s="69">
        <v>31</v>
      </c>
      <c r="R19" s="69">
        <v>9</v>
      </c>
      <c r="S19" s="69">
        <v>265</v>
      </c>
      <c r="T19" s="65">
        <f>IFERROR(O19/P19-1,"n/a")</f>
        <v>8.3606557377049251E-2</v>
      </c>
      <c r="U19" s="65">
        <f>IFERROR(O19/Q19-1,"n/a")</f>
        <v>20.322580645161292</v>
      </c>
      <c r="V19" s="65">
        <f>IFERROR(O19/R19-1,"n/a")</f>
        <v>72.444444444444443</v>
      </c>
      <c r="W19" s="125">
        <f>IFERROR(O19/S19-1,"n/a")</f>
        <v>1.4943396226415095</v>
      </c>
      <c r="X19" s="69">
        <v>658</v>
      </c>
      <c r="Y19" s="69">
        <v>47</v>
      </c>
      <c r="Z19" s="69">
        <v>9</v>
      </c>
      <c r="AA19" s="69">
        <v>290</v>
      </c>
      <c r="AB19" s="177"/>
      <c r="AC19" s="177"/>
    </row>
    <row r="20" spans="1:29" s="178" customFormat="1" ht="12.75">
      <c r="A20" s="177"/>
      <c r="B20" s="182"/>
      <c r="C20" s="145"/>
      <c r="D20" s="27" t="s">
        <v>20</v>
      </c>
      <c r="E20" s="123"/>
      <c r="F20" s="124">
        <v>211817</v>
      </c>
      <c r="G20" s="124">
        <v>133084</v>
      </c>
      <c r="H20" s="124">
        <v>6450</v>
      </c>
      <c r="I20" s="124">
        <v>0</v>
      </c>
      <c r="J20" s="124">
        <v>67246</v>
      </c>
      <c r="K20" s="65">
        <f>IFERROR(F20/G20-1,"n/a")</f>
        <v>0.59160379910432503</v>
      </c>
      <c r="L20" s="65">
        <f t="shared" si="0"/>
        <v>31.83984496124031</v>
      </c>
      <c r="M20" s="65" t="str">
        <f>IFERROR(F20/I20-1,"n/a")</f>
        <v>n/a</v>
      </c>
      <c r="N20" s="125">
        <f t="shared" ref="N20:N28" si="1">IFERROR(F20/J20-1,"n/a")</f>
        <v>2.1498825208934362</v>
      </c>
      <c r="O20" s="69">
        <v>1225242</v>
      </c>
      <c r="P20" s="69">
        <v>837142</v>
      </c>
      <c r="Q20" s="69">
        <v>10992</v>
      </c>
      <c r="R20" s="69">
        <v>10047</v>
      </c>
      <c r="S20" s="69">
        <v>555008</v>
      </c>
      <c r="T20" s="65">
        <f>IFERROR(O20/P20-1,"n/a")</f>
        <v>0.46360115727080942</v>
      </c>
      <c r="U20" s="65">
        <f>IFERROR(O20/Q20-1,"n/a")</f>
        <v>110.46670305676857</v>
      </c>
      <c r="V20" s="65">
        <f>IFERROR(O20/R20-1,"n/a")</f>
        <v>120.9510301582562</v>
      </c>
      <c r="W20" s="125">
        <f>IFERROR(O20/S20-1,"n/a")</f>
        <v>1.2076114218173433</v>
      </c>
      <c r="X20" s="69">
        <v>887495</v>
      </c>
      <c r="Y20" s="69">
        <v>17541</v>
      </c>
      <c r="Z20" s="69">
        <v>10046.999999999998</v>
      </c>
      <c r="AA20" s="69">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44"/>
      <c r="AB21" s="177"/>
      <c r="AC21" s="177"/>
    </row>
    <row r="22" spans="1:29" s="178" customFormat="1" ht="12.75">
      <c r="A22" s="177"/>
      <c r="B22" s="182"/>
      <c r="C22" s="145"/>
      <c r="D22" s="27" t="s">
        <v>19</v>
      </c>
      <c r="E22" s="149"/>
      <c r="F22" s="124">
        <v>185</v>
      </c>
      <c r="G22" s="124">
        <v>149</v>
      </c>
      <c r="H22" s="124">
        <v>107</v>
      </c>
      <c r="I22" s="124">
        <v>0</v>
      </c>
      <c r="J22" s="124">
        <v>127</v>
      </c>
      <c r="K22" s="65">
        <f>IFERROR(F22/G22-1,"n/a")</f>
        <v>0.24161073825503365</v>
      </c>
      <c r="L22" s="65">
        <f t="shared" si="0"/>
        <v>0.72897196261682251</v>
      </c>
      <c r="M22" s="65" t="str">
        <f>IFERROR(F22/I22-1,"n/a")</f>
        <v>n/a</v>
      </c>
      <c r="N22" s="125">
        <f t="shared" si="1"/>
        <v>0.45669291338582685</v>
      </c>
      <c r="O22" s="69">
        <v>1161</v>
      </c>
      <c r="P22" s="69">
        <v>693</v>
      </c>
      <c r="Q22" s="69">
        <v>191</v>
      </c>
      <c r="R22" s="69">
        <v>205</v>
      </c>
      <c r="S22" s="69">
        <v>946</v>
      </c>
      <c r="T22" s="65">
        <f>IFERROR(O22/P22-1,"n/a")</f>
        <v>0.67532467532467533</v>
      </c>
      <c r="U22" s="65">
        <f>IFERROR(O22/Q22-1,"n/a")</f>
        <v>5.0785340314136125</v>
      </c>
      <c r="V22" s="65">
        <f>IFERROR(O22/R22-1,"n/a")</f>
        <v>4.6634146341463412</v>
      </c>
      <c r="W22" s="125">
        <f>IFERROR(O22/S22-1,"n/a")</f>
        <v>0.22727272727272729</v>
      </c>
      <c r="X22" s="69">
        <v>895</v>
      </c>
      <c r="Y22" s="69">
        <v>283</v>
      </c>
      <c r="Z22" s="69">
        <v>43</v>
      </c>
      <c r="AA22" s="69">
        <v>827</v>
      </c>
      <c r="AB22" s="177"/>
      <c r="AC22" s="177"/>
    </row>
    <row r="23" spans="1:29" s="178" customFormat="1" ht="12.75">
      <c r="A23" s="177"/>
      <c r="B23" s="182"/>
      <c r="C23" s="145"/>
      <c r="D23" s="27" t="s">
        <v>20</v>
      </c>
      <c r="E23" s="123"/>
      <c r="F23" s="124">
        <v>513716</v>
      </c>
      <c r="G23" s="124">
        <v>338461</v>
      </c>
      <c r="H23" s="124">
        <v>174505</v>
      </c>
      <c r="I23" s="124">
        <v>0</v>
      </c>
      <c r="J23" s="124">
        <v>332808</v>
      </c>
      <c r="K23" s="65">
        <f>IFERROR(F23/G23-1,"n/a")</f>
        <v>0.5177996874085935</v>
      </c>
      <c r="L23" s="65">
        <f t="shared" si="0"/>
        <v>1.9438468811781897</v>
      </c>
      <c r="M23" s="65" t="str">
        <f>IFERROR(F23/I23-1,"n/a")</f>
        <v>n/a</v>
      </c>
      <c r="N23" s="125">
        <f t="shared" si="1"/>
        <v>0.54358068315665498</v>
      </c>
      <c r="O23" s="69">
        <v>3549868</v>
      </c>
      <c r="P23" s="69">
        <v>1667352</v>
      </c>
      <c r="Q23" s="69">
        <v>342388</v>
      </c>
      <c r="R23" s="69">
        <v>545974</v>
      </c>
      <c r="S23" s="69">
        <v>2898167</v>
      </c>
      <c r="T23" s="65">
        <f>IFERROR(O23/P23-1,"n/a")</f>
        <v>1.1290453365576076</v>
      </c>
      <c r="U23" s="65">
        <f>IFERROR(O23/Q23-1,"n/a")</f>
        <v>9.3679685035690508</v>
      </c>
      <c r="V23" s="65">
        <f>IFERROR(O23/R23-1,"n/a")</f>
        <v>5.5018993578448789</v>
      </c>
      <c r="W23" s="125">
        <f>IFERROR(O23/S23-1,"n/a")</f>
        <v>0.22486661396668994</v>
      </c>
      <c r="X23" s="69">
        <v>2165161</v>
      </c>
      <c r="Y23" s="69">
        <v>465109</v>
      </c>
      <c r="Z23" s="69">
        <v>140552</v>
      </c>
      <c r="AA23" s="69">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44"/>
      <c r="AB24" s="177"/>
      <c r="AC24" s="177"/>
    </row>
    <row r="25" spans="1:29" s="178" customFormat="1" ht="12.75">
      <c r="B25" s="182"/>
      <c r="C25" s="145"/>
      <c r="D25" s="27" t="s">
        <v>19</v>
      </c>
      <c r="E25" s="123"/>
      <c r="F25" s="124">
        <v>2</v>
      </c>
      <c r="G25" s="124">
        <v>1</v>
      </c>
      <c r="H25" s="124">
        <v>0</v>
      </c>
      <c r="I25" s="124">
        <v>0</v>
      </c>
      <c r="J25" s="124">
        <v>3</v>
      </c>
      <c r="K25" s="65">
        <f>IFERROR(F25/G25-1,"n/a")</f>
        <v>1</v>
      </c>
      <c r="L25" s="65" t="str">
        <f t="shared" si="0"/>
        <v>n/a</v>
      </c>
      <c r="M25" s="65" t="str">
        <f>IFERROR(F25/I25-1,"n/a")</f>
        <v>n/a</v>
      </c>
      <c r="N25" s="125">
        <f t="shared" si="1"/>
        <v>-0.33333333333333337</v>
      </c>
      <c r="O25" s="69">
        <v>21</v>
      </c>
      <c r="P25" s="69">
        <v>9</v>
      </c>
      <c r="Q25" s="69">
        <v>0</v>
      </c>
      <c r="R25" s="69">
        <v>0</v>
      </c>
      <c r="S25" s="69">
        <v>16</v>
      </c>
      <c r="T25" s="65">
        <f>IFERROR(O25/P25-1,"n/a")</f>
        <v>1.3333333333333335</v>
      </c>
      <c r="U25" s="65" t="str">
        <f>IFERROR(O25/Q25-1,"n/a")</f>
        <v>n/a</v>
      </c>
      <c r="V25" s="65" t="str">
        <f>IFERROR(O25/R25-1,"n/a")</f>
        <v>n/a</v>
      </c>
      <c r="W25" s="125">
        <f>IFERROR(O25/S25-1,"n/a")</f>
        <v>0.3125</v>
      </c>
      <c r="X25" s="69">
        <v>9</v>
      </c>
      <c r="Y25" s="69">
        <v>0</v>
      </c>
      <c r="Z25" s="69">
        <v>0</v>
      </c>
      <c r="AA25" s="69">
        <v>16</v>
      </c>
      <c r="AB25" s="177"/>
      <c r="AC25" s="177"/>
    </row>
    <row r="26" spans="1:29" s="178" customFormat="1" ht="12.75">
      <c r="A26" s="177"/>
      <c r="B26" s="182"/>
      <c r="C26" s="145"/>
      <c r="D26" s="27" t="s">
        <v>20</v>
      </c>
      <c r="E26" s="123"/>
      <c r="F26" s="124">
        <v>4312</v>
      </c>
      <c r="G26" s="124">
        <v>2358</v>
      </c>
      <c r="H26" s="124">
        <v>0</v>
      </c>
      <c r="I26" s="124">
        <v>0</v>
      </c>
      <c r="J26" s="124">
        <v>3957</v>
      </c>
      <c r="K26" s="65">
        <f>IFERROR(F26/G26-1,"n/a")</f>
        <v>0.82866836301950797</v>
      </c>
      <c r="L26" s="65" t="str">
        <f t="shared" si="0"/>
        <v>n/a</v>
      </c>
      <c r="M26" s="65" t="str">
        <f>IFERROR(F26/I26-1,"n/a")</f>
        <v>n/a</v>
      </c>
      <c r="N26" s="125">
        <f t="shared" si="1"/>
        <v>8.971443012383129E-2</v>
      </c>
      <c r="O26" s="69">
        <v>38626</v>
      </c>
      <c r="P26" s="69">
        <v>15637</v>
      </c>
      <c r="Q26" s="69">
        <v>0</v>
      </c>
      <c r="R26" s="69">
        <v>0</v>
      </c>
      <c r="S26" s="69">
        <v>20248</v>
      </c>
      <c r="T26" s="65">
        <f>IFERROR(O26/P26-1,"n/a")</f>
        <v>1.4701669118117286</v>
      </c>
      <c r="U26" s="65" t="str">
        <f>IFERROR(O26/Q26-1,"n/a")</f>
        <v>n/a</v>
      </c>
      <c r="V26" s="65" t="str">
        <f>IFERROR(O26/R26-1,"n/a")</f>
        <v>n/a</v>
      </c>
      <c r="W26" s="125">
        <f>IFERROR(O26/S26-1,"n/a")</f>
        <v>0.90764519952587919</v>
      </c>
      <c r="X26" s="69">
        <v>15637</v>
      </c>
      <c r="Y26" s="69">
        <v>0</v>
      </c>
      <c r="Z26" s="69">
        <v>0</v>
      </c>
      <c r="AA26" s="69">
        <v>20248</v>
      </c>
      <c r="AB26" s="177"/>
      <c r="AC26" s="177"/>
    </row>
    <row r="27" spans="1:29" s="178" customFormat="1" ht="13.5" thickBot="1">
      <c r="A27" s="177"/>
      <c r="B27" s="182"/>
      <c r="C27" s="157" t="s">
        <v>16</v>
      </c>
      <c r="D27" s="158"/>
      <c r="E27" s="159"/>
      <c r="F27" s="130">
        <f t="shared" ref="F27:J28" si="2">F13+F16+F19+F22+F25</f>
        <v>472</v>
      </c>
      <c r="G27" s="130">
        <f t="shared" si="2"/>
        <v>414</v>
      </c>
      <c r="H27" s="130">
        <f t="shared" si="2"/>
        <v>244</v>
      </c>
      <c r="I27" s="130">
        <f t="shared" si="2"/>
        <v>18</v>
      </c>
      <c r="J27" s="130">
        <f t="shared" si="2"/>
        <v>388</v>
      </c>
      <c r="K27" s="131">
        <f>IFERROR(F27/G27-1,"n/a")</f>
        <v>0.14009661835748788</v>
      </c>
      <c r="L27" s="131">
        <f t="shared" si="0"/>
        <v>0.93442622950819665</v>
      </c>
      <c r="M27" s="131">
        <f>IFERROR(F27/I27-1,"n/a")</f>
        <v>25.222222222222221</v>
      </c>
      <c r="N27" s="132">
        <f t="shared" si="1"/>
        <v>0.21649484536082464</v>
      </c>
      <c r="O27" s="130">
        <f t="shared" ref="O27:S28" si="3">O13+O16+O19+O22+O25</f>
        <v>3591</v>
      </c>
      <c r="P27" s="130">
        <f t="shared" si="3"/>
        <v>2990</v>
      </c>
      <c r="Q27" s="130">
        <f t="shared" si="3"/>
        <v>619</v>
      </c>
      <c r="R27" s="130">
        <f t="shared" si="3"/>
        <v>803</v>
      </c>
      <c r="S27" s="130">
        <f t="shared" si="3"/>
        <v>2956</v>
      </c>
      <c r="T27" s="131">
        <f>IFERROR(O27/P27-1,"n/a")</f>
        <v>0.20100334448160528</v>
      </c>
      <c r="U27" s="131">
        <f>IFERROR(O27/Q27-1,"n/a")</f>
        <v>4.8012924071082388</v>
      </c>
      <c r="V27" s="131">
        <f>IFERROR(O27/R27-1,"n/a")</f>
        <v>3.4719800747198004</v>
      </c>
      <c r="W27" s="132">
        <f>IFERROR(O27/S27-1,"n/a")</f>
        <v>0.21481732070365367</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1211190</v>
      </c>
      <c r="G28" s="134">
        <f t="shared" si="2"/>
        <v>867086</v>
      </c>
      <c r="H28" s="134">
        <f t="shared" si="2"/>
        <v>368120</v>
      </c>
      <c r="I28" s="134">
        <f t="shared" si="2"/>
        <v>13954</v>
      </c>
      <c r="J28" s="134">
        <f t="shared" si="2"/>
        <v>926937</v>
      </c>
      <c r="K28" s="135">
        <f>IFERROR(F28/G28-1,"n/a")</f>
        <v>0.39685106206304788</v>
      </c>
      <c r="L28" s="135">
        <f t="shared" si="0"/>
        <v>2.290204281212648</v>
      </c>
      <c r="M28" s="135">
        <f>IFERROR(F28/I28-1,"n/a")</f>
        <v>85.798767378529448</v>
      </c>
      <c r="N28" s="136">
        <f t="shared" si="1"/>
        <v>0.30665838131394052</v>
      </c>
      <c r="O28" s="134">
        <f t="shared" si="3"/>
        <v>10413244</v>
      </c>
      <c r="P28" s="134">
        <f t="shared" si="3"/>
        <v>6020302</v>
      </c>
      <c r="Q28" s="134">
        <f t="shared" si="3"/>
        <v>936731</v>
      </c>
      <c r="R28" s="134">
        <f t="shared" si="3"/>
        <v>1712585</v>
      </c>
      <c r="S28" s="134">
        <f t="shared" si="3"/>
        <v>8421657</v>
      </c>
      <c r="T28" s="135">
        <f>IFERROR(O28/P28-1,"n/a")</f>
        <v>0.72968797910802485</v>
      </c>
      <c r="U28" s="135">
        <f>IFERROR(O28/Q28-1,"n/a")</f>
        <v>10.116578825724782</v>
      </c>
      <c r="V28" s="135">
        <f>IFERROR(O28/R28-1,"n/a")</f>
        <v>5.0804246212596746</v>
      </c>
      <c r="W28" s="136">
        <f>IFERROR(O28/S28-1,"n/a")</f>
        <v>0.23648398409006677</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66"/>
  <sheetViews>
    <sheetView showGridLines="0" zoomScaleNormal="100" workbookViewId="0">
      <selection activeCell="AA3" sqref="AA3"/>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25"/>
      <c r="E4" s="59" t="s">
        <v>97</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27</v>
      </c>
      <c r="G9" s="216"/>
      <c r="H9" s="216"/>
      <c r="I9" s="216"/>
      <c r="J9" s="216"/>
      <c r="K9" s="216"/>
      <c r="L9" s="216"/>
      <c r="M9" s="216"/>
      <c r="N9" s="217"/>
      <c r="O9" s="215" t="s">
        <v>28</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98</v>
      </c>
      <c r="G13" s="124">
        <v>82</v>
      </c>
      <c r="H13" s="124">
        <v>60</v>
      </c>
      <c r="I13" s="124">
        <v>0</v>
      </c>
      <c r="J13" s="124">
        <v>79</v>
      </c>
      <c r="K13" s="65">
        <f>IFERROR(F13/G13-1,"n/a")</f>
        <v>0.19512195121951215</v>
      </c>
      <c r="L13" s="65">
        <f t="shared" ref="L13:L28" si="0">IFERROR(F13/H13-1,"n/a")</f>
        <v>0.6333333333333333</v>
      </c>
      <c r="M13" s="65" t="str">
        <f>IFERROR(F13/I13-1,"n/a")</f>
        <v>n/a</v>
      </c>
      <c r="N13" s="125">
        <f>IFERROR(F13/J13-1,"n/a")</f>
        <v>0.240506329113924</v>
      </c>
      <c r="O13" s="69">
        <v>1155</v>
      </c>
      <c r="P13" s="69">
        <v>1079</v>
      </c>
      <c r="Q13" s="69">
        <v>139</v>
      </c>
      <c r="R13" s="69">
        <v>551</v>
      </c>
      <c r="S13" s="69">
        <v>1102</v>
      </c>
      <c r="T13" s="65">
        <f>IFERROR(O13/P13-1,"n/a")</f>
        <v>7.0435588507877567E-2</v>
      </c>
      <c r="U13" s="65">
        <f>IFERROR(O13/Q13-1,"n/a")</f>
        <v>7.3093525179856123</v>
      </c>
      <c r="V13" s="65">
        <f>IFERROR(O13/R13-1,"n/a")</f>
        <v>1.0961887477313974</v>
      </c>
      <c r="W13" s="125">
        <f>IFERROR(O13/S13-1,"n/a")</f>
        <v>4.8094373865698703E-2</v>
      </c>
      <c r="X13" s="69">
        <v>1486</v>
      </c>
      <c r="Y13" s="69">
        <v>522</v>
      </c>
      <c r="Z13" s="69">
        <v>551</v>
      </c>
      <c r="AA13" s="184">
        <v>1591</v>
      </c>
      <c r="AB13" s="177"/>
      <c r="AC13" s="177"/>
    </row>
    <row r="14" spans="1:29" s="178" customFormat="1" ht="12.75">
      <c r="A14" s="177"/>
      <c r="B14" s="182"/>
      <c r="C14" s="145"/>
      <c r="D14" s="27" t="s">
        <v>20</v>
      </c>
      <c r="E14" s="123"/>
      <c r="F14" s="124">
        <v>313650</v>
      </c>
      <c r="G14" s="124">
        <v>280580</v>
      </c>
      <c r="H14" s="124">
        <v>83395</v>
      </c>
      <c r="I14" s="124">
        <v>0</v>
      </c>
      <c r="J14" s="124">
        <v>234453</v>
      </c>
      <c r="K14" s="65">
        <f>IFERROR(F14/G14-1,"n/a")</f>
        <v>0.11786299807541512</v>
      </c>
      <c r="L14" s="65">
        <f t="shared" si="0"/>
        <v>2.7610168475328258</v>
      </c>
      <c r="M14" s="65" t="str">
        <f>IFERROR(F14/I14-1,"n/a")</f>
        <v>n/a</v>
      </c>
      <c r="N14" s="125">
        <f>IFERROR(F14/J14-1,"n/a")</f>
        <v>0.33779478189658474</v>
      </c>
      <c r="O14" s="69">
        <v>3786544</v>
      </c>
      <c r="P14" s="69">
        <v>2378604</v>
      </c>
      <c r="Q14" s="69">
        <v>180900</v>
      </c>
      <c r="R14" s="69">
        <v>1092884</v>
      </c>
      <c r="S14" s="69">
        <v>3343418</v>
      </c>
      <c r="T14" s="65">
        <f>IFERROR(O14/P14-1,"n/a")</f>
        <v>0.59191862117443672</v>
      </c>
      <c r="U14" s="65">
        <f>IFERROR(O14/Q14-1,"n/a")</f>
        <v>19.931697070204532</v>
      </c>
      <c r="V14" s="65">
        <f>IFERROR(O14/R14-1,"n/a")</f>
        <v>2.4647263570516174</v>
      </c>
      <c r="W14" s="125">
        <f>IFERROR(O14/S14-1,"n/a")</f>
        <v>0.13253682309540715</v>
      </c>
      <c r="X14" s="6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185"/>
      <c r="AB15" s="177"/>
      <c r="AC15" s="177"/>
    </row>
    <row r="16" spans="1:29" s="178" customFormat="1" ht="12.75">
      <c r="A16" s="177"/>
      <c r="B16" s="182"/>
      <c r="C16" s="145"/>
      <c r="D16" s="27" t="s">
        <v>19</v>
      </c>
      <c r="E16" s="123"/>
      <c r="F16" s="124">
        <v>68</v>
      </c>
      <c r="G16" s="124">
        <v>74</v>
      </c>
      <c r="H16" s="124">
        <v>34</v>
      </c>
      <c r="I16" s="124">
        <v>9</v>
      </c>
      <c r="J16" s="124">
        <v>70</v>
      </c>
      <c r="K16" s="65">
        <f>IFERROR(F16/G16-1,"n/a")</f>
        <v>-8.108108108108103E-2</v>
      </c>
      <c r="L16" s="65">
        <f t="shared" si="0"/>
        <v>1</v>
      </c>
      <c r="M16" s="65">
        <f>IFERROR(F16/I16-1,"n/a")</f>
        <v>6.5555555555555554</v>
      </c>
      <c r="N16" s="125">
        <f>IFERROR(F16/J16-1,"n/a")</f>
        <v>-2.8571428571428581E-2</v>
      </c>
      <c r="O16" s="69">
        <v>425</v>
      </c>
      <c r="P16" s="69">
        <v>432</v>
      </c>
      <c r="Q16" s="69">
        <v>136</v>
      </c>
      <c r="R16" s="69">
        <v>21</v>
      </c>
      <c r="S16" s="69">
        <v>403</v>
      </c>
      <c r="T16" s="65">
        <f>IFERROR(O16/P16-1,"n/a")</f>
        <v>-1.620370370370372E-2</v>
      </c>
      <c r="U16" s="65">
        <f>IFERROR(O16/Q16-1,"n/a")</f>
        <v>2.125</v>
      </c>
      <c r="V16" s="65">
        <f>IFERROR(O16/R16-1,"n/a")</f>
        <v>19.238095238095237</v>
      </c>
      <c r="W16" s="125">
        <f>IFERROR(O16/S16-1,"n/a")</f>
        <v>5.4590570719603049E-2</v>
      </c>
      <c r="X16" s="69">
        <v>572</v>
      </c>
      <c r="Y16" s="69">
        <v>202</v>
      </c>
      <c r="Z16" s="69">
        <v>54</v>
      </c>
      <c r="AA16" s="184">
        <v>586</v>
      </c>
      <c r="AB16" s="177"/>
      <c r="AC16" s="177"/>
    </row>
    <row r="17" spans="1:29" s="178" customFormat="1" ht="12.75">
      <c r="A17" s="177"/>
      <c r="B17" s="182"/>
      <c r="C17" s="145"/>
      <c r="D17" s="27" t="s">
        <v>20</v>
      </c>
      <c r="E17" s="123"/>
      <c r="F17" s="124">
        <v>223095</v>
      </c>
      <c r="G17" s="124">
        <v>150081</v>
      </c>
      <c r="H17" s="124">
        <v>64266</v>
      </c>
      <c r="I17" s="124">
        <v>6072</v>
      </c>
      <c r="J17" s="124">
        <v>169136</v>
      </c>
      <c r="K17" s="65">
        <f>IFERROR(F17/G17-1,"n/a")</f>
        <v>0.48649729146261023</v>
      </c>
      <c r="L17" s="65">
        <f t="shared" si="0"/>
        <v>2.4714312389132669</v>
      </c>
      <c r="M17" s="65">
        <f>IFERROR(F17/I17-1,"n/a")</f>
        <v>35.741600790513836</v>
      </c>
      <c r="N17" s="125">
        <f>IFERROR(F17/J17-1,"n/a")</f>
        <v>0.31902729164695875</v>
      </c>
      <c r="O17" s="69">
        <v>1331619</v>
      </c>
      <c r="P17" s="69">
        <v>728384</v>
      </c>
      <c r="Q17" s="69">
        <v>215286</v>
      </c>
      <c r="R17" s="69">
        <v>49726</v>
      </c>
      <c r="S17" s="69">
        <v>1081890</v>
      </c>
      <c r="T17" s="65">
        <f>IFERROR(O17/P17-1,"n/a")</f>
        <v>0.82818266189262801</v>
      </c>
      <c r="U17" s="65">
        <f>IFERROR(O17/Q17-1,"n/a")</f>
        <v>5.1853487918396919</v>
      </c>
      <c r="V17" s="65">
        <f>IFERROR(O17/R17-1,"n/a")</f>
        <v>25.779129630374452</v>
      </c>
      <c r="W17" s="125">
        <f>IFERROR(O17/S17-1,"n/a")</f>
        <v>0.23082660898982343</v>
      </c>
      <c r="X17" s="6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185"/>
      <c r="AB18" s="177"/>
      <c r="AC18" s="177"/>
    </row>
    <row r="19" spans="1:29" s="178" customFormat="1" ht="12.75">
      <c r="A19" s="177"/>
      <c r="B19" s="182"/>
      <c r="C19" s="145"/>
      <c r="D19" s="27" t="s">
        <v>19</v>
      </c>
      <c r="E19" s="123"/>
      <c r="F19" s="124">
        <v>100</v>
      </c>
      <c r="G19" s="124">
        <v>92</v>
      </c>
      <c r="H19" s="124">
        <v>7</v>
      </c>
      <c r="I19" s="124">
        <v>1</v>
      </c>
      <c r="J19" s="124">
        <v>32</v>
      </c>
      <c r="K19" s="65">
        <f>IFERROR(F19/G19-1,"n/a")</f>
        <v>8.6956521739130377E-2</v>
      </c>
      <c r="L19" s="65">
        <f t="shared" si="0"/>
        <v>13.285714285714286</v>
      </c>
      <c r="M19" s="65">
        <f>IFERROR(F19/I19-1,"n/a")</f>
        <v>99</v>
      </c>
      <c r="N19" s="125">
        <f>IFERROR(F19/J19-1,"n/a")</f>
        <v>2.125</v>
      </c>
      <c r="O19" s="69">
        <v>544</v>
      </c>
      <c r="P19" s="69">
        <v>513</v>
      </c>
      <c r="Q19" s="69">
        <v>16</v>
      </c>
      <c r="R19" s="69">
        <v>8</v>
      </c>
      <c r="S19" s="69">
        <v>231</v>
      </c>
      <c r="T19" s="65">
        <f>IFERROR(O19/P19-1,"n/a")</f>
        <v>6.0428849902534054E-2</v>
      </c>
      <c r="U19" s="65">
        <f>IFERROR(O19/Q19-1,"n/a")</f>
        <v>33</v>
      </c>
      <c r="V19" s="65">
        <f>IFERROR(O19/R19-1,"n/a")</f>
        <v>67</v>
      </c>
      <c r="W19" s="125">
        <f>IFERROR(O19/S19-1,"n/a")</f>
        <v>1.3549783549783552</v>
      </c>
      <c r="X19" s="69">
        <v>658</v>
      </c>
      <c r="Y19" s="69">
        <v>47</v>
      </c>
      <c r="Z19" s="69">
        <v>9</v>
      </c>
      <c r="AA19" s="184">
        <v>290</v>
      </c>
      <c r="AB19" s="177"/>
      <c r="AC19" s="177"/>
    </row>
    <row r="20" spans="1:29" s="178" customFormat="1" ht="12.75">
      <c r="A20" s="177"/>
      <c r="B20" s="182"/>
      <c r="C20" s="145"/>
      <c r="D20" s="27" t="s">
        <v>20</v>
      </c>
      <c r="E20" s="123"/>
      <c r="F20" s="124">
        <v>181434</v>
      </c>
      <c r="G20" s="124">
        <v>137415</v>
      </c>
      <c r="H20" s="124">
        <v>3224</v>
      </c>
      <c r="I20" s="124">
        <v>0</v>
      </c>
      <c r="J20" s="124">
        <v>76553</v>
      </c>
      <c r="K20" s="65">
        <f>IFERROR(F20/G20-1,"n/a")</f>
        <v>0.32033620783757222</v>
      </c>
      <c r="L20" s="65">
        <f t="shared" si="0"/>
        <v>55.276054590570716</v>
      </c>
      <c r="M20" s="65" t="str">
        <f>IFERROR(F20/I20-1,"n/a")</f>
        <v>n/a</v>
      </c>
      <c r="N20" s="125">
        <f t="shared" ref="N20:N28" si="1">IFERROR(F20/J20-1,"n/a")</f>
        <v>1.3700442830457331</v>
      </c>
      <c r="O20" s="69">
        <v>1013425</v>
      </c>
      <c r="P20" s="69">
        <v>704058</v>
      </c>
      <c r="Q20" s="69">
        <v>4542</v>
      </c>
      <c r="R20" s="69">
        <v>10047</v>
      </c>
      <c r="S20" s="69">
        <v>487762</v>
      </c>
      <c r="T20" s="65">
        <f>IFERROR(O20/P20-1,"n/a")</f>
        <v>0.43940556033735856</v>
      </c>
      <c r="U20" s="65">
        <f>IFERROR(O20/Q20-1,"n/a")</f>
        <v>222.12307353588727</v>
      </c>
      <c r="V20" s="65">
        <f>IFERROR(O20/R20-1,"n/a")</f>
        <v>99.868418433363189</v>
      </c>
      <c r="W20" s="125">
        <f>IFERROR(O20/S20-1,"n/a")</f>
        <v>1.0777038801710672</v>
      </c>
      <c r="X20" s="6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185"/>
      <c r="AB21" s="177"/>
      <c r="AC21" s="177"/>
    </row>
    <row r="22" spans="1:29" s="178" customFormat="1" ht="12.75">
      <c r="A22" s="177"/>
      <c r="B22" s="182"/>
      <c r="C22" s="145"/>
      <c r="D22" s="27" t="s">
        <v>19</v>
      </c>
      <c r="E22" s="149"/>
      <c r="F22" s="124">
        <v>119</v>
      </c>
      <c r="G22" s="124">
        <v>85</v>
      </c>
      <c r="H22" s="124">
        <v>46</v>
      </c>
      <c r="I22" s="124">
        <v>0</v>
      </c>
      <c r="J22" s="124">
        <v>86</v>
      </c>
      <c r="K22" s="65">
        <f>IFERROR(F22/G22-1,"n/a")</f>
        <v>0.39999999999999991</v>
      </c>
      <c r="L22" s="65">
        <f t="shared" si="0"/>
        <v>1.5869565217391304</v>
      </c>
      <c r="M22" s="65" t="str">
        <f>IFERROR(F22/I22-1,"n/a")</f>
        <v>n/a</v>
      </c>
      <c r="N22" s="125">
        <f t="shared" si="1"/>
        <v>0.38372093023255816</v>
      </c>
      <c r="O22" s="69">
        <v>976</v>
      </c>
      <c r="P22" s="69">
        <v>544</v>
      </c>
      <c r="Q22" s="69">
        <v>84</v>
      </c>
      <c r="R22" s="69">
        <v>205</v>
      </c>
      <c r="S22" s="69">
        <v>819</v>
      </c>
      <c r="T22" s="65">
        <f>IFERROR(O22/P22-1,"n/a")</f>
        <v>0.79411764705882359</v>
      </c>
      <c r="U22" s="65">
        <f>IFERROR(O22/Q22-1,"n/a")</f>
        <v>10.619047619047619</v>
      </c>
      <c r="V22" s="65">
        <f>IFERROR(O22/R22-1,"n/a")</f>
        <v>3.7609756097560973</v>
      </c>
      <c r="W22" s="125">
        <f>IFERROR(O22/S22-1,"n/a")</f>
        <v>0.19169719169719168</v>
      </c>
      <c r="X22" s="69">
        <v>895</v>
      </c>
      <c r="Y22" s="69">
        <v>283</v>
      </c>
      <c r="Z22" s="69">
        <v>43</v>
      </c>
      <c r="AA22" s="184">
        <v>827</v>
      </c>
      <c r="AB22" s="177"/>
      <c r="AC22" s="177"/>
    </row>
    <row r="23" spans="1:29" s="178" customFormat="1" ht="12.75">
      <c r="A23" s="177"/>
      <c r="B23" s="182"/>
      <c r="C23" s="145"/>
      <c r="D23" s="27" t="s">
        <v>20</v>
      </c>
      <c r="E23" s="123"/>
      <c r="F23" s="124">
        <v>374705</v>
      </c>
      <c r="G23" s="124">
        <v>267710</v>
      </c>
      <c r="H23" s="124">
        <v>89719</v>
      </c>
      <c r="I23" s="124">
        <v>0</v>
      </c>
      <c r="J23" s="124">
        <v>304036</v>
      </c>
      <c r="K23" s="65">
        <f>IFERROR(F23/G23-1,"n/a")</f>
        <v>0.39966755070785553</v>
      </c>
      <c r="L23" s="65">
        <f t="shared" si="0"/>
        <v>3.1764286271581268</v>
      </c>
      <c r="M23" s="65" t="str">
        <f>IFERROR(F23/I23-1,"n/a")</f>
        <v>n/a</v>
      </c>
      <c r="N23" s="125">
        <f t="shared" si="1"/>
        <v>0.23243629043929004</v>
      </c>
      <c r="O23" s="69">
        <v>3036152</v>
      </c>
      <c r="P23" s="69">
        <v>1328891</v>
      </c>
      <c r="Q23" s="69">
        <v>167883</v>
      </c>
      <c r="R23" s="69">
        <v>545974</v>
      </c>
      <c r="S23" s="69">
        <v>2565359</v>
      </c>
      <c r="T23" s="65">
        <f>IFERROR(O23/P23-1,"n/a")</f>
        <v>1.2847261363046329</v>
      </c>
      <c r="U23" s="65">
        <f>IFERROR(O23/Q23-1,"n/a")</f>
        <v>17.084928194039897</v>
      </c>
      <c r="V23" s="65">
        <f>IFERROR(O23/R23-1,"n/a")</f>
        <v>4.5609827574206827</v>
      </c>
      <c r="W23" s="125">
        <f>IFERROR(O23/S23-1,"n/a")</f>
        <v>0.18351934368640022</v>
      </c>
      <c r="X23" s="6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185"/>
      <c r="AB24" s="177"/>
      <c r="AC24" s="177"/>
    </row>
    <row r="25" spans="1:29" s="178" customFormat="1" ht="12.75">
      <c r="B25" s="182"/>
      <c r="C25" s="145"/>
      <c r="D25" s="27" t="s">
        <v>19</v>
      </c>
      <c r="E25" s="123"/>
      <c r="F25" s="124">
        <v>4</v>
      </c>
      <c r="G25" s="124">
        <v>1</v>
      </c>
      <c r="H25" s="124">
        <v>0</v>
      </c>
      <c r="I25" s="124">
        <v>0</v>
      </c>
      <c r="J25" s="124">
        <v>1</v>
      </c>
      <c r="K25" s="65">
        <f>IFERROR(F25/G25-1,"n/a")</f>
        <v>3</v>
      </c>
      <c r="L25" s="65" t="str">
        <f t="shared" si="0"/>
        <v>n/a</v>
      </c>
      <c r="M25" s="65" t="str">
        <f>IFERROR(F25/I25-1,"n/a")</f>
        <v>n/a</v>
      </c>
      <c r="N25" s="125">
        <f t="shared" si="1"/>
        <v>3</v>
      </c>
      <c r="O25" s="69">
        <v>19</v>
      </c>
      <c r="P25" s="69">
        <v>8</v>
      </c>
      <c r="Q25" s="69">
        <v>0</v>
      </c>
      <c r="R25" s="69">
        <v>0</v>
      </c>
      <c r="S25" s="69">
        <v>13</v>
      </c>
      <c r="T25" s="65">
        <f>IFERROR(O25/P25-1,"n/a")</f>
        <v>1.375</v>
      </c>
      <c r="U25" s="65" t="str">
        <f>IFERROR(O25/Q25-1,"n/a")</f>
        <v>n/a</v>
      </c>
      <c r="V25" s="65" t="str">
        <f>IFERROR(O25/R25-1,"n/a")</f>
        <v>n/a</v>
      </c>
      <c r="W25" s="125">
        <f>IFERROR(O25/S25-1,"n/a")</f>
        <v>0.46153846153846145</v>
      </c>
      <c r="X25" s="69">
        <v>9</v>
      </c>
      <c r="Y25" s="69">
        <v>0</v>
      </c>
      <c r="Z25" s="69">
        <v>0</v>
      </c>
      <c r="AA25" s="184">
        <v>16</v>
      </c>
      <c r="AB25" s="177"/>
      <c r="AC25" s="177"/>
    </row>
    <row r="26" spans="1:29" s="178" customFormat="1" ht="12.75">
      <c r="A26" s="177"/>
      <c r="B26" s="182"/>
      <c r="C26" s="145"/>
      <c r="D26" s="27" t="s">
        <v>20</v>
      </c>
      <c r="E26" s="123"/>
      <c r="F26" s="124">
        <v>7920</v>
      </c>
      <c r="G26" s="124">
        <v>2266</v>
      </c>
      <c r="H26" s="124">
        <v>0</v>
      </c>
      <c r="I26" s="124">
        <v>0</v>
      </c>
      <c r="J26" s="124">
        <v>1243</v>
      </c>
      <c r="K26" s="65">
        <f>IFERROR(F26/G26-1,"n/a")</f>
        <v>2.4951456310679609</v>
      </c>
      <c r="L26" s="65" t="str">
        <f t="shared" si="0"/>
        <v>n/a</v>
      </c>
      <c r="M26" s="65" t="str">
        <f>IFERROR(F26/I26-1,"n/a")</f>
        <v>n/a</v>
      </c>
      <c r="N26" s="125">
        <f t="shared" si="1"/>
        <v>5.3716814159292037</v>
      </c>
      <c r="O26" s="69">
        <v>34314</v>
      </c>
      <c r="P26" s="69">
        <v>13279</v>
      </c>
      <c r="Q26" s="69">
        <v>0</v>
      </c>
      <c r="R26" s="69">
        <v>0</v>
      </c>
      <c r="S26" s="69">
        <v>16291</v>
      </c>
      <c r="T26" s="65">
        <f>IFERROR(O26/P26-1,"n/a")</f>
        <v>1.5840801265155511</v>
      </c>
      <c r="U26" s="65" t="str">
        <f>IFERROR(O26/Q26-1,"n/a")</f>
        <v>n/a</v>
      </c>
      <c r="V26" s="65" t="str">
        <f>IFERROR(O26/R26-1,"n/a")</f>
        <v>n/a</v>
      </c>
      <c r="W26" s="125">
        <f>IFERROR(O26/S26-1,"n/a")</f>
        <v>1.1063163710023938</v>
      </c>
      <c r="X26" s="69">
        <v>15637</v>
      </c>
      <c r="Y26" s="69">
        <v>0</v>
      </c>
      <c r="Z26" s="69">
        <v>0</v>
      </c>
      <c r="AA26" s="186">
        <v>20248</v>
      </c>
      <c r="AB26" s="177"/>
      <c r="AC26" s="177"/>
    </row>
    <row r="27" spans="1:29" s="178" customFormat="1" ht="13.5" thickBot="1">
      <c r="A27" s="177"/>
      <c r="B27" s="182"/>
      <c r="C27" s="157" t="s">
        <v>16</v>
      </c>
      <c r="D27" s="158"/>
      <c r="E27" s="159"/>
      <c r="F27" s="130">
        <f t="shared" ref="F27:J28" si="2">F13+F16+F19+F22+F25</f>
        <v>389</v>
      </c>
      <c r="G27" s="130">
        <f t="shared" si="2"/>
        <v>334</v>
      </c>
      <c r="H27" s="130">
        <f t="shared" si="2"/>
        <v>147</v>
      </c>
      <c r="I27" s="130">
        <f t="shared" si="2"/>
        <v>10</v>
      </c>
      <c r="J27" s="130">
        <f t="shared" si="2"/>
        <v>268</v>
      </c>
      <c r="K27" s="131">
        <f>IFERROR(F27/G27-1,"n/a")</f>
        <v>0.16467065868263475</v>
      </c>
      <c r="L27" s="131">
        <f t="shared" si="0"/>
        <v>1.6462585034013606</v>
      </c>
      <c r="M27" s="131">
        <f>IFERROR(F27/I27-1,"n/a")</f>
        <v>37.9</v>
      </c>
      <c r="N27" s="132">
        <f t="shared" si="1"/>
        <v>0.45149253731343286</v>
      </c>
      <c r="O27" s="130">
        <f t="shared" ref="O27:S28" si="3">O13+O16+O19+O22+O25</f>
        <v>3119</v>
      </c>
      <c r="P27" s="130">
        <f t="shared" si="3"/>
        <v>2576</v>
      </c>
      <c r="Q27" s="130">
        <f t="shared" si="3"/>
        <v>375</v>
      </c>
      <c r="R27" s="130">
        <f t="shared" si="3"/>
        <v>785</v>
      </c>
      <c r="S27" s="130">
        <f t="shared" si="3"/>
        <v>2568</v>
      </c>
      <c r="T27" s="131">
        <f>IFERROR(O27/P27-1,"n/a")</f>
        <v>0.21079192546583858</v>
      </c>
      <c r="U27" s="131">
        <f>IFERROR(O27/Q27-1,"n/a")</f>
        <v>7.3173333333333339</v>
      </c>
      <c r="V27" s="131">
        <f>IFERROR(O27/R27-1,"n/a")</f>
        <v>2.9732484076433119</v>
      </c>
      <c r="W27" s="132">
        <f>IFERROR(O27/S27-1,"n/a")</f>
        <v>0.21456386292834884</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1100804</v>
      </c>
      <c r="G28" s="134">
        <f t="shared" si="2"/>
        <v>838052</v>
      </c>
      <c r="H28" s="134">
        <f t="shared" si="2"/>
        <v>240604</v>
      </c>
      <c r="I28" s="134">
        <f t="shared" si="2"/>
        <v>6072</v>
      </c>
      <c r="J28" s="134">
        <f t="shared" si="2"/>
        <v>785421</v>
      </c>
      <c r="K28" s="135">
        <f>IFERROR(F28/G28-1,"n/a")</f>
        <v>0.31352708423820963</v>
      </c>
      <c r="L28" s="135">
        <f t="shared" si="0"/>
        <v>3.5751691576199898</v>
      </c>
      <c r="M28" s="135">
        <f>IFERROR(F28/I28-1,"n/a")</f>
        <v>180.29183135704875</v>
      </c>
      <c r="N28" s="136">
        <f t="shared" si="1"/>
        <v>0.40154643178626492</v>
      </c>
      <c r="O28" s="134">
        <f t="shared" si="3"/>
        <v>9202054</v>
      </c>
      <c r="P28" s="134">
        <f t="shared" si="3"/>
        <v>5153216</v>
      </c>
      <c r="Q28" s="134">
        <f t="shared" si="3"/>
        <v>568611</v>
      </c>
      <c r="R28" s="134">
        <f t="shared" si="3"/>
        <v>1698631</v>
      </c>
      <c r="S28" s="134">
        <f t="shared" si="3"/>
        <v>7494720</v>
      </c>
      <c r="T28" s="135">
        <f>IFERROR(O28/P28-1,"n/a")</f>
        <v>0.78569149827990903</v>
      </c>
      <c r="U28" s="135">
        <f>IFERROR(O28/Q28-1,"n/a")</f>
        <v>15.18339075396009</v>
      </c>
      <c r="V28" s="135">
        <f>IFERROR(O28/R28-1,"n/a")</f>
        <v>4.4173354895795498</v>
      </c>
      <c r="W28" s="136">
        <f>IFERROR(O28/S28-1,"n/a")</f>
        <v>0.22780490798855735</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CG57"/>
  <sheetViews>
    <sheetView showGridLines="0" zoomScale="90" zoomScaleNormal="90" zoomScalePageLayoutView="40" workbookViewId="0">
      <selection activeCell="BG9" sqref="BG9"/>
    </sheetView>
  </sheetViews>
  <sheetFormatPr defaultColWidth="0" defaultRowHeight="0" customHeight="1" zeroHeight="1"/>
  <cols>
    <col min="1" max="2" width="2.5703125" customWidth="1"/>
    <col min="3" max="3" width="39" customWidth="1"/>
    <col min="4" max="4" width="1.7109375" customWidth="1"/>
    <col min="5" max="5" width="15.42578125" customWidth="1"/>
    <col min="6" max="17" width="10" style="166" hidden="1" customWidth="1"/>
    <col min="18" max="18" width="8.7109375" hidden="1" customWidth="1"/>
    <col min="19" max="22" width="10.140625" hidden="1" customWidth="1"/>
    <col min="23" max="30" width="7.7109375" hidden="1" customWidth="1"/>
    <col min="31" max="38" width="8.28515625" style="10" hidden="1" customWidth="1"/>
    <col min="39" max="39" width="8.28515625" style="10" customWidth="1"/>
    <col min="40" max="47" width="8.42578125" style="10" customWidth="1"/>
    <col min="48" max="48" width="8.85546875" style="10" bestFit="1" customWidth="1"/>
    <col min="49" max="58" width="8.85546875" style="10" customWidth="1"/>
    <col min="59" max="59" width="8.5703125" style="10" customWidth="1"/>
    <col min="60" max="74" width="0" style="10" hidden="1" customWidth="1"/>
    <col min="75" max="85" width="0" hidden="1" customWidth="1"/>
    <col min="86" max="16384" width="9.140625" hidden="1"/>
  </cols>
  <sheetData>
    <row r="1" spans="1:75" ht="15">
      <c r="A1" s="10"/>
      <c r="B1" s="10"/>
      <c r="C1" s="10"/>
      <c r="D1" s="10"/>
      <c r="E1" s="10"/>
      <c r="F1" s="163"/>
      <c r="G1" s="163"/>
      <c r="H1" s="163"/>
      <c r="I1" s="163"/>
      <c r="J1" s="163"/>
      <c r="K1" s="163"/>
      <c r="L1" s="163"/>
      <c r="M1" s="163"/>
      <c r="N1" s="163"/>
      <c r="O1" s="163"/>
      <c r="P1" s="163"/>
      <c r="Q1" s="163"/>
      <c r="R1" s="10"/>
      <c r="S1" s="10"/>
      <c r="T1" s="10"/>
      <c r="U1" s="10"/>
      <c r="V1" s="10"/>
      <c r="W1" s="10"/>
      <c r="X1" s="10"/>
      <c r="Y1" s="10"/>
      <c r="Z1" s="10"/>
      <c r="AA1" s="10"/>
      <c r="AB1" s="10"/>
      <c r="AC1" s="10"/>
      <c r="AD1" s="10"/>
    </row>
    <row r="2" spans="1:75" ht="19.5" thickBot="1">
      <c r="A2" s="10"/>
      <c r="B2" s="9"/>
      <c r="C2" s="24"/>
      <c r="D2" s="24"/>
      <c r="E2" s="24"/>
      <c r="F2" s="167"/>
      <c r="G2" s="167"/>
      <c r="H2" s="167"/>
      <c r="I2" s="167"/>
      <c r="J2" s="167"/>
      <c r="K2" s="167"/>
      <c r="L2" s="167"/>
      <c r="M2" s="167"/>
      <c r="N2" s="167"/>
      <c r="O2" s="167"/>
      <c r="P2" s="167"/>
      <c r="Q2" s="167"/>
      <c r="R2" s="24"/>
      <c r="S2" s="24"/>
      <c r="T2" s="25"/>
      <c r="U2" s="25"/>
      <c r="V2" s="25"/>
      <c r="W2" s="25"/>
      <c r="X2" s="25"/>
      <c r="Y2" s="25"/>
      <c r="Z2" s="25"/>
      <c r="AA2" s="25"/>
      <c r="AB2" s="25"/>
      <c r="AC2" s="25"/>
      <c r="AD2" s="25"/>
    </row>
    <row r="3" spans="1:75" ht="15">
      <c r="A3" s="10"/>
      <c r="B3" s="11"/>
      <c r="C3" s="25"/>
      <c r="D3" s="25"/>
      <c r="E3" s="25"/>
      <c r="F3" s="164"/>
      <c r="G3" s="164"/>
      <c r="H3" s="164"/>
      <c r="I3" s="164"/>
      <c r="J3" s="164"/>
      <c r="K3" s="164"/>
      <c r="L3" s="164"/>
      <c r="M3" s="164"/>
      <c r="N3" s="164"/>
      <c r="O3" s="164"/>
      <c r="P3" s="164"/>
      <c r="Q3" s="164"/>
      <c r="R3" s="25"/>
      <c r="S3" s="26"/>
      <c r="T3" s="26"/>
      <c r="U3" s="26"/>
      <c r="V3" s="26"/>
      <c r="W3" s="26"/>
      <c r="X3" s="26"/>
      <c r="Y3" s="26"/>
      <c r="Z3" s="26"/>
      <c r="AA3" s="26"/>
      <c r="AB3" s="26"/>
      <c r="AC3" s="26"/>
      <c r="AD3" s="26"/>
    </row>
    <row r="4" spans="1:75" ht="15.75">
      <c r="A4" s="10"/>
      <c r="B4" s="12" t="s">
        <v>11</v>
      </c>
      <c r="C4" s="27"/>
      <c r="D4" s="25"/>
      <c r="E4" s="59" t="s">
        <v>149</v>
      </c>
      <c r="F4" s="164"/>
      <c r="G4" s="164"/>
      <c r="H4" s="164"/>
      <c r="I4" s="164"/>
      <c r="J4" s="164"/>
      <c r="K4" s="164"/>
      <c r="L4" s="164"/>
      <c r="M4" s="164"/>
      <c r="N4" s="164"/>
      <c r="O4" s="164"/>
      <c r="P4" s="164"/>
      <c r="Q4" s="164"/>
      <c r="R4" s="25"/>
      <c r="S4" s="25"/>
      <c r="T4" s="25"/>
      <c r="U4" s="25"/>
      <c r="V4" s="25"/>
      <c r="W4" s="25"/>
      <c r="X4" s="25"/>
      <c r="Y4" s="25"/>
      <c r="Z4" s="25"/>
      <c r="AA4" s="25"/>
      <c r="AB4" s="25"/>
      <c r="AC4" s="25"/>
      <c r="AD4" s="25"/>
    </row>
    <row r="5" spans="1:75" ht="15">
      <c r="A5" s="10"/>
      <c r="B5" s="11"/>
      <c r="C5" s="25"/>
      <c r="D5" s="25"/>
      <c r="E5" s="25"/>
      <c r="F5" s="164"/>
      <c r="G5" s="164"/>
      <c r="H5" s="164"/>
      <c r="I5" s="164"/>
      <c r="J5" s="164"/>
      <c r="K5" s="164"/>
      <c r="L5" s="164"/>
      <c r="M5" s="164"/>
      <c r="N5" s="164"/>
      <c r="O5" s="164"/>
      <c r="P5" s="164"/>
      <c r="Q5" s="164"/>
      <c r="R5" s="25"/>
      <c r="S5" s="25"/>
      <c r="T5" s="25"/>
      <c r="U5" s="25"/>
      <c r="V5" s="25"/>
      <c r="W5" s="25"/>
      <c r="X5" s="25"/>
      <c r="Y5" s="25"/>
      <c r="Z5" s="25"/>
      <c r="AA5" s="25"/>
      <c r="AB5" s="25"/>
      <c r="AC5" s="25"/>
      <c r="AD5" s="25"/>
    </row>
    <row r="6" spans="1:75" ht="15">
      <c r="A6" s="10"/>
      <c r="B6" s="138"/>
      <c r="D6" s="25"/>
      <c r="E6" s="25"/>
      <c r="F6" s="164"/>
      <c r="G6" s="164"/>
      <c r="H6" s="164"/>
      <c r="I6" s="164"/>
      <c r="J6" s="164"/>
      <c r="K6" s="164"/>
      <c r="L6" s="164"/>
      <c r="M6" s="164"/>
      <c r="N6" s="164"/>
      <c r="O6" s="164"/>
      <c r="P6" s="164"/>
      <c r="Q6" s="164"/>
      <c r="R6" s="25"/>
      <c r="S6" s="25"/>
      <c r="T6" s="25"/>
      <c r="U6" s="25"/>
      <c r="V6" s="25"/>
      <c r="W6" s="25"/>
      <c r="X6" s="25"/>
      <c r="Y6" s="25"/>
      <c r="Z6" s="25"/>
      <c r="AA6" s="25"/>
      <c r="AB6" s="25"/>
      <c r="AC6" s="25"/>
      <c r="AD6" s="25"/>
    </row>
    <row r="7" spans="1:75" ht="12.75" customHeight="1">
      <c r="A7" s="10"/>
      <c r="B7" s="11"/>
      <c r="C7" s="164"/>
      <c r="D7" s="164"/>
      <c r="E7" s="164"/>
      <c r="F7" s="176">
        <v>2022</v>
      </c>
      <c r="G7" s="176">
        <v>2022</v>
      </c>
      <c r="H7" s="176">
        <v>2022</v>
      </c>
      <c r="I7" s="176">
        <v>2022</v>
      </c>
      <c r="J7" s="176">
        <v>2022</v>
      </c>
      <c r="K7" s="176">
        <v>2022</v>
      </c>
      <c r="L7" s="176">
        <v>2022</v>
      </c>
      <c r="M7" s="176">
        <v>2022</v>
      </c>
      <c r="N7" s="176">
        <v>2022</v>
      </c>
      <c r="O7" s="176">
        <v>2022</v>
      </c>
      <c r="P7" s="176">
        <v>2022</v>
      </c>
      <c r="Q7" s="176">
        <v>2022</v>
      </c>
      <c r="R7" s="176">
        <v>2023</v>
      </c>
      <c r="S7" s="176">
        <v>2023</v>
      </c>
      <c r="T7" s="176">
        <v>2023</v>
      </c>
      <c r="U7" s="176">
        <v>2023</v>
      </c>
      <c r="V7" s="176">
        <v>2023</v>
      </c>
      <c r="W7" s="176">
        <v>2023</v>
      </c>
      <c r="X7" s="176">
        <v>2023</v>
      </c>
      <c r="Y7" s="176">
        <v>2023</v>
      </c>
      <c r="Z7" s="176">
        <v>2023</v>
      </c>
      <c r="AA7" s="176">
        <v>2023</v>
      </c>
      <c r="AB7" s="176">
        <v>2023</v>
      </c>
      <c r="AC7" s="176">
        <v>2023</v>
      </c>
      <c r="AD7" s="176">
        <v>2024</v>
      </c>
      <c r="AE7" s="176">
        <v>2024</v>
      </c>
      <c r="AF7" s="176">
        <v>2024</v>
      </c>
      <c r="AG7" s="176">
        <v>2024</v>
      </c>
      <c r="AH7" s="176">
        <v>2024</v>
      </c>
      <c r="AI7" s="176">
        <v>2024</v>
      </c>
      <c r="AJ7" s="176">
        <v>2024</v>
      </c>
      <c r="AK7" s="176">
        <v>2024</v>
      </c>
      <c r="AL7" s="176">
        <v>2024</v>
      </c>
      <c r="AM7" s="176">
        <v>2024</v>
      </c>
      <c r="AN7" s="176">
        <v>2024</v>
      </c>
      <c r="AO7" s="176">
        <v>2024</v>
      </c>
      <c r="AP7" s="176">
        <v>2025</v>
      </c>
      <c r="AQ7" s="176">
        <v>2025</v>
      </c>
      <c r="AR7" s="176">
        <v>2025</v>
      </c>
      <c r="AS7" s="176">
        <v>2025</v>
      </c>
      <c r="AT7" s="176">
        <v>2025</v>
      </c>
      <c r="AU7" s="176">
        <v>2025</v>
      </c>
      <c r="AV7" s="176">
        <v>2025</v>
      </c>
      <c r="AW7" s="176">
        <v>2025</v>
      </c>
      <c r="AX7" s="176">
        <v>2025</v>
      </c>
      <c r="AY7" s="176">
        <v>2025</v>
      </c>
      <c r="AZ7" s="176">
        <v>2025</v>
      </c>
      <c r="BA7" s="176">
        <v>2025</v>
      </c>
      <c r="BB7" s="176">
        <v>2026</v>
      </c>
      <c r="BC7" s="176">
        <v>2026</v>
      </c>
      <c r="BD7" s="176">
        <v>2026</v>
      </c>
      <c r="BE7" s="176">
        <v>2026</v>
      </c>
      <c r="BF7" s="176">
        <v>2026</v>
      </c>
      <c r="BG7" s="176">
        <v>2026</v>
      </c>
      <c r="BH7" s="176">
        <v>2023</v>
      </c>
      <c r="BW7" s="10"/>
    </row>
    <row r="8" spans="1:75" s="119" customFormat="1" ht="15">
      <c r="A8" s="199"/>
      <c r="C8" s="139" t="s">
        <v>67</v>
      </c>
      <c r="D8" s="140"/>
      <c r="E8" s="140"/>
      <c r="F8" s="165" t="s">
        <v>41</v>
      </c>
      <c r="G8" s="165" t="s">
        <v>43</v>
      </c>
      <c r="H8" s="165" t="s">
        <v>13</v>
      </c>
      <c r="I8" s="165" t="s">
        <v>50</v>
      </c>
      <c r="J8" s="165" t="s">
        <v>52</v>
      </c>
      <c r="K8" s="165" t="s">
        <v>59</v>
      </c>
      <c r="L8" s="165" t="s">
        <v>62</v>
      </c>
      <c r="M8" s="165" t="s">
        <v>65</v>
      </c>
      <c r="N8" s="165" t="s">
        <v>27</v>
      </c>
      <c r="O8" s="165" t="s">
        <v>32</v>
      </c>
      <c r="P8" s="165" t="s">
        <v>35</v>
      </c>
      <c r="Q8" s="165" t="s">
        <v>39</v>
      </c>
      <c r="R8" s="165" t="s">
        <v>41</v>
      </c>
      <c r="S8" s="165" t="s">
        <v>43</v>
      </c>
      <c r="T8" s="165" t="s">
        <v>13</v>
      </c>
      <c r="U8" s="165" t="s">
        <v>50</v>
      </c>
      <c r="V8" s="165" t="s">
        <v>52</v>
      </c>
      <c r="W8" s="165" t="s">
        <v>59</v>
      </c>
      <c r="X8" s="165" t="s">
        <v>62</v>
      </c>
      <c r="Y8" s="165" t="s">
        <v>65</v>
      </c>
      <c r="Z8" s="165" t="s">
        <v>27</v>
      </c>
      <c r="AA8" s="165" t="s">
        <v>32</v>
      </c>
      <c r="AB8" s="165" t="s">
        <v>35</v>
      </c>
      <c r="AC8" s="200" t="s">
        <v>39</v>
      </c>
      <c r="AD8" s="208" t="s">
        <v>41</v>
      </c>
      <c r="AE8" s="200" t="s">
        <v>43</v>
      </c>
      <c r="AF8" s="200" t="s">
        <v>13</v>
      </c>
      <c r="AG8" s="200" t="s">
        <v>50</v>
      </c>
      <c r="AH8" s="200" t="s">
        <v>52</v>
      </c>
      <c r="AI8" s="200" t="s">
        <v>59</v>
      </c>
      <c r="AJ8" s="200" t="s">
        <v>62</v>
      </c>
      <c r="AK8" s="200" t="s">
        <v>65</v>
      </c>
      <c r="AL8" s="200" t="s">
        <v>27</v>
      </c>
      <c r="AM8" s="200" t="s">
        <v>32</v>
      </c>
      <c r="AN8" s="200" t="s">
        <v>35</v>
      </c>
      <c r="AO8" s="200" t="s">
        <v>39</v>
      </c>
      <c r="AP8" s="200" t="s">
        <v>41</v>
      </c>
      <c r="AQ8" s="200" t="s">
        <v>43</v>
      </c>
      <c r="AR8" s="200" t="s">
        <v>13</v>
      </c>
      <c r="AS8" s="200" t="s">
        <v>50</v>
      </c>
      <c r="AT8" s="200" t="s">
        <v>52</v>
      </c>
      <c r="AU8" s="200" t="s">
        <v>59</v>
      </c>
      <c r="AV8" s="200" t="s">
        <v>62</v>
      </c>
      <c r="AW8" s="200" t="s">
        <v>65</v>
      </c>
      <c r="AX8" s="200" t="s">
        <v>27</v>
      </c>
      <c r="AY8" s="200" t="s">
        <v>32</v>
      </c>
      <c r="AZ8" s="200" t="s">
        <v>35</v>
      </c>
      <c r="BA8" s="200" t="s">
        <v>39</v>
      </c>
      <c r="BB8" s="200" t="s">
        <v>41</v>
      </c>
      <c r="BC8" s="200" t="s">
        <v>43</v>
      </c>
      <c r="BD8" s="200" t="s">
        <v>13</v>
      </c>
      <c r="BE8" s="200" t="s">
        <v>50</v>
      </c>
      <c r="BF8" s="200" t="s">
        <v>52</v>
      </c>
      <c r="BG8" s="200" t="s">
        <v>59</v>
      </c>
      <c r="BH8" s="165" t="s">
        <v>35</v>
      </c>
      <c r="BI8" s="118"/>
      <c r="BJ8" s="118"/>
      <c r="BK8" s="118"/>
      <c r="BL8" s="118"/>
      <c r="BM8" s="118"/>
      <c r="BN8" s="118"/>
      <c r="BO8" s="118"/>
      <c r="BP8" s="118"/>
      <c r="BQ8" s="118"/>
      <c r="BR8" s="118"/>
      <c r="BS8" s="118"/>
      <c r="BT8" s="118"/>
      <c r="BU8" s="118"/>
      <c r="BV8" s="118"/>
      <c r="BW8" s="118"/>
    </row>
    <row r="9" spans="1:75" s="23" customFormat="1" ht="20.25" customHeight="1">
      <c r="A9" s="201"/>
      <c r="B9" s="202"/>
      <c r="C9" s="203" t="s">
        <v>68</v>
      </c>
      <c r="D9" s="204"/>
      <c r="E9" s="204"/>
      <c r="F9" s="205">
        <v>0.41823087434338119</v>
      </c>
      <c r="G9" s="206">
        <v>0.47083755198064259</v>
      </c>
      <c r="H9" s="206">
        <v>0.6233573525072601</v>
      </c>
      <c r="I9" s="206">
        <v>0.66777314044950997</v>
      </c>
      <c r="J9" s="206">
        <v>0.65681540466649779</v>
      </c>
      <c r="K9" s="206">
        <v>0.78080882831305709</v>
      </c>
      <c r="L9" s="206">
        <v>0.89027550740676809</v>
      </c>
      <c r="M9" s="206">
        <v>0.96622440101119256</v>
      </c>
      <c r="N9" s="206">
        <v>0.88649846333967508</v>
      </c>
      <c r="O9" s="206">
        <v>0.87554585152838427</v>
      </c>
      <c r="P9" s="206">
        <v>0.87302339390587125</v>
      </c>
      <c r="Q9" s="206">
        <v>0.97759515227240656</v>
      </c>
      <c r="R9" s="207">
        <v>0.99686465614917141</v>
      </c>
      <c r="S9" s="207">
        <v>1.032</v>
      </c>
      <c r="T9" s="207">
        <v>1.0449999999999999</v>
      </c>
      <c r="U9" s="207">
        <v>1.0569999999999999</v>
      </c>
      <c r="V9" s="207">
        <v>0.98</v>
      </c>
      <c r="W9" s="207">
        <v>1.0900000000000001</v>
      </c>
      <c r="X9" s="207">
        <v>1.1599999999999999</v>
      </c>
      <c r="Y9" s="207">
        <v>1.1499999999999999</v>
      </c>
      <c r="Z9" s="207">
        <v>1.05</v>
      </c>
      <c r="AA9" s="207">
        <v>1.18</v>
      </c>
      <c r="AB9" s="207">
        <v>0.99</v>
      </c>
      <c r="AC9" s="194">
        <v>1.05</v>
      </c>
      <c r="AD9" s="209">
        <v>1.07</v>
      </c>
      <c r="AE9" s="194">
        <v>1.07</v>
      </c>
      <c r="AF9" s="194">
        <v>1.08</v>
      </c>
      <c r="AG9" s="194">
        <v>1.06</v>
      </c>
      <c r="AH9" s="194">
        <v>1.04</v>
      </c>
      <c r="AI9" s="194">
        <v>1.0900000000000001</v>
      </c>
      <c r="AJ9" s="194">
        <v>1.1499999999999999</v>
      </c>
      <c r="AK9" s="194">
        <v>1.1299999999999999</v>
      </c>
      <c r="AL9" s="194">
        <v>1.04</v>
      </c>
      <c r="AM9" s="194">
        <v>1</v>
      </c>
      <c r="AN9" s="194">
        <v>0.95</v>
      </c>
      <c r="AO9" s="194">
        <v>0.95</v>
      </c>
      <c r="AP9" s="194">
        <v>1.06</v>
      </c>
      <c r="AQ9" s="194">
        <v>1.05</v>
      </c>
      <c r="AR9" s="194">
        <v>1.06</v>
      </c>
      <c r="AS9" s="194">
        <v>1.07</v>
      </c>
      <c r="AT9" s="194">
        <v>1.04</v>
      </c>
      <c r="AU9" s="194">
        <v>1.1000000000000001</v>
      </c>
      <c r="AV9" s="194">
        <v>1.1399999999999999</v>
      </c>
      <c r="AW9" s="194">
        <v>1.1399999999999999</v>
      </c>
      <c r="AX9" s="194">
        <v>1.03</v>
      </c>
      <c r="AY9" s="194">
        <v>1.02</v>
      </c>
      <c r="AZ9" s="194">
        <v>1</v>
      </c>
      <c r="BA9" s="194">
        <v>1.06</v>
      </c>
      <c r="BB9" s="194">
        <v>1.05</v>
      </c>
      <c r="BC9" s="194">
        <v>1.06</v>
      </c>
      <c r="BD9" s="194">
        <v>1.07</v>
      </c>
      <c r="BE9" s="194">
        <v>1.07</v>
      </c>
      <c r="BF9" s="194">
        <v>1.05</v>
      </c>
      <c r="BG9" s="194">
        <v>1.1000000000000001</v>
      </c>
      <c r="BH9" s="207">
        <v>0.99</v>
      </c>
      <c r="BI9" s="22"/>
      <c r="BJ9" s="22"/>
      <c r="BK9" s="22"/>
      <c r="BL9" s="22"/>
      <c r="BM9" s="22"/>
      <c r="BN9" s="22"/>
      <c r="BO9" s="22"/>
      <c r="BP9" s="22"/>
      <c r="BQ9" s="22"/>
      <c r="BR9" s="22"/>
      <c r="BS9" s="22"/>
      <c r="BT9" s="22"/>
      <c r="BU9" s="22"/>
      <c r="BV9" s="22"/>
      <c r="BW9" s="22"/>
    </row>
    <row r="10" spans="1:75" ht="23.45" customHeight="1">
      <c r="A10" s="10"/>
      <c r="B10" s="19"/>
      <c r="C10" s="168"/>
      <c r="D10" s="169"/>
      <c r="E10" s="169"/>
      <c r="F10" s="170"/>
      <c r="G10" s="170"/>
      <c r="H10" s="170"/>
      <c r="I10" s="170"/>
      <c r="J10" s="170"/>
      <c r="K10" s="170"/>
      <c r="L10" s="170"/>
      <c r="M10" s="170"/>
      <c r="N10" s="170"/>
      <c r="O10" s="170"/>
      <c r="P10" s="170"/>
      <c r="Q10" s="170"/>
    </row>
    <row r="11" spans="1:75" ht="20.25" customHeight="1">
      <c r="A11" s="10"/>
      <c r="B11" s="10"/>
      <c r="C11" s="171" t="s">
        <v>71</v>
      </c>
      <c r="D11" s="10"/>
      <c r="E11" s="10"/>
      <c r="O11" s="163"/>
      <c r="P11" s="163"/>
      <c r="Q11" s="163"/>
      <c r="R11" s="10"/>
    </row>
    <row r="12" spans="1:75" ht="18" customHeight="1">
      <c r="A12" s="10"/>
      <c r="B12" s="10"/>
      <c r="C12" s="171" t="s">
        <v>72</v>
      </c>
      <c r="D12" s="10"/>
      <c r="E12" s="10"/>
      <c r="O12" s="163"/>
      <c r="P12" s="163"/>
      <c r="Q12" s="163"/>
      <c r="R12" s="10"/>
    </row>
    <row r="13" spans="1:75" ht="26.65" hidden="1" customHeight="1"/>
    <row r="14" spans="1:75" ht="26.45" hidden="1" customHeight="1"/>
    <row r="15" spans="1:75" ht="26.45" hidden="1" customHeight="1"/>
    <row r="16" spans="1:75" ht="26.65" hidden="1" customHeight="1"/>
    <row r="17" ht="26.65" hidden="1" customHeight="1"/>
    <row r="18" ht="26.65" hidden="1" customHeight="1"/>
    <row r="19" ht="26.65" hidden="1" customHeight="1"/>
    <row r="20" ht="26.65" hidden="1" customHeight="1"/>
    <row r="21" ht="26.65" hidden="1" customHeight="1"/>
    <row r="22" ht="26.65" hidden="1" customHeight="1"/>
    <row r="23" ht="26.65" hidden="1" customHeight="1"/>
    <row r="24" ht="26.65" hidden="1" customHeight="1"/>
    <row r="25" ht="26.65" hidden="1" customHeight="1"/>
    <row r="26" ht="26.65" hidden="1" customHeight="1"/>
    <row r="27" ht="26.65" hidden="1" customHeight="1"/>
    <row r="28" ht="26.65" hidden="1" customHeight="1"/>
    <row r="29" ht="26.65" hidden="1" customHeight="1"/>
    <row r="30" ht="26.65" hidden="1" customHeight="1"/>
    <row r="31" ht="26.65" hidden="1" customHeight="1"/>
    <row r="32" ht="26.65" hidden="1" customHeight="1"/>
    <row r="33" ht="26.65" hidden="1" customHeight="1"/>
    <row r="34" ht="26.65" hidden="1" customHeight="1"/>
    <row r="35" ht="26.65" hidden="1" customHeight="1"/>
    <row r="36" ht="26.65" hidden="1" customHeight="1"/>
    <row r="37" ht="26.65" hidden="1" customHeight="1"/>
    <row r="38" ht="11.45" hidden="1" customHeight="1"/>
    <row r="39" ht="9" hidden="1" customHeight="1"/>
    <row r="40" ht="17.45" hidden="1" customHeight="1"/>
    <row r="41" ht="26.65" hidden="1" customHeight="1"/>
    <row r="42" ht="26.65" hidden="1" customHeight="1"/>
    <row r="43" ht="26.65" hidden="1" customHeight="1"/>
    <row r="44" ht="26.65" hidden="1" customHeight="1"/>
    <row r="45" ht="26.65" hidden="1" customHeight="1"/>
    <row r="46" ht="26.65" hidden="1" customHeight="1"/>
    <row r="47" ht="26.65" hidden="1" customHeight="1"/>
    <row r="48" ht="26.65" hidden="1" customHeight="1"/>
    <row r="49" ht="26.65" hidden="1" customHeight="1"/>
    <row r="50" ht="26.65" hidden="1" customHeight="1"/>
    <row r="51" ht="26.65" hidden="1" customHeight="1"/>
    <row r="52" ht="26.65" hidden="1" customHeight="1"/>
    <row r="53" ht="26.65" hidden="1" customHeight="1"/>
    <row r="54" ht="26.65" hidden="1" customHeight="1"/>
    <row r="55" ht="26.65" hidden="1" customHeight="1"/>
    <row r="56" ht="26.65" hidden="1" customHeight="1"/>
    <row r="57" ht="26.65" hidden="1" customHeight="1"/>
  </sheetData>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66"/>
  <sheetViews>
    <sheetView showGridLines="0" zoomScaleNormal="100" workbookViewId="0">
      <selection activeCell="AA3" sqref="AA3"/>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25"/>
      <c r="E4" s="59" t="s">
        <v>96</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65</v>
      </c>
      <c r="G9" s="216"/>
      <c r="H9" s="216"/>
      <c r="I9" s="216"/>
      <c r="J9" s="216"/>
      <c r="K9" s="216"/>
      <c r="L9" s="216"/>
      <c r="M9" s="216"/>
      <c r="N9" s="217"/>
      <c r="O9" s="215" t="s">
        <v>66</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99</v>
      </c>
      <c r="G13" s="124">
        <v>81</v>
      </c>
      <c r="H13" s="124">
        <v>51</v>
      </c>
      <c r="I13" s="124">
        <v>0</v>
      </c>
      <c r="J13" s="124">
        <v>97</v>
      </c>
      <c r="K13" s="65">
        <f>IFERROR(F13/G13-1,"n/a")</f>
        <v>0.22222222222222232</v>
      </c>
      <c r="L13" s="65">
        <f t="shared" ref="L13:L28" si="0">IFERROR(F13/H13-1,"n/a")</f>
        <v>0.94117647058823528</v>
      </c>
      <c r="M13" s="65" t="str">
        <f>IFERROR(F13/I13-1,"n/a")</f>
        <v>n/a</v>
      </c>
      <c r="N13" s="125">
        <f>IFERROR(F13/J13-1,"n/a")</f>
        <v>2.0618556701030855E-2</v>
      </c>
      <c r="O13" s="69">
        <v>1057</v>
      </c>
      <c r="P13" s="69">
        <v>997</v>
      </c>
      <c r="Q13" s="69">
        <v>79</v>
      </c>
      <c r="R13" s="69">
        <v>551</v>
      </c>
      <c r="S13" s="69">
        <v>1023</v>
      </c>
      <c r="T13" s="65">
        <f>IFERROR(O13/P13-1,"n/a")</f>
        <v>6.0180541624874628E-2</v>
      </c>
      <c r="U13" s="65">
        <f>IFERROR(O13/Q13-1,"n/a")</f>
        <v>12.379746835443038</v>
      </c>
      <c r="V13" s="65">
        <f>IFERROR(O13/R13-1,"n/a")</f>
        <v>0.91833030852994546</v>
      </c>
      <c r="W13" s="125">
        <f>IFERROR(O13/S13-1,"n/a")</f>
        <v>3.3235581622678367E-2</v>
      </c>
      <c r="X13" s="69">
        <v>1486</v>
      </c>
      <c r="Y13" s="69">
        <v>522</v>
      </c>
      <c r="Z13" s="69">
        <v>551</v>
      </c>
      <c r="AA13" s="184">
        <v>1591</v>
      </c>
      <c r="AB13" s="177"/>
      <c r="AC13" s="177"/>
    </row>
    <row r="14" spans="1:29" s="178" customFormat="1" ht="12.75">
      <c r="A14" s="177"/>
      <c r="B14" s="182"/>
      <c r="C14" s="145"/>
      <c r="D14" s="27" t="s">
        <v>20</v>
      </c>
      <c r="E14" s="123"/>
      <c r="F14" s="124">
        <v>375428</v>
      </c>
      <c r="G14" s="124">
        <v>278520</v>
      </c>
      <c r="H14" s="124">
        <v>66591</v>
      </c>
      <c r="I14" s="124">
        <v>0</v>
      </c>
      <c r="J14" s="124">
        <v>325246</v>
      </c>
      <c r="K14" s="65">
        <f>IFERROR(F14/G14-1,"n/a")</f>
        <v>0.34793910670687911</v>
      </c>
      <c r="L14" s="65">
        <f t="shared" si="0"/>
        <v>4.6378189244792836</v>
      </c>
      <c r="M14" s="65" t="str">
        <f>IFERROR(F14/I14-1,"n/a")</f>
        <v>n/a</v>
      </c>
      <c r="N14" s="125">
        <f>IFERROR(F14/J14-1,"n/a")</f>
        <v>0.15428936866248932</v>
      </c>
      <c r="O14" s="69">
        <v>3472894</v>
      </c>
      <c r="P14" s="69">
        <v>2098024</v>
      </c>
      <c r="Q14" s="69">
        <v>97505</v>
      </c>
      <c r="R14" s="69">
        <v>1092884</v>
      </c>
      <c r="S14" s="69">
        <v>3108965</v>
      </c>
      <c r="T14" s="65">
        <f>IFERROR(O14/P14-1,"n/a")</f>
        <v>0.65531662173549976</v>
      </c>
      <c r="U14" s="65">
        <f>IFERROR(O14/Q14-1,"n/a")</f>
        <v>34.617599097482177</v>
      </c>
      <c r="V14" s="65">
        <f>IFERROR(O14/R14-1,"n/a")</f>
        <v>2.177733409950187</v>
      </c>
      <c r="W14" s="125">
        <f>IFERROR(O14/S14-1,"n/a")</f>
        <v>0.1170579276382977</v>
      </c>
      <c r="X14" s="6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185"/>
      <c r="AB15" s="177"/>
      <c r="AC15" s="177"/>
    </row>
    <row r="16" spans="1:29" s="178" customFormat="1" ht="12.75">
      <c r="A16" s="177"/>
      <c r="B16" s="182"/>
      <c r="C16" s="145"/>
      <c r="D16" s="27" t="s">
        <v>19</v>
      </c>
      <c r="E16" s="123"/>
      <c r="F16" s="124">
        <v>71</v>
      </c>
      <c r="G16" s="124">
        <v>63</v>
      </c>
      <c r="H16" s="124">
        <v>29</v>
      </c>
      <c r="I16" s="124">
        <v>2</v>
      </c>
      <c r="J16" s="124">
        <v>58</v>
      </c>
      <c r="K16" s="65">
        <f>IFERROR(F16/G16-1,"n/a")</f>
        <v>0.12698412698412698</v>
      </c>
      <c r="L16" s="65">
        <f t="shared" si="0"/>
        <v>1.4482758620689653</v>
      </c>
      <c r="M16" s="65">
        <f>IFERROR(F16/I16-1,"n/a")</f>
        <v>34.5</v>
      </c>
      <c r="N16" s="125">
        <f>IFERROR(F16/J16-1,"n/a")</f>
        <v>0.22413793103448265</v>
      </c>
      <c r="O16" s="69">
        <v>357</v>
      </c>
      <c r="P16" s="69">
        <v>358</v>
      </c>
      <c r="Q16" s="69">
        <v>102</v>
      </c>
      <c r="R16" s="69">
        <v>12</v>
      </c>
      <c r="S16" s="69">
        <v>333</v>
      </c>
      <c r="T16" s="65">
        <f>IFERROR(O16/P16-1,"n/a")</f>
        <v>-2.7932960893854997E-3</v>
      </c>
      <c r="U16" s="65">
        <f>IFERROR(O16/Q16-1,"n/a")</f>
        <v>2.5</v>
      </c>
      <c r="V16" s="65">
        <f>IFERROR(O16/R16-1,"n/a")</f>
        <v>28.75</v>
      </c>
      <c r="W16" s="125">
        <f>IFERROR(O16/S16-1,"n/a")</f>
        <v>7.2072072072072002E-2</v>
      </c>
      <c r="X16" s="69">
        <v>572</v>
      </c>
      <c r="Y16" s="69">
        <v>202</v>
      </c>
      <c r="Z16" s="69">
        <v>54</v>
      </c>
      <c r="AA16" s="184">
        <v>586</v>
      </c>
      <c r="AB16" s="177"/>
      <c r="AC16" s="177"/>
    </row>
    <row r="17" spans="1:29" s="178" customFormat="1" ht="12.75">
      <c r="A17" s="177"/>
      <c r="B17" s="182"/>
      <c r="C17" s="145"/>
      <c r="D17" s="27" t="s">
        <v>20</v>
      </c>
      <c r="E17" s="123"/>
      <c r="F17" s="124">
        <v>262517</v>
      </c>
      <c r="G17" s="124">
        <v>183659</v>
      </c>
      <c r="H17" s="124">
        <v>48391</v>
      </c>
      <c r="I17" s="124">
        <v>2541</v>
      </c>
      <c r="J17" s="124">
        <v>180130</v>
      </c>
      <c r="K17" s="65">
        <f>IFERROR(F17/G17-1,"n/a")</f>
        <v>0.42937182495821058</v>
      </c>
      <c r="L17" s="65">
        <f t="shared" si="0"/>
        <v>4.4249137236262941</v>
      </c>
      <c r="M17" s="65">
        <f>IFERROR(F17/I17-1,"n/a")</f>
        <v>102.3124754033845</v>
      </c>
      <c r="N17" s="125">
        <f>IFERROR(F17/J17-1,"n/a")</f>
        <v>0.45737522900127692</v>
      </c>
      <c r="O17" s="69">
        <v>1108524</v>
      </c>
      <c r="P17" s="69">
        <v>578303</v>
      </c>
      <c r="Q17" s="69">
        <v>151020</v>
      </c>
      <c r="R17" s="69">
        <v>43654</v>
      </c>
      <c r="S17" s="69">
        <v>912754</v>
      </c>
      <c r="T17" s="65">
        <f>IFERROR(O17/P17-1,"n/a")</f>
        <v>0.91685673427251801</v>
      </c>
      <c r="U17" s="65">
        <f>IFERROR(O17/Q17-1,"n/a")</f>
        <v>6.3402463249900674</v>
      </c>
      <c r="V17" s="65">
        <f>IFERROR(O17/R17-1,"n/a")</f>
        <v>24.393411829385624</v>
      </c>
      <c r="W17" s="125">
        <f>IFERROR(O17/S17-1,"n/a")</f>
        <v>0.21448276315414661</v>
      </c>
      <c r="X17" s="6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185"/>
      <c r="AB18" s="177"/>
      <c r="AC18" s="177"/>
    </row>
    <row r="19" spans="1:29" s="178" customFormat="1" ht="12.75">
      <c r="A19" s="177"/>
      <c r="B19" s="182"/>
      <c r="C19" s="145"/>
      <c r="D19" s="27" t="s">
        <v>19</v>
      </c>
      <c r="E19" s="123"/>
      <c r="F19" s="124">
        <v>95</v>
      </c>
      <c r="G19" s="124">
        <v>104</v>
      </c>
      <c r="H19" s="124">
        <v>3</v>
      </c>
      <c r="I19" s="124">
        <v>2</v>
      </c>
      <c r="J19" s="124">
        <v>43</v>
      </c>
      <c r="K19" s="65">
        <f>IFERROR(F19/G19-1,"n/a")</f>
        <v>-8.6538461538461564E-2</v>
      </c>
      <c r="L19" s="65">
        <f t="shared" si="0"/>
        <v>30.666666666666668</v>
      </c>
      <c r="M19" s="65">
        <f>IFERROR(F19/I19-1,"n/a")</f>
        <v>46.5</v>
      </c>
      <c r="N19" s="125">
        <f>IFERROR(F19/J19-1,"n/a")</f>
        <v>1.2093023255813953</v>
      </c>
      <c r="O19" s="69">
        <v>444</v>
      </c>
      <c r="P19" s="69">
        <v>421</v>
      </c>
      <c r="Q19" s="69">
        <v>9</v>
      </c>
      <c r="R19" s="69">
        <v>7</v>
      </c>
      <c r="S19" s="69">
        <v>199</v>
      </c>
      <c r="T19" s="65">
        <f>IFERROR(O19/P19-1,"n/a")</f>
        <v>5.4631828978622288E-2</v>
      </c>
      <c r="U19" s="65">
        <f>IFERROR(O19/Q19-1,"n/a")</f>
        <v>48.333333333333336</v>
      </c>
      <c r="V19" s="65">
        <f>IFERROR(O19/R19-1,"n/a")</f>
        <v>62.428571428571431</v>
      </c>
      <c r="W19" s="125">
        <f>IFERROR(O19/S19-1,"n/a")</f>
        <v>1.2311557788944723</v>
      </c>
      <c r="X19" s="69">
        <v>658</v>
      </c>
      <c r="Y19" s="69">
        <v>47</v>
      </c>
      <c r="Z19" s="69">
        <v>9</v>
      </c>
      <c r="AA19" s="184">
        <v>290</v>
      </c>
      <c r="AB19" s="177"/>
      <c r="AC19" s="177"/>
    </row>
    <row r="20" spans="1:29" s="178" customFormat="1" ht="12.75">
      <c r="A20" s="177"/>
      <c r="B20" s="182"/>
      <c r="C20" s="145"/>
      <c r="D20" s="27" t="s">
        <v>20</v>
      </c>
      <c r="E20" s="123"/>
      <c r="F20" s="124">
        <v>234330</v>
      </c>
      <c r="G20" s="124">
        <v>185619</v>
      </c>
      <c r="H20" s="124">
        <v>850</v>
      </c>
      <c r="I20" s="124">
        <v>0</v>
      </c>
      <c r="J20" s="124">
        <v>126823</v>
      </c>
      <c r="K20" s="65">
        <f>IFERROR(F20/G20-1,"n/a")</f>
        <v>0.26242464402889798</v>
      </c>
      <c r="L20" s="65">
        <f t="shared" si="0"/>
        <v>274.68235294117648</v>
      </c>
      <c r="M20" s="65" t="str">
        <f>IFERROR(F20/I20-1,"n/a")</f>
        <v>n/a</v>
      </c>
      <c r="N20" s="125">
        <f t="shared" ref="N20:N28" si="1">IFERROR(F20/J20-1,"n/a")</f>
        <v>0.847693241762141</v>
      </c>
      <c r="O20" s="69">
        <v>831991</v>
      </c>
      <c r="P20" s="69">
        <v>566643</v>
      </c>
      <c r="Q20" s="69">
        <v>1318</v>
      </c>
      <c r="R20" s="69">
        <v>10047</v>
      </c>
      <c r="S20" s="69">
        <v>411209</v>
      </c>
      <c r="T20" s="65">
        <f>IFERROR(O20/P20-1,"n/a")</f>
        <v>0.46828073407771731</v>
      </c>
      <c r="U20" s="65">
        <f>IFERROR(O20/Q20-1,"n/a")</f>
        <v>630.25265553869497</v>
      </c>
      <c r="V20" s="65">
        <f>IFERROR(O20/R20-1,"n/a")</f>
        <v>81.809893500547432</v>
      </c>
      <c r="W20" s="125">
        <f>IFERROR(O20/S20-1,"n/a")</f>
        <v>1.0232801324873728</v>
      </c>
      <c r="X20" s="6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185"/>
      <c r="AB21" s="177"/>
      <c r="AC21" s="177"/>
    </row>
    <row r="22" spans="1:29" s="178" customFormat="1" ht="12.75">
      <c r="A22" s="177"/>
      <c r="B22" s="182"/>
      <c r="C22" s="145"/>
      <c r="D22" s="27" t="s">
        <v>19</v>
      </c>
      <c r="E22" s="149"/>
      <c r="F22" s="124">
        <v>80</v>
      </c>
      <c r="G22" s="124">
        <v>60</v>
      </c>
      <c r="H22" s="124">
        <v>24</v>
      </c>
      <c r="I22" s="124">
        <v>0</v>
      </c>
      <c r="J22" s="124">
        <v>69</v>
      </c>
      <c r="K22" s="65">
        <f>IFERROR(F22/G22-1,"n/a")</f>
        <v>0.33333333333333326</v>
      </c>
      <c r="L22" s="65">
        <f t="shared" si="0"/>
        <v>2.3333333333333335</v>
      </c>
      <c r="M22" s="65" t="str">
        <f>IFERROR(F22/I22-1,"n/a")</f>
        <v>n/a</v>
      </c>
      <c r="N22" s="125">
        <f t="shared" si="1"/>
        <v>0.15942028985507251</v>
      </c>
      <c r="O22" s="69">
        <v>857</v>
      </c>
      <c r="P22" s="69">
        <v>459</v>
      </c>
      <c r="Q22" s="69">
        <v>38</v>
      </c>
      <c r="R22" s="69">
        <v>205</v>
      </c>
      <c r="S22" s="69">
        <v>733</v>
      </c>
      <c r="T22" s="65">
        <f>IFERROR(O22/P22-1,"n/a")</f>
        <v>0.86710239651416132</v>
      </c>
      <c r="U22" s="65">
        <f>IFERROR(O22/Q22-1,"n/a")</f>
        <v>21.55263157894737</v>
      </c>
      <c r="V22" s="65">
        <f>IFERROR(O22/R22-1,"n/a")</f>
        <v>3.1804878048780489</v>
      </c>
      <c r="W22" s="125">
        <f>IFERROR(O22/S22-1,"n/a")</f>
        <v>0.16916780354706695</v>
      </c>
      <c r="X22" s="69">
        <v>895</v>
      </c>
      <c r="Y22" s="69">
        <v>283</v>
      </c>
      <c r="Z22" s="69">
        <v>43</v>
      </c>
      <c r="AA22" s="184">
        <v>827</v>
      </c>
      <c r="AB22" s="177"/>
      <c r="AC22" s="177"/>
    </row>
    <row r="23" spans="1:29" s="178" customFormat="1" ht="12.75">
      <c r="A23" s="177"/>
      <c r="B23" s="182"/>
      <c r="C23" s="145"/>
      <c r="D23" s="27" t="s">
        <v>20</v>
      </c>
      <c r="E23" s="123"/>
      <c r="F23" s="124">
        <v>371804</v>
      </c>
      <c r="G23" s="124">
        <v>239102</v>
      </c>
      <c r="H23" s="124">
        <v>49688</v>
      </c>
      <c r="I23" s="124">
        <v>0</v>
      </c>
      <c r="J23" s="124">
        <v>291759</v>
      </c>
      <c r="K23" s="65">
        <f>IFERROR(F23/G23-1,"n/a")</f>
        <v>0.5550016311030439</v>
      </c>
      <c r="L23" s="65">
        <f t="shared" si="0"/>
        <v>6.4827725004025121</v>
      </c>
      <c r="M23" s="65" t="str">
        <f>IFERROR(F23/I23-1,"n/a")</f>
        <v>n/a</v>
      </c>
      <c r="N23" s="125">
        <f t="shared" si="1"/>
        <v>0.27435314763212104</v>
      </c>
      <c r="O23" s="69">
        <v>2661447</v>
      </c>
      <c r="P23" s="69">
        <v>1061181</v>
      </c>
      <c r="Q23" s="69">
        <v>78164</v>
      </c>
      <c r="R23" s="69">
        <v>545974</v>
      </c>
      <c r="S23" s="69">
        <v>2261323</v>
      </c>
      <c r="T23" s="65">
        <f>IFERROR(O23/P23-1,"n/a")</f>
        <v>1.5080047607335603</v>
      </c>
      <c r="U23" s="65">
        <f>IFERROR(O23/Q23-1,"n/a")</f>
        <v>33.049524077580472</v>
      </c>
      <c r="V23" s="65">
        <f>IFERROR(O23/R23-1,"n/a")</f>
        <v>3.8746771824299326</v>
      </c>
      <c r="W23" s="125">
        <f>IFERROR(O23/S23-1,"n/a")</f>
        <v>0.17694243591030556</v>
      </c>
      <c r="X23" s="6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185"/>
      <c r="AB24" s="177"/>
      <c r="AC24" s="177"/>
    </row>
    <row r="25" spans="1:29" s="178" customFormat="1" ht="12.75">
      <c r="B25" s="182"/>
      <c r="C25" s="145"/>
      <c r="D25" s="27" t="s">
        <v>19</v>
      </c>
      <c r="E25" s="123"/>
      <c r="F25" s="124">
        <v>4</v>
      </c>
      <c r="G25" s="124">
        <v>2</v>
      </c>
      <c r="H25" s="124">
        <v>0</v>
      </c>
      <c r="I25" s="124">
        <v>0</v>
      </c>
      <c r="J25" s="124">
        <v>1</v>
      </c>
      <c r="K25" s="65">
        <f>IFERROR(F25/G25-1,"n/a")</f>
        <v>1</v>
      </c>
      <c r="L25" s="65" t="str">
        <f t="shared" si="0"/>
        <v>n/a</v>
      </c>
      <c r="M25" s="65" t="str">
        <f>IFERROR(F25/I25-1,"n/a")</f>
        <v>n/a</v>
      </c>
      <c r="N25" s="125">
        <f t="shared" si="1"/>
        <v>3</v>
      </c>
      <c r="O25" s="69">
        <v>15</v>
      </c>
      <c r="P25" s="69">
        <v>7</v>
      </c>
      <c r="Q25" s="69">
        <v>0</v>
      </c>
      <c r="R25" s="69">
        <v>0</v>
      </c>
      <c r="S25" s="69">
        <v>12</v>
      </c>
      <c r="T25" s="65">
        <f>IFERROR(O25/P25-1,"n/a")</f>
        <v>1.1428571428571428</v>
      </c>
      <c r="U25" s="65" t="str">
        <f>IFERROR(O25/Q25-1,"n/a")</f>
        <v>n/a</v>
      </c>
      <c r="V25" s="65" t="str">
        <f>IFERROR(O25/R25-1,"n/a")</f>
        <v>n/a</v>
      </c>
      <c r="W25" s="125">
        <f>IFERROR(O25/S25-1,"n/a")</f>
        <v>0.25</v>
      </c>
      <c r="X25" s="69">
        <v>9</v>
      </c>
      <c r="Y25" s="69">
        <v>0</v>
      </c>
      <c r="Z25" s="69">
        <v>0</v>
      </c>
      <c r="AA25" s="184">
        <v>16</v>
      </c>
      <c r="AB25" s="177"/>
      <c r="AC25" s="177"/>
    </row>
    <row r="26" spans="1:29" s="178" customFormat="1" ht="12.75">
      <c r="A26" s="177"/>
      <c r="B26" s="182"/>
      <c r="C26" s="145"/>
      <c r="D26" s="27" t="s">
        <v>20</v>
      </c>
      <c r="E26" s="123"/>
      <c r="F26" s="124">
        <v>6619</v>
      </c>
      <c r="G26" s="124">
        <v>2336</v>
      </c>
      <c r="H26" s="124">
        <v>0</v>
      </c>
      <c r="I26" s="124">
        <v>0</v>
      </c>
      <c r="J26" s="124">
        <v>1298</v>
      </c>
      <c r="K26" s="65">
        <f>IFERROR(F26/G26-1,"n/a")</f>
        <v>1.8334760273972601</v>
      </c>
      <c r="L26" s="65" t="str">
        <f t="shared" si="0"/>
        <v>n/a</v>
      </c>
      <c r="M26" s="65" t="str">
        <f>IFERROR(F26/I26-1,"n/a")</f>
        <v>n/a</v>
      </c>
      <c r="N26" s="125">
        <f t="shared" si="1"/>
        <v>4.0993836671802777</v>
      </c>
      <c r="O26" s="69">
        <v>26394</v>
      </c>
      <c r="P26" s="69">
        <v>11013</v>
      </c>
      <c r="Q26" s="69">
        <v>0</v>
      </c>
      <c r="R26" s="69">
        <v>0</v>
      </c>
      <c r="S26" s="69">
        <v>15048</v>
      </c>
      <c r="T26" s="65">
        <f>IFERROR(O26/P26-1,"n/a")</f>
        <v>1.3966221737946065</v>
      </c>
      <c r="U26" s="65" t="str">
        <f>IFERROR(O26/Q26-1,"n/a")</f>
        <v>n/a</v>
      </c>
      <c r="V26" s="65" t="str">
        <f>IFERROR(O26/R26-1,"n/a")</f>
        <v>n/a</v>
      </c>
      <c r="W26" s="125">
        <f>IFERROR(O26/S26-1,"n/a")</f>
        <v>0.75398724082934598</v>
      </c>
      <c r="X26" s="69">
        <v>15637</v>
      </c>
      <c r="Y26" s="69">
        <v>0</v>
      </c>
      <c r="Z26" s="69">
        <v>0</v>
      </c>
      <c r="AA26" s="186">
        <v>20248</v>
      </c>
      <c r="AB26" s="177"/>
      <c r="AC26" s="177"/>
    </row>
    <row r="27" spans="1:29" s="178" customFormat="1" ht="13.5" thickBot="1">
      <c r="A27" s="177"/>
      <c r="B27" s="182"/>
      <c r="C27" s="157" t="s">
        <v>16</v>
      </c>
      <c r="D27" s="158"/>
      <c r="E27" s="159"/>
      <c r="F27" s="130">
        <f t="shared" ref="F27:J28" si="2">F13+F16+F19+F22+F25</f>
        <v>349</v>
      </c>
      <c r="G27" s="130">
        <f t="shared" si="2"/>
        <v>310</v>
      </c>
      <c r="H27" s="130">
        <f t="shared" si="2"/>
        <v>107</v>
      </c>
      <c r="I27" s="130">
        <f t="shared" si="2"/>
        <v>4</v>
      </c>
      <c r="J27" s="130">
        <f t="shared" si="2"/>
        <v>268</v>
      </c>
      <c r="K27" s="131">
        <f>IFERROR(F27/G27-1,"n/a")</f>
        <v>0.12580645161290316</v>
      </c>
      <c r="L27" s="131">
        <f t="shared" si="0"/>
        <v>2.2616822429906542</v>
      </c>
      <c r="M27" s="131">
        <f>IFERROR(F27/I27-1,"n/a")</f>
        <v>86.25</v>
      </c>
      <c r="N27" s="132">
        <f t="shared" si="1"/>
        <v>0.30223880597014929</v>
      </c>
      <c r="O27" s="130">
        <f t="shared" ref="O27:S28" si="3">O13+O16+O19+O22+O25</f>
        <v>2730</v>
      </c>
      <c r="P27" s="130">
        <f t="shared" si="3"/>
        <v>2242</v>
      </c>
      <c r="Q27" s="130">
        <f t="shared" si="3"/>
        <v>228</v>
      </c>
      <c r="R27" s="130">
        <f t="shared" si="3"/>
        <v>775</v>
      </c>
      <c r="S27" s="130">
        <f t="shared" si="3"/>
        <v>2300</v>
      </c>
      <c r="T27" s="131">
        <f>IFERROR(O27/P27-1,"n/a")</f>
        <v>0.21766280107047287</v>
      </c>
      <c r="U27" s="131">
        <f>IFERROR(O27/Q27-1,"n/a")</f>
        <v>10.973684210526315</v>
      </c>
      <c r="V27" s="131">
        <f>IFERROR(O27/R27-1,"n/a")</f>
        <v>2.5225806451612902</v>
      </c>
      <c r="W27" s="132">
        <f>IFERROR(O27/S27-1,"n/a")</f>
        <v>0.18695652173913047</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1250698</v>
      </c>
      <c r="G28" s="134">
        <f t="shared" si="2"/>
        <v>889236</v>
      </c>
      <c r="H28" s="134">
        <f t="shared" si="2"/>
        <v>165520</v>
      </c>
      <c r="I28" s="134">
        <f t="shared" si="2"/>
        <v>2541</v>
      </c>
      <c r="J28" s="134">
        <f t="shared" si="2"/>
        <v>925256</v>
      </c>
      <c r="K28" s="135">
        <f>IFERROR(F28/G28-1,"n/a")</f>
        <v>0.40648601721027933</v>
      </c>
      <c r="L28" s="135">
        <f t="shared" si="0"/>
        <v>6.5561744804253266</v>
      </c>
      <c r="M28" s="135">
        <f>IFERROR(F28/I28-1,"n/a")</f>
        <v>491.20700511609601</v>
      </c>
      <c r="N28" s="136">
        <f t="shared" si="1"/>
        <v>0.35173184502451216</v>
      </c>
      <c r="O28" s="134">
        <f t="shared" si="3"/>
        <v>8101250</v>
      </c>
      <c r="P28" s="134">
        <f t="shared" si="3"/>
        <v>4315164</v>
      </c>
      <c r="Q28" s="134">
        <f t="shared" si="3"/>
        <v>328007</v>
      </c>
      <c r="R28" s="134">
        <f t="shared" si="3"/>
        <v>1692559</v>
      </c>
      <c r="S28" s="134">
        <f t="shared" si="3"/>
        <v>6709299</v>
      </c>
      <c r="T28" s="135">
        <f>IFERROR(O28/P28-1,"n/a")</f>
        <v>0.87739098676203264</v>
      </c>
      <c r="U28" s="135">
        <f>IFERROR(O28/Q28-1,"n/a")</f>
        <v>23.698405826704917</v>
      </c>
      <c r="V28" s="135">
        <f>IFERROR(O28/R28-1,"n/a")</f>
        <v>3.7863914935904743</v>
      </c>
      <c r="W28" s="136">
        <f>IFERROR(O28/S28-1,"n/a")</f>
        <v>0.20746593645625278</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66"/>
  <sheetViews>
    <sheetView showGridLines="0" zoomScale="80" zoomScaleNormal="80" workbookViewId="0">
      <selection sqref="A1:G4"/>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25"/>
      <c r="E4" s="59" t="s">
        <v>95</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6" t="s">
        <v>62</v>
      </c>
      <c r="G9" s="216"/>
      <c r="H9" s="216"/>
      <c r="I9" s="216"/>
      <c r="J9" s="216"/>
      <c r="K9" s="216"/>
      <c r="L9" s="216"/>
      <c r="M9" s="216"/>
      <c r="N9" s="217"/>
      <c r="O9" s="215" t="s">
        <v>63</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9">
        <v>105</v>
      </c>
      <c r="G13" s="124">
        <v>84</v>
      </c>
      <c r="H13" s="124">
        <v>28</v>
      </c>
      <c r="I13" s="124">
        <v>0</v>
      </c>
      <c r="J13" s="124">
        <v>101</v>
      </c>
      <c r="K13" s="65">
        <v>0.25</v>
      </c>
      <c r="L13" s="65">
        <v>2.75</v>
      </c>
      <c r="M13" s="65" t="s">
        <v>48</v>
      </c>
      <c r="N13" s="125">
        <v>3.9603960396039639E-2</v>
      </c>
      <c r="O13" s="69">
        <v>958</v>
      </c>
      <c r="P13" s="69">
        <v>916</v>
      </c>
      <c r="Q13" s="69">
        <v>28</v>
      </c>
      <c r="R13" s="69">
        <v>551</v>
      </c>
      <c r="S13" s="69">
        <v>926</v>
      </c>
      <c r="T13" s="65">
        <v>4.5851528384279527E-2</v>
      </c>
      <c r="U13" s="65">
        <v>33.214285714285715</v>
      </c>
      <c r="V13" s="65">
        <v>0.73865698729582574</v>
      </c>
      <c r="W13" s="125">
        <v>3.4557235421166288E-2</v>
      </c>
      <c r="X13" s="69">
        <v>1486</v>
      </c>
      <c r="Y13" s="69">
        <v>522</v>
      </c>
      <c r="Z13" s="71">
        <v>551</v>
      </c>
      <c r="AA13" s="146">
        <v>1591</v>
      </c>
      <c r="AB13" s="177"/>
      <c r="AC13" s="177"/>
    </row>
    <row r="14" spans="1:29" s="178" customFormat="1" ht="12.75">
      <c r="A14" s="177"/>
      <c r="B14" s="182"/>
      <c r="C14" s="145"/>
      <c r="D14" s="27" t="s">
        <v>20</v>
      </c>
      <c r="E14" s="123"/>
      <c r="F14" s="129">
        <v>396404</v>
      </c>
      <c r="G14" s="124">
        <v>292122</v>
      </c>
      <c r="H14" s="124">
        <v>30914</v>
      </c>
      <c r="I14" s="124">
        <v>0</v>
      </c>
      <c r="J14" s="124">
        <v>332464</v>
      </c>
      <c r="K14" s="65">
        <v>0.35698098739567707</v>
      </c>
      <c r="L14" s="65">
        <v>11.822798731966099</v>
      </c>
      <c r="M14" s="65" t="s">
        <v>48</v>
      </c>
      <c r="N14" s="125">
        <v>0.19232157466673083</v>
      </c>
      <c r="O14" s="69">
        <v>3097466</v>
      </c>
      <c r="P14" s="69">
        <v>1819504</v>
      </c>
      <c r="Q14" s="69">
        <v>30914</v>
      </c>
      <c r="R14" s="69">
        <v>1092884</v>
      </c>
      <c r="S14" s="69">
        <v>2783719</v>
      </c>
      <c r="T14" s="65">
        <v>0.70236833774479202</v>
      </c>
      <c r="U14" s="65">
        <v>99.196221776541378</v>
      </c>
      <c r="V14" s="65">
        <v>1.8342129631324093</v>
      </c>
      <c r="W14" s="125">
        <v>0.11270785592942389</v>
      </c>
      <c r="X14" s="69">
        <v>3592413</v>
      </c>
      <c r="Y14" s="69">
        <v>768312</v>
      </c>
      <c r="Z14" s="71">
        <v>1092884</v>
      </c>
      <c r="AA14" s="146">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77"/>
      <c r="AC15" s="177"/>
    </row>
    <row r="16" spans="1:29" s="178" customFormat="1" ht="12.75">
      <c r="A16" s="177"/>
      <c r="B16" s="182"/>
      <c r="C16" s="145"/>
      <c r="D16" s="27" t="s">
        <v>19</v>
      </c>
      <c r="E16" s="123"/>
      <c r="F16" s="127">
        <v>70</v>
      </c>
      <c r="G16" s="124">
        <v>61</v>
      </c>
      <c r="H16" s="124">
        <v>22</v>
      </c>
      <c r="I16" s="124">
        <v>0</v>
      </c>
      <c r="J16" s="124">
        <v>59</v>
      </c>
      <c r="K16" s="65">
        <v>0.14754098360655732</v>
      </c>
      <c r="L16" s="65">
        <v>2.1818181818181817</v>
      </c>
      <c r="M16" s="65" t="s">
        <v>48</v>
      </c>
      <c r="N16" s="125">
        <v>0.18644067796610164</v>
      </c>
      <c r="O16" s="69">
        <v>286</v>
      </c>
      <c r="P16" s="69">
        <v>295</v>
      </c>
      <c r="Q16" s="69">
        <v>73</v>
      </c>
      <c r="R16" s="69">
        <v>10</v>
      </c>
      <c r="S16" s="69">
        <v>275</v>
      </c>
      <c r="T16" s="65">
        <v>-3.050847457627115E-2</v>
      </c>
      <c r="U16" s="65">
        <v>2.9178082191780823</v>
      </c>
      <c r="V16" s="65">
        <v>27.6</v>
      </c>
      <c r="W16" s="125">
        <v>4.0000000000000036E-2</v>
      </c>
      <c r="X16" s="69">
        <v>572</v>
      </c>
      <c r="Y16" s="69">
        <v>202</v>
      </c>
      <c r="Z16" s="71">
        <v>54</v>
      </c>
      <c r="AA16" s="146">
        <v>586</v>
      </c>
      <c r="AB16" s="177"/>
      <c r="AC16" s="177"/>
    </row>
    <row r="17" spans="1:29" s="178" customFormat="1" ht="12.75">
      <c r="A17" s="177"/>
      <c r="B17" s="182"/>
      <c r="C17" s="145"/>
      <c r="D17" s="27" t="s">
        <v>20</v>
      </c>
      <c r="E17" s="123"/>
      <c r="F17" s="127">
        <v>269629</v>
      </c>
      <c r="G17" s="124">
        <v>133693</v>
      </c>
      <c r="H17" s="124">
        <v>37562</v>
      </c>
      <c r="I17" s="124">
        <v>0</v>
      </c>
      <c r="J17" s="124">
        <v>174121</v>
      </c>
      <c r="K17" s="65">
        <v>1.0167772433859663</v>
      </c>
      <c r="L17" s="65">
        <v>6.1782386454395404</v>
      </c>
      <c r="M17" s="65" t="s">
        <v>48</v>
      </c>
      <c r="N17" s="125">
        <v>0.54851511305356615</v>
      </c>
      <c r="O17" s="69">
        <v>846007</v>
      </c>
      <c r="P17" s="69">
        <v>394644</v>
      </c>
      <c r="Q17" s="69">
        <v>102629</v>
      </c>
      <c r="R17" s="69">
        <v>41113</v>
      </c>
      <c r="S17" s="69">
        <v>732624</v>
      </c>
      <c r="T17" s="65">
        <v>1.1437219367328528</v>
      </c>
      <c r="U17" s="65">
        <v>7.2433522688518845</v>
      </c>
      <c r="V17" s="65">
        <v>19.57760319120473</v>
      </c>
      <c r="W17" s="125">
        <v>0.15476287973093972</v>
      </c>
      <c r="X17" s="69">
        <v>965963</v>
      </c>
      <c r="Y17" s="69">
        <v>301521</v>
      </c>
      <c r="Z17" s="71">
        <v>70675</v>
      </c>
      <c r="AA17" s="146">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77"/>
      <c r="AC18" s="177"/>
    </row>
    <row r="19" spans="1:29" s="178" customFormat="1" ht="12.75">
      <c r="A19" s="177"/>
      <c r="B19" s="182"/>
      <c r="C19" s="145"/>
      <c r="D19" s="27" t="s">
        <v>19</v>
      </c>
      <c r="E19" s="123"/>
      <c r="F19" s="129">
        <v>93</v>
      </c>
      <c r="G19" s="124">
        <v>88</v>
      </c>
      <c r="H19" s="124">
        <v>3</v>
      </c>
      <c r="I19" s="124">
        <v>2</v>
      </c>
      <c r="J19" s="124">
        <v>50</v>
      </c>
      <c r="K19" s="65">
        <v>5.6818181818181879E-2</v>
      </c>
      <c r="L19" s="65">
        <v>30</v>
      </c>
      <c r="M19" s="65">
        <v>45.5</v>
      </c>
      <c r="N19" s="125">
        <v>0.8600000000000001</v>
      </c>
      <c r="O19" s="69">
        <v>349</v>
      </c>
      <c r="P19" s="69">
        <v>317</v>
      </c>
      <c r="Q19" s="69">
        <v>6</v>
      </c>
      <c r="R19" s="69">
        <v>5</v>
      </c>
      <c r="S19" s="69">
        <v>156</v>
      </c>
      <c r="T19" s="65">
        <v>0.10094637223974767</v>
      </c>
      <c r="U19" s="65">
        <v>57.166666666666664</v>
      </c>
      <c r="V19" s="65">
        <v>68.8</v>
      </c>
      <c r="W19" s="125">
        <v>1.2371794871794872</v>
      </c>
      <c r="X19" s="69">
        <v>658</v>
      </c>
      <c r="Y19" s="69">
        <v>47</v>
      </c>
      <c r="Z19" s="71">
        <v>9</v>
      </c>
      <c r="AA19" s="146">
        <v>290</v>
      </c>
      <c r="AB19" s="177"/>
      <c r="AC19" s="177"/>
    </row>
    <row r="20" spans="1:29" s="178" customFormat="1" ht="12.75">
      <c r="A20" s="177"/>
      <c r="B20" s="182"/>
      <c r="C20" s="145"/>
      <c r="D20" s="27" t="s">
        <v>20</v>
      </c>
      <c r="E20" s="123"/>
      <c r="F20" s="129">
        <v>203881</v>
      </c>
      <c r="G20" s="124">
        <v>138433</v>
      </c>
      <c r="H20" s="124">
        <v>468</v>
      </c>
      <c r="I20" s="124">
        <v>6081</v>
      </c>
      <c r="J20" s="124">
        <v>97604</v>
      </c>
      <c r="K20" s="65">
        <v>0.47277744468443217</v>
      </c>
      <c r="L20" s="65">
        <v>434.64316239316241</v>
      </c>
      <c r="M20" s="65">
        <v>32.527544811708601</v>
      </c>
      <c r="N20" s="125">
        <v>1.0888590631531496</v>
      </c>
      <c r="O20" s="69">
        <v>597661</v>
      </c>
      <c r="P20" s="69">
        <v>381024</v>
      </c>
      <c r="Q20" s="69">
        <v>468</v>
      </c>
      <c r="R20" s="69">
        <v>10047</v>
      </c>
      <c r="S20" s="69">
        <v>284386</v>
      </c>
      <c r="T20" s="65">
        <v>0.56856523473586962</v>
      </c>
      <c r="U20" s="65">
        <v>1276.0534188034187</v>
      </c>
      <c r="V20" s="65">
        <v>58.48651338708072</v>
      </c>
      <c r="W20" s="125">
        <v>1.1015837629137861</v>
      </c>
      <c r="X20" s="69">
        <v>887495</v>
      </c>
      <c r="Y20" s="69">
        <v>17541</v>
      </c>
      <c r="Z20" s="71">
        <v>10047</v>
      </c>
      <c r="AA20" s="146">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77"/>
      <c r="AC21" s="177"/>
    </row>
    <row r="22" spans="1:29" s="178" customFormat="1" ht="12.75">
      <c r="A22" s="177"/>
      <c r="B22" s="182"/>
      <c r="C22" s="145"/>
      <c r="D22" s="27" t="s">
        <v>19</v>
      </c>
      <c r="E22" s="149"/>
      <c r="F22" s="127">
        <v>82</v>
      </c>
      <c r="G22" s="124">
        <v>75</v>
      </c>
      <c r="H22" s="124">
        <v>10</v>
      </c>
      <c r="I22" s="124">
        <v>0</v>
      </c>
      <c r="J22" s="124">
        <v>68</v>
      </c>
      <c r="K22" s="65">
        <v>9.3333333333333268E-2</v>
      </c>
      <c r="L22" s="65">
        <v>7.1999999999999993</v>
      </c>
      <c r="M22" s="65" t="s">
        <v>48</v>
      </c>
      <c r="N22" s="125">
        <v>0.20588235294117641</v>
      </c>
      <c r="O22" s="69">
        <v>777</v>
      </c>
      <c r="P22" s="69">
        <v>399</v>
      </c>
      <c r="Q22" s="69">
        <v>14</v>
      </c>
      <c r="R22" s="69">
        <v>205</v>
      </c>
      <c r="S22" s="69">
        <v>664</v>
      </c>
      <c r="T22" s="65">
        <v>0.94736842105263164</v>
      </c>
      <c r="U22" s="65">
        <v>54.5</v>
      </c>
      <c r="V22" s="65">
        <v>2.7902439024390242</v>
      </c>
      <c r="W22" s="125">
        <v>0.17018072289156616</v>
      </c>
      <c r="X22" s="69">
        <v>895</v>
      </c>
      <c r="Y22" s="69">
        <v>283</v>
      </c>
      <c r="Z22" s="71">
        <v>43</v>
      </c>
      <c r="AA22" s="146">
        <v>827</v>
      </c>
      <c r="AB22" s="177"/>
      <c r="AC22" s="177"/>
    </row>
    <row r="23" spans="1:29" s="178" customFormat="1" ht="12.75">
      <c r="A23" s="177"/>
      <c r="B23" s="182"/>
      <c r="C23" s="145"/>
      <c r="D23" s="27" t="s">
        <v>20</v>
      </c>
      <c r="E23" s="123"/>
      <c r="F23" s="129">
        <v>395689</v>
      </c>
      <c r="G23" s="124">
        <v>287462</v>
      </c>
      <c r="H23" s="124">
        <v>23553</v>
      </c>
      <c r="I23" s="124">
        <v>0</v>
      </c>
      <c r="J23" s="124">
        <v>261197</v>
      </c>
      <c r="K23" s="65">
        <v>0.37649150148541377</v>
      </c>
      <c r="L23" s="65">
        <v>15.799940559589011</v>
      </c>
      <c r="M23" s="65" t="s">
        <v>48</v>
      </c>
      <c r="N23" s="125">
        <v>0.51490637335038314</v>
      </c>
      <c r="O23" s="69">
        <v>2309441</v>
      </c>
      <c r="P23" s="69">
        <v>822079</v>
      </c>
      <c r="Q23" s="69">
        <v>28476</v>
      </c>
      <c r="R23" s="69">
        <v>545974</v>
      </c>
      <c r="S23" s="69">
        <v>1969564</v>
      </c>
      <c r="T23" s="65">
        <v>1.8092689388732714</v>
      </c>
      <c r="U23" s="65">
        <v>80.101313386711624</v>
      </c>
      <c r="V23" s="65">
        <v>3.2299468472857678</v>
      </c>
      <c r="W23" s="125">
        <v>0.17256458789864149</v>
      </c>
      <c r="X23" s="69">
        <v>2165161</v>
      </c>
      <c r="Y23" s="69">
        <v>465109</v>
      </c>
      <c r="Z23" s="71">
        <v>140552</v>
      </c>
      <c r="AA23" s="146">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77"/>
      <c r="AC24" s="177"/>
    </row>
    <row r="25" spans="1:29" s="178" customFormat="1" ht="12.75">
      <c r="B25" s="182"/>
      <c r="C25" s="145"/>
      <c r="D25" s="27" t="s">
        <v>19</v>
      </c>
      <c r="E25" s="123"/>
      <c r="F25" s="124">
        <v>3</v>
      </c>
      <c r="G25" s="124">
        <v>3</v>
      </c>
      <c r="H25" s="124">
        <v>0</v>
      </c>
      <c r="I25" s="124">
        <v>0</v>
      </c>
      <c r="J25" s="124">
        <v>3</v>
      </c>
      <c r="K25" s="65">
        <v>0</v>
      </c>
      <c r="L25" s="65" t="s">
        <v>48</v>
      </c>
      <c r="M25" s="65" t="s">
        <v>48</v>
      </c>
      <c r="N25" s="125">
        <v>0</v>
      </c>
      <c r="O25" s="69">
        <v>11</v>
      </c>
      <c r="P25" s="69">
        <v>5</v>
      </c>
      <c r="Q25" s="69">
        <v>0</v>
      </c>
      <c r="R25" s="69">
        <v>0</v>
      </c>
      <c r="S25" s="69">
        <v>11</v>
      </c>
      <c r="T25" s="65">
        <v>1.2000000000000002</v>
      </c>
      <c r="U25" s="65" t="s">
        <v>48</v>
      </c>
      <c r="V25" s="65" t="s">
        <v>48</v>
      </c>
      <c r="W25" s="125">
        <v>0</v>
      </c>
      <c r="X25" s="69">
        <v>9</v>
      </c>
      <c r="Y25" s="69">
        <v>0</v>
      </c>
      <c r="Z25" s="69">
        <v>0</v>
      </c>
      <c r="AA25" s="146">
        <v>16</v>
      </c>
      <c r="AB25" s="177"/>
      <c r="AC25" s="177"/>
    </row>
    <row r="26" spans="1:29" s="178" customFormat="1" ht="12.75">
      <c r="A26" s="177"/>
      <c r="B26" s="182"/>
      <c r="C26" s="145"/>
      <c r="D26" s="27" t="s">
        <v>20</v>
      </c>
      <c r="E26" s="123"/>
      <c r="F26" s="124">
        <v>6188</v>
      </c>
      <c r="G26" s="124">
        <v>5526</v>
      </c>
      <c r="H26" s="124">
        <v>0</v>
      </c>
      <c r="I26" s="124">
        <v>0</v>
      </c>
      <c r="J26" s="124">
        <v>3523</v>
      </c>
      <c r="K26" s="65">
        <v>0.1197973217517192</v>
      </c>
      <c r="L26" s="65" t="s">
        <v>48</v>
      </c>
      <c r="M26" s="65" t="s">
        <v>48</v>
      </c>
      <c r="N26" s="125">
        <v>0.75645756457564572</v>
      </c>
      <c r="O26" s="69">
        <v>19775</v>
      </c>
      <c r="P26" s="69">
        <v>8677</v>
      </c>
      <c r="Q26" s="69">
        <v>0</v>
      </c>
      <c r="R26" s="69">
        <v>0</v>
      </c>
      <c r="S26" s="69">
        <v>13750</v>
      </c>
      <c r="T26" s="65">
        <v>1.2790134839230149</v>
      </c>
      <c r="U26" s="65" t="s">
        <v>48</v>
      </c>
      <c r="V26" s="65" t="s">
        <v>48</v>
      </c>
      <c r="W26" s="125">
        <v>0.43818181818181823</v>
      </c>
      <c r="X26" s="69">
        <v>15637</v>
      </c>
      <c r="Y26" s="69">
        <v>0</v>
      </c>
      <c r="Z26" s="69">
        <v>0</v>
      </c>
      <c r="AA26" s="146">
        <v>20248</v>
      </c>
      <c r="AB26" s="177"/>
      <c r="AC26" s="177"/>
    </row>
    <row r="27" spans="1:29" s="178" customFormat="1" ht="13.5" thickBot="1">
      <c r="A27" s="177"/>
      <c r="B27" s="182"/>
      <c r="C27" s="157" t="s">
        <v>16</v>
      </c>
      <c r="D27" s="158"/>
      <c r="E27" s="159"/>
      <c r="F27" s="130">
        <v>353</v>
      </c>
      <c r="G27" s="130">
        <v>311</v>
      </c>
      <c r="H27" s="130">
        <v>63</v>
      </c>
      <c r="I27" s="130">
        <v>2</v>
      </c>
      <c r="J27" s="130">
        <v>281</v>
      </c>
      <c r="K27" s="131">
        <v>0.135048231511254</v>
      </c>
      <c r="L27" s="131">
        <v>4.6031746031746028</v>
      </c>
      <c r="M27" s="131">
        <v>175.5</v>
      </c>
      <c r="N27" s="132">
        <v>0.2562277580071175</v>
      </c>
      <c r="O27" s="130">
        <v>2381</v>
      </c>
      <c r="P27" s="130">
        <v>1932</v>
      </c>
      <c r="Q27" s="130">
        <v>121</v>
      </c>
      <c r="R27" s="130">
        <v>771</v>
      </c>
      <c r="S27" s="130">
        <v>2032</v>
      </c>
      <c r="T27" s="131">
        <v>0.23240165631469978</v>
      </c>
      <c r="U27" s="131">
        <v>18.677685950413224</v>
      </c>
      <c r="V27" s="131">
        <v>2.0881971465629054</v>
      </c>
      <c r="W27" s="132">
        <v>0.17175196850393704</v>
      </c>
      <c r="X27" s="130">
        <v>3620</v>
      </c>
      <c r="Y27" s="133">
        <v>1054</v>
      </c>
      <c r="Z27" s="133">
        <v>657</v>
      </c>
      <c r="AA27" s="152">
        <v>3310</v>
      </c>
      <c r="AB27" s="177"/>
      <c r="AC27" s="177"/>
    </row>
    <row r="28" spans="1:29" s="178" customFormat="1" ht="14.25" thickTop="1" thickBot="1">
      <c r="A28" s="177"/>
      <c r="B28" s="182"/>
      <c r="C28" s="160" t="s">
        <v>17</v>
      </c>
      <c r="D28" s="161"/>
      <c r="E28" s="162"/>
      <c r="F28" s="134">
        <v>1271791</v>
      </c>
      <c r="G28" s="134">
        <v>857236</v>
      </c>
      <c r="H28" s="134">
        <v>92497</v>
      </c>
      <c r="I28" s="134">
        <v>6081</v>
      </c>
      <c r="J28" s="134">
        <v>868909</v>
      </c>
      <c r="K28" s="135">
        <v>0.4835949493488374</v>
      </c>
      <c r="L28" s="135">
        <v>12.749537822848309</v>
      </c>
      <c r="M28" s="135">
        <v>208.14175300115113</v>
      </c>
      <c r="N28" s="136">
        <v>0.46366420419169319</v>
      </c>
      <c r="O28" s="134">
        <v>6870350</v>
      </c>
      <c r="P28" s="134">
        <v>3425928</v>
      </c>
      <c r="Q28" s="134">
        <v>162487</v>
      </c>
      <c r="R28" s="134">
        <v>1690018</v>
      </c>
      <c r="S28" s="134">
        <v>5784043</v>
      </c>
      <c r="T28" s="135">
        <v>1.0053982453805217</v>
      </c>
      <c r="U28" s="135">
        <v>41.282459519838511</v>
      </c>
      <c r="V28" s="135">
        <v>3.0652525594401956</v>
      </c>
      <c r="W28" s="136">
        <v>0.18781101731090177</v>
      </c>
      <c r="X28" s="134">
        <v>7626669</v>
      </c>
      <c r="Y28" s="137">
        <v>1552483</v>
      </c>
      <c r="Z28" s="137">
        <v>1314158</v>
      </c>
      <c r="AA28" s="155">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C66"/>
  <sheetViews>
    <sheetView showGridLines="0" topLeftCell="A12" zoomScale="90" zoomScaleNormal="90" workbookViewId="0">
      <selection activeCell="I40" sqref="I40"/>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v>45122</v>
      </c>
      <c r="AB3" s="26"/>
      <c r="AC3" s="10"/>
    </row>
    <row r="4" spans="1:29" ht="15.75">
      <c r="A4" s="10"/>
      <c r="B4" s="12" t="s">
        <v>11</v>
      </c>
      <c r="C4" s="27"/>
      <c r="D4" s="25"/>
      <c r="E4" s="59" t="s">
        <v>94</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6" t="s">
        <v>59</v>
      </c>
      <c r="G9" s="216"/>
      <c r="H9" s="216"/>
      <c r="I9" s="216"/>
      <c r="J9" s="216"/>
      <c r="K9" s="216"/>
      <c r="L9" s="216"/>
      <c r="M9" s="216"/>
      <c r="N9" s="217"/>
      <c r="O9" s="215" t="s">
        <v>60</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9">
        <v>95</v>
      </c>
      <c r="G13" s="124">
        <v>83</v>
      </c>
      <c r="H13" s="124">
        <v>0</v>
      </c>
      <c r="I13" s="124">
        <v>0</v>
      </c>
      <c r="J13" s="124">
        <v>90</v>
      </c>
      <c r="K13" s="65">
        <v>0.14457831325301207</v>
      </c>
      <c r="L13" s="65" t="s">
        <v>48</v>
      </c>
      <c r="M13" s="65" t="s">
        <v>48</v>
      </c>
      <c r="N13" s="125">
        <v>5.555555555555558E-2</v>
      </c>
      <c r="O13" s="69">
        <v>853</v>
      </c>
      <c r="P13" s="69">
        <v>832</v>
      </c>
      <c r="Q13" s="69">
        <v>0</v>
      </c>
      <c r="R13" s="69">
        <v>551</v>
      </c>
      <c r="S13" s="69">
        <v>825</v>
      </c>
      <c r="T13" s="65">
        <v>2.5240384615384581E-2</v>
      </c>
      <c r="U13" s="65" t="s">
        <v>48</v>
      </c>
      <c r="V13" s="65">
        <v>0.5480943738656987</v>
      </c>
      <c r="W13" s="125">
        <v>3.3939393939393936E-2</v>
      </c>
      <c r="X13" s="69">
        <v>1486</v>
      </c>
      <c r="Y13" s="69">
        <v>522</v>
      </c>
      <c r="Z13" s="71">
        <v>551</v>
      </c>
      <c r="AA13" s="146">
        <v>1591</v>
      </c>
      <c r="AB13" s="177"/>
      <c r="AC13" s="177"/>
    </row>
    <row r="14" spans="1:29" s="178" customFormat="1" ht="12.75">
      <c r="A14" s="177"/>
      <c r="B14" s="182"/>
      <c r="C14" s="145"/>
      <c r="D14" s="27" t="s">
        <v>20</v>
      </c>
      <c r="E14" s="123"/>
      <c r="F14" s="129">
        <v>359885</v>
      </c>
      <c r="G14" s="124">
        <v>234968</v>
      </c>
      <c r="H14" s="124">
        <v>0</v>
      </c>
      <c r="I14" s="124">
        <v>0</v>
      </c>
      <c r="J14" s="124">
        <v>303053</v>
      </c>
      <c r="K14" s="65">
        <v>0.53163409485546964</v>
      </c>
      <c r="L14" s="65" t="s">
        <v>48</v>
      </c>
      <c r="M14" s="65" t="s">
        <v>48</v>
      </c>
      <c r="N14" s="125">
        <v>0.1875315538866138</v>
      </c>
      <c r="O14" s="69">
        <v>2701062</v>
      </c>
      <c r="P14" s="69">
        <v>1527382</v>
      </c>
      <c r="Q14" s="69">
        <v>0</v>
      </c>
      <c r="R14" s="69">
        <v>1092884</v>
      </c>
      <c r="S14" s="69">
        <v>2451255</v>
      </c>
      <c r="T14" s="65">
        <v>0.76842597333214613</v>
      </c>
      <c r="U14" s="65" t="s">
        <v>48</v>
      </c>
      <c r="V14" s="65">
        <v>1.4714992625017844</v>
      </c>
      <c r="W14" s="125">
        <v>0.10190983802174802</v>
      </c>
      <c r="X14" s="69">
        <v>3592413</v>
      </c>
      <c r="Y14" s="69">
        <v>768312</v>
      </c>
      <c r="Z14" s="71">
        <v>1092884</v>
      </c>
      <c r="AA14" s="146">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77"/>
      <c r="AC15" s="177"/>
    </row>
    <row r="16" spans="1:29" s="178" customFormat="1" ht="12.75">
      <c r="A16" s="177"/>
      <c r="B16" s="182"/>
      <c r="C16" s="145"/>
      <c r="D16" s="27" t="s">
        <v>19</v>
      </c>
      <c r="E16" s="123"/>
      <c r="F16" s="127">
        <v>73</v>
      </c>
      <c r="G16" s="124">
        <v>71</v>
      </c>
      <c r="H16" s="124">
        <v>17</v>
      </c>
      <c r="I16" s="124">
        <v>0</v>
      </c>
      <c r="J16" s="124">
        <v>71</v>
      </c>
      <c r="K16" s="65">
        <v>2.8169014084507005E-2</v>
      </c>
      <c r="L16" s="65">
        <v>3.2941176470588234</v>
      </c>
      <c r="M16" s="65" t="s">
        <v>48</v>
      </c>
      <c r="N16" s="125">
        <v>2.8169014084507005E-2</v>
      </c>
      <c r="O16" s="69">
        <v>216</v>
      </c>
      <c r="P16" s="69">
        <v>234</v>
      </c>
      <c r="Q16" s="69">
        <v>51</v>
      </c>
      <c r="R16" s="69">
        <v>10</v>
      </c>
      <c r="S16" s="69">
        <v>216</v>
      </c>
      <c r="T16" s="65">
        <v>-7.6923076923076872E-2</v>
      </c>
      <c r="U16" s="65">
        <v>3.2352941176470589</v>
      </c>
      <c r="V16" s="65">
        <v>20.6</v>
      </c>
      <c r="W16" s="125">
        <v>0</v>
      </c>
      <c r="X16" s="69">
        <v>572</v>
      </c>
      <c r="Y16" s="69">
        <v>202</v>
      </c>
      <c r="Z16" s="71">
        <v>54</v>
      </c>
      <c r="AA16" s="146">
        <v>586</v>
      </c>
      <c r="AB16" s="177"/>
      <c r="AC16" s="177"/>
    </row>
    <row r="17" spans="1:29" s="178" customFormat="1" ht="12.75">
      <c r="A17" s="177"/>
      <c r="B17" s="182"/>
      <c r="C17" s="145"/>
      <c r="D17" s="27" t="s">
        <v>20</v>
      </c>
      <c r="E17" s="123"/>
      <c r="F17" s="127">
        <v>224892</v>
      </c>
      <c r="G17" s="124">
        <v>82038</v>
      </c>
      <c r="H17" s="124">
        <v>24481</v>
      </c>
      <c r="I17" s="124">
        <v>0</v>
      </c>
      <c r="J17" s="124">
        <v>165399</v>
      </c>
      <c r="K17" s="65">
        <v>1.7413150003656841</v>
      </c>
      <c r="L17" s="65">
        <v>8.1863894448756174</v>
      </c>
      <c r="M17" s="65" t="s">
        <v>48</v>
      </c>
      <c r="N17" s="125">
        <v>0.35969383128072119</v>
      </c>
      <c r="O17" s="69">
        <v>576378</v>
      </c>
      <c r="P17" s="69">
        <v>260951</v>
      </c>
      <c r="Q17" s="69">
        <v>65067</v>
      </c>
      <c r="R17" s="69">
        <v>41113</v>
      </c>
      <c r="S17" s="69">
        <v>558503</v>
      </c>
      <c r="T17" s="65">
        <v>1.2087594989097572</v>
      </c>
      <c r="U17" s="65">
        <v>7.8582230623818532</v>
      </c>
      <c r="V17" s="65">
        <v>13.019361272590178</v>
      </c>
      <c r="W17" s="125">
        <v>3.2005199613968083E-2</v>
      </c>
      <c r="X17" s="69">
        <v>965963</v>
      </c>
      <c r="Y17" s="69">
        <v>301521</v>
      </c>
      <c r="Z17" s="71">
        <v>70675</v>
      </c>
      <c r="AA17" s="146">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77"/>
      <c r="AC18" s="177"/>
    </row>
    <row r="19" spans="1:29" s="178" customFormat="1" ht="12.75">
      <c r="A19" s="177"/>
      <c r="B19" s="182"/>
      <c r="C19" s="145"/>
      <c r="D19" s="27" t="s">
        <v>19</v>
      </c>
      <c r="E19" s="123"/>
      <c r="F19" s="129">
        <v>87</v>
      </c>
      <c r="G19" s="124">
        <v>91</v>
      </c>
      <c r="H19" s="124">
        <v>0</v>
      </c>
      <c r="I19" s="124">
        <v>0</v>
      </c>
      <c r="J19" s="124">
        <v>42</v>
      </c>
      <c r="K19" s="65">
        <v>-4.3956043956043911E-2</v>
      </c>
      <c r="L19" s="65" t="s">
        <v>48</v>
      </c>
      <c r="M19" s="65" t="s">
        <v>48</v>
      </c>
      <c r="N19" s="125">
        <v>1.0714285714285716</v>
      </c>
      <c r="O19" s="69">
        <v>256</v>
      </c>
      <c r="P19" s="69">
        <v>229</v>
      </c>
      <c r="Q19" s="69">
        <v>3</v>
      </c>
      <c r="R19" s="69">
        <v>3</v>
      </c>
      <c r="S19" s="69">
        <v>106</v>
      </c>
      <c r="T19" s="65">
        <v>0.11790393013100431</v>
      </c>
      <c r="U19" s="65">
        <v>84.333333333333329</v>
      </c>
      <c r="V19" s="65">
        <v>84.333333333333329</v>
      </c>
      <c r="W19" s="125">
        <v>1.4150943396226414</v>
      </c>
      <c r="X19" s="69">
        <v>658</v>
      </c>
      <c r="Y19" s="69">
        <v>47</v>
      </c>
      <c r="Z19" s="71">
        <v>9</v>
      </c>
      <c r="AA19" s="146">
        <v>290</v>
      </c>
      <c r="AB19" s="177"/>
      <c r="AC19" s="177"/>
    </row>
    <row r="20" spans="1:29" s="178" customFormat="1" ht="12.75">
      <c r="A20" s="177"/>
      <c r="B20" s="182"/>
      <c r="C20" s="145"/>
      <c r="D20" s="27" t="s">
        <v>20</v>
      </c>
      <c r="E20" s="123"/>
      <c r="F20" s="129">
        <v>169314</v>
      </c>
      <c r="G20" s="124">
        <v>118355</v>
      </c>
      <c r="H20" s="124">
        <v>0</v>
      </c>
      <c r="I20" s="124">
        <v>2213</v>
      </c>
      <c r="J20" s="124">
        <v>77859</v>
      </c>
      <c r="K20" s="65">
        <v>0.43056060157999232</v>
      </c>
      <c r="L20" s="65" t="s">
        <v>48</v>
      </c>
      <c r="M20" s="65">
        <v>75.508811568007232</v>
      </c>
      <c r="N20" s="125">
        <v>1.1746233576079836</v>
      </c>
      <c r="O20" s="69">
        <v>393780</v>
      </c>
      <c r="P20" s="69">
        <v>242591</v>
      </c>
      <c r="Q20" s="69">
        <v>0</v>
      </c>
      <c r="R20" s="69">
        <v>3966</v>
      </c>
      <c r="S20" s="69">
        <v>186782</v>
      </c>
      <c r="T20" s="65">
        <v>0.62322592346789452</v>
      </c>
      <c r="U20" s="65" t="s">
        <v>48</v>
      </c>
      <c r="V20" s="65">
        <v>98.288956127080183</v>
      </c>
      <c r="W20" s="125">
        <v>1.1082331273891488</v>
      </c>
      <c r="X20" s="69">
        <v>887495</v>
      </c>
      <c r="Y20" s="69">
        <v>17541</v>
      </c>
      <c r="Z20" s="71">
        <v>10047</v>
      </c>
      <c r="AA20" s="146">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77"/>
      <c r="AC21" s="177"/>
    </row>
    <row r="22" spans="1:29" s="178" customFormat="1" ht="12.75">
      <c r="A22" s="177"/>
      <c r="B22" s="182"/>
      <c r="C22" s="145"/>
      <c r="D22" s="27" t="s">
        <v>19</v>
      </c>
      <c r="E22" s="149"/>
      <c r="F22" s="127">
        <v>88</v>
      </c>
      <c r="G22" s="124">
        <v>68</v>
      </c>
      <c r="H22" s="124">
        <v>4</v>
      </c>
      <c r="I22" s="124">
        <v>0</v>
      </c>
      <c r="J22" s="124">
        <v>70</v>
      </c>
      <c r="K22" s="65">
        <v>0.29411764705882359</v>
      </c>
      <c r="L22" s="65">
        <v>21</v>
      </c>
      <c r="M22" s="65" t="s">
        <v>48</v>
      </c>
      <c r="N22" s="125">
        <v>0.25714285714285712</v>
      </c>
      <c r="O22" s="69">
        <v>695</v>
      </c>
      <c r="P22" s="69">
        <v>324</v>
      </c>
      <c r="Q22" s="69">
        <v>4</v>
      </c>
      <c r="R22" s="69">
        <v>205</v>
      </c>
      <c r="S22" s="69">
        <v>596</v>
      </c>
      <c r="T22" s="65">
        <v>1.1450617283950617</v>
      </c>
      <c r="U22" s="65">
        <v>172.75</v>
      </c>
      <c r="V22" s="65">
        <v>2.3902439024390243</v>
      </c>
      <c r="W22" s="125">
        <v>0.16610738255033564</v>
      </c>
      <c r="X22" s="69">
        <v>895</v>
      </c>
      <c r="Y22" s="69">
        <v>283</v>
      </c>
      <c r="Z22" s="71">
        <v>43</v>
      </c>
      <c r="AA22" s="146">
        <v>827</v>
      </c>
      <c r="AB22" s="177"/>
      <c r="AC22" s="177"/>
    </row>
    <row r="23" spans="1:29" s="178" customFormat="1" ht="12.75">
      <c r="A23" s="177"/>
      <c r="B23" s="182"/>
      <c r="C23" s="145"/>
      <c r="D23" s="27" t="s">
        <v>20</v>
      </c>
      <c r="E23" s="123"/>
      <c r="F23" s="129">
        <v>334459</v>
      </c>
      <c r="G23" s="124">
        <v>182336</v>
      </c>
      <c r="H23" s="124">
        <v>4923</v>
      </c>
      <c r="I23" s="124">
        <v>0</v>
      </c>
      <c r="J23" s="124">
        <v>275367</v>
      </c>
      <c r="K23" s="65">
        <v>0.83430041242541253</v>
      </c>
      <c r="L23" s="65">
        <v>66.93804590696729</v>
      </c>
      <c r="M23" s="65" t="s">
        <v>48</v>
      </c>
      <c r="N23" s="125">
        <v>0.2145936150664387</v>
      </c>
      <c r="O23" s="69">
        <v>1913752</v>
      </c>
      <c r="P23" s="69">
        <v>534617</v>
      </c>
      <c r="Q23" s="69">
        <v>4923</v>
      </c>
      <c r="R23" s="69">
        <v>545974</v>
      </c>
      <c r="S23" s="69">
        <v>1708367</v>
      </c>
      <c r="T23" s="65">
        <v>2.5796691837334018</v>
      </c>
      <c r="U23" s="65">
        <v>387.73694901482838</v>
      </c>
      <c r="V23" s="65">
        <v>2.5052072076692298</v>
      </c>
      <c r="W23" s="125">
        <v>0.12022299658094537</v>
      </c>
      <c r="X23" s="69">
        <v>2165161</v>
      </c>
      <c r="Y23" s="69">
        <v>465109</v>
      </c>
      <c r="Z23" s="71">
        <v>140552</v>
      </c>
      <c r="AA23" s="146">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77"/>
      <c r="AC24" s="177"/>
    </row>
    <row r="25" spans="1:29" s="178" customFormat="1" ht="12.75">
      <c r="B25" s="182"/>
      <c r="C25" s="145"/>
      <c r="D25" s="27" t="s">
        <v>19</v>
      </c>
      <c r="E25" s="123"/>
      <c r="F25" s="124">
        <v>4</v>
      </c>
      <c r="G25" s="124">
        <v>1</v>
      </c>
      <c r="H25" s="124">
        <v>0</v>
      </c>
      <c r="I25" s="124">
        <v>0</v>
      </c>
      <c r="J25" s="124">
        <v>5</v>
      </c>
      <c r="K25" s="65">
        <v>3</v>
      </c>
      <c r="L25" s="65" t="s">
        <v>48</v>
      </c>
      <c r="M25" s="65" t="s">
        <v>48</v>
      </c>
      <c r="N25" s="125">
        <v>-0.19999999999999996</v>
      </c>
      <c r="O25" s="69">
        <v>8</v>
      </c>
      <c r="P25" s="69">
        <v>2</v>
      </c>
      <c r="Q25" s="69">
        <v>0</v>
      </c>
      <c r="R25" s="69">
        <v>0</v>
      </c>
      <c r="S25" s="69">
        <v>8</v>
      </c>
      <c r="T25" s="65">
        <v>3</v>
      </c>
      <c r="U25" s="65" t="s">
        <v>48</v>
      </c>
      <c r="V25" s="65" t="s">
        <v>48</v>
      </c>
      <c r="W25" s="125">
        <v>0</v>
      </c>
      <c r="X25" s="69">
        <v>9</v>
      </c>
      <c r="Y25" s="69">
        <v>0</v>
      </c>
      <c r="Z25" s="71">
        <v>0</v>
      </c>
      <c r="AA25" s="146">
        <v>16</v>
      </c>
      <c r="AB25" s="177"/>
      <c r="AC25" s="177"/>
    </row>
    <row r="26" spans="1:29" s="178" customFormat="1" ht="12.75">
      <c r="A26" s="177"/>
      <c r="B26" s="182"/>
      <c r="C26" s="145"/>
      <c r="D26" s="27" t="s">
        <v>20</v>
      </c>
      <c r="E26" s="123"/>
      <c r="F26" s="124">
        <v>9205</v>
      </c>
      <c r="G26" s="124">
        <v>2226</v>
      </c>
      <c r="H26" s="124">
        <v>0</v>
      </c>
      <c r="I26" s="124">
        <v>0</v>
      </c>
      <c r="J26" s="124">
        <v>6817</v>
      </c>
      <c r="K26" s="65">
        <v>3.1352201257861632</v>
      </c>
      <c r="L26" s="65" t="s">
        <v>48</v>
      </c>
      <c r="M26" s="65" t="s">
        <v>48</v>
      </c>
      <c r="N26" s="125">
        <v>0.35030071879125724</v>
      </c>
      <c r="O26" s="69">
        <v>13587</v>
      </c>
      <c r="P26" s="69">
        <v>3151</v>
      </c>
      <c r="Q26" s="69">
        <v>0</v>
      </c>
      <c r="R26" s="69">
        <v>0</v>
      </c>
      <c r="S26" s="69">
        <v>10227</v>
      </c>
      <c r="T26" s="65">
        <v>3.3119644557283401</v>
      </c>
      <c r="U26" s="65" t="s">
        <v>48</v>
      </c>
      <c r="V26" s="65" t="s">
        <v>48</v>
      </c>
      <c r="W26" s="125">
        <v>0.32854209445585214</v>
      </c>
      <c r="X26" s="69">
        <v>15637</v>
      </c>
      <c r="Y26" s="69">
        <v>0</v>
      </c>
      <c r="Z26" s="71">
        <v>0</v>
      </c>
      <c r="AA26" s="146">
        <v>20248</v>
      </c>
      <c r="AB26" s="177"/>
      <c r="AC26" s="177"/>
    </row>
    <row r="27" spans="1:29" s="178" customFormat="1" ht="13.5" thickBot="1">
      <c r="A27" s="177"/>
      <c r="B27" s="182"/>
      <c r="C27" s="157" t="s">
        <v>16</v>
      </c>
      <c r="D27" s="158"/>
      <c r="E27" s="159"/>
      <c r="F27" s="130">
        <v>347</v>
      </c>
      <c r="G27" s="130">
        <v>314</v>
      </c>
      <c r="H27" s="130">
        <v>21</v>
      </c>
      <c r="I27" s="130">
        <v>0</v>
      </c>
      <c r="J27" s="130">
        <v>278</v>
      </c>
      <c r="K27" s="131">
        <v>0.10509554140127397</v>
      </c>
      <c r="L27" s="131">
        <v>15.523809523809526</v>
      </c>
      <c r="M27" s="131" t="s">
        <v>48</v>
      </c>
      <c r="N27" s="132">
        <v>0.24820143884892087</v>
      </c>
      <c r="O27" s="130">
        <v>2028</v>
      </c>
      <c r="P27" s="130">
        <v>1621</v>
      </c>
      <c r="Q27" s="130">
        <v>58</v>
      </c>
      <c r="R27" s="130">
        <v>769</v>
      </c>
      <c r="S27" s="130">
        <v>1751</v>
      </c>
      <c r="T27" s="131">
        <v>0.25107958050586054</v>
      </c>
      <c r="U27" s="131">
        <v>33.96551724137931</v>
      </c>
      <c r="V27" s="131">
        <v>1.6371911573472042</v>
      </c>
      <c r="W27" s="132">
        <v>0.15819531696173605</v>
      </c>
      <c r="X27" s="130">
        <v>3620</v>
      </c>
      <c r="Y27" s="133">
        <v>1054</v>
      </c>
      <c r="Z27" s="133">
        <v>657</v>
      </c>
      <c r="AA27" s="152">
        <v>3310</v>
      </c>
      <c r="AB27" s="177"/>
      <c r="AC27" s="177"/>
    </row>
    <row r="28" spans="1:29" s="178" customFormat="1" ht="14.25" thickTop="1" thickBot="1">
      <c r="A28" s="177"/>
      <c r="B28" s="182"/>
      <c r="C28" s="160" t="s">
        <v>17</v>
      </c>
      <c r="D28" s="161"/>
      <c r="E28" s="162"/>
      <c r="F28" s="134">
        <v>1097755</v>
      </c>
      <c r="G28" s="134">
        <v>619923</v>
      </c>
      <c r="H28" s="134">
        <v>29404</v>
      </c>
      <c r="I28" s="134">
        <v>2213</v>
      </c>
      <c r="J28" s="134">
        <v>828495</v>
      </c>
      <c r="K28" s="135">
        <v>0.77079250164939839</v>
      </c>
      <c r="L28" s="135">
        <v>36.333526050877431</v>
      </c>
      <c r="M28" s="135">
        <v>495.04835065521917</v>
      </c>
      <c r="N28" s="136">
        <v>0.32499894386809824</v>
      </c>
      <c r="O28" s="134">
        <v>5598559</v>
      </c>
      <c r="P28" s="134">
        <v>2568692</v>
      </c>
      <c r="Q28" s="134">
        <v>69990</v>
      </c>
      <c r="R28" s="134">
        <v>1683937</v>
      </c>
      <c r="S28" s="134">
        <v>4915134</v>
      </c>
      <c r="T28" s="135">
        <v>1.1795369004925464</v>
      </c>
      <c r="U28" s="135">
        <v>78.990841548792687</v>
      </c>
      <c r="V28" s="135">
        <v>2.3246843557686541</v>
      </c>
      <c r="W28" s="136">
        <v>0.13904503926037415</v>
      </c>
      <c r="X28" s="134">
        <v>7626669</v>
      </c>
      <c r="Y28" s="137">
        <v>1552483</v>
      </c>
      <c r="Z28" s="137">
        <v>1314158</v>
      </c>
      <c r="AA28" s="155">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ht="15" customHeight="1"/>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66"/>
  <sheetViews>
    <sheetView showGridLines="0" topLeftCell="A7" zoomScale="85" zoomScaleNormal="85" workbookViewId="0">
      <selection activeCell="F12" sqref="F12:AA28"/>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6" width="10.28515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8" width="10.42578125" bestFit="1" customWidth="1"/>
    <col min="19" max="19" width="11" bestFit="1" customWidth="1"/>
    <col min="20" max="20" width="9.140625" bestFit="1" customWidth="1"/>
    <col min="21" max="21" width="8.85546875" bestFit="1" customWidth="1"/>
    <col min="22" max="22" width="9" bestFit="1" customWidth="1"/>
    <col min="23" max="23" width="7.7109375" customWidth="1"/>
    <col min="24" max="24" width="12.42578125" bestFit="1" customWidth="1"/>
    <col min="25" max="26" width="12" bestFit="1" customWidth="1"/>
    <col min="27" max="27" width="12.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v>45092</v>
      </c>
      <c r="AB3" s="26"/>
      <c r="AC3" s="10"/>
    </row>
    <row r="4" spans="1:29" ht="15.75">
      <c r="A4" s="10"/>
      <c r="B4" s="12" t="s">
        <v>11</v>
      </c>
      <c r="C4" s="27"/>
      <c r="D4" s="25"/>
      <c r="E4" s="59" t="s">
        <v>93</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c r="A9" s="10"/>
      <c r="C9" s="139" t="s">
        <v>11</v>
      </c>
      <c r="D9" s="140"/>
      <c r="E9" s="140"/>
      <c r="F9" s="216" t="s">
        <v>52</v>
      </c>
      <c r="G9" s="216"/>
      <c r="H9" s="216"/>
      <c r="I9" s="216"/>
      <c r="J9" s="216"/>
      <c r="K9" s="216"/>
      <c r="L9" s="216"/>
      <c r="M9" s="216"/>
      <c r="N9" s="217"/>
      <c r="O9" s="215" t="s">
        <v>53</v>
      </c>
      <c r="P9" s="216"/>
      <c r="Q9" s="216"/>
      <c r="R9" s="216"/>
      <c r="S9" s="216"/>
      <c r="T9" s="216"/>
      <c r="U9" s="216"/>
      <c r="V9" s="216"/>
      <c r="W9" s="217"/>
      <c r="X9" s="215" t="s">
        <v>25</v>
      </c>
      <c r="Y9" s="216"/>
      <c r="Z9" s="216"/>
      <c r="AA9" s="218"/>
      <c r="AB9" s="10"/>
      <c r="AC9" s="10"/>
    </row>
    <row r="10" spans="1:29"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c r="AC10" s="10"/>
    </row>
    <row r="11" spans="1:29" ht="25.9" customHeight="1">
      <c r="A11" s="49"/>
      <c r="B11" s="50"/>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49"/>
      <c r="AC11" s="49"/>
    </row>
    <row r="12" spans="1:29">
      <c r="A12" s="10"/>
      <c r="B12" s="13"/>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c r="AC12" s="10"/>
    </row>
    <row r="13" spans="1:29">
      <c r="A13" s="10"/>
      <c r="B13" s="13"/>
      <c r="C13" s="145"/>
      <c r="D13" s="27" t="s">
        <v>19</v>
      </c>
      <c r="E13" s="123"/>
      <c r="F13" s="129">
        <v>99</v>
      </c>
      <c r="G13" s="124">
        <v>83</v>
      </c>
      <c r="H13" s="124">
        <v>0</v>
      </c>
      <c r="I13" s="124">
        <v>0</v>
      </c>
      <c r="J13" s="124">
        <v>90</v>
      </c>
      <c r="K13" s="65">
        <v>0.19277108433734935</v>
      </c>
      <c r="L13" s="65" t="s">
        <v>48</v>
      </c>
      <c r="M13" s="65" t="s">
        <v>48</v>
      </c>
      <c r="N13" s="125">
        <v>0.10000000000000009</v>
      </c>
      <c r="O13" s="69">
        <v>758</v>
      </c>
      <c r="P13" s="69">
        <v>749</v>
      </c>
      <c r="Q13" s="69">
        <v>0</v>
      </c>
      <c r="R13" s="69">
        <v>551</v>
      </c>
      <c r="S13" s="69">
        <v>735</v>
      </c>
      <c r="T13" s="65">
        <v>1.2016021361815676E-2</v>
      </c>
      <c r="U13" s="65" t="s">
        <v>48</v>
      </c>
      <c r="V13" s="65">
        <v>0.37568058076225053</v>
      </c>
      <c r="W13" s="125">
        <v>3.12925170068028E-2</v>
      </c>
      <c r="X13" s="69">
        <v>1486</v>
      </c>
      <c r="Y13" s="69">
        <v>522</v>
      </c>
      <c r="Z13" s="71">
        <v>551</v>
      </c>
      <c r="AA13" s="146">
        <v>1591</v>
      </c>
      <c r="AB13" s="10"/>
      <c r="AC13" s="10"/>
    </row>
    <row r="14" spans="1:29">
      <c r="A14" s="10"/>
      <c r="B14" s="13"/>
      <c r="C14" s="145"/>
      <c r="D14" s="27" t="s">
        <v>20</v>
      </c>
      <c r="E14" s="123"/>
      <c r="F14" s="129">
        <v>353242</v>
      </c>
      <c r="G14" s="124">
        <v>234968</v>
      </c>
      <c r="H14" s="124">
        <v>0</v>
      </c>
      <c r="I14" s="124">
        <v>0</v>
      </c>
      <c r="J14" s="124">
        <v>303053</v>
      </c>
      <c r="K14" s="65">
        <v>0.50336215995369593</v>
      </c>
      <c r="L14" s="65" t="s">
        <v>48</v>
      </c>
      <c r="M14" s="65" t="s">
        <v>48</v>
      </c>
      <c r="N14" s="125">
        <v>0.16561129571395106</v>
      </c>
      <c r="O14" s="69">
        <v>2341177</v>
      </c>
      <c r="P14" s="69">
        <v>1292414</v>
      </c>
      <c r="Q14" s="69">
        <v>0</v>
      </c>
      <c r="R14" s="69">
        <v>1092884</v>
      </c>
      <c r="S14" s="69">
        <v>2148202</v>
      </c>
      <c r="T14" s="65">
        <v>0.81147604405399498</v>
      </c>
      <c r="U14" s="65" t="s">
        <v>48</v>
      </c>
      <c r="V14" s="65">
        <v>1.1422008191171251</v>
      </c>
      <c r="W14" s="125">
        <v>8.9830937686493195E-2</v>
      </c>
      <c r="X14" s="69">
        <v>3592413</v>
      </c>
      <c r="Y14" s="69">
        <v>768312</v>
      </c>
      <c r="Z14" s="71">
        <v>1092884</v>
      </c>
      <c r="AA14" s="146">
        <v>4592479</v>
      </c>
      <c r="AB14" s="10"/>
      <c r="AC14" s="10"/>
    </row>
    <row r="15" spans="1:29">
      <c r="A15" s="10"/>
      <c r="B15" s="13"/>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c r="AC15" s="10"/>
    </row>
    <row r="16" spans="1:29">
      <c r="A16" s="10"/>
      <c r="B16" s="13"/>
      <c r="C16" s="145"/>
      <c r="D16" s="27" t="s">
        <v>19</v>
      </c>
      <c r="E16" s="123"/>
      <c r="F16" s="127">
        <v>70</v>
      </c>
      <c r="G16" s="124">
        <v>71</v>
      </c>
      <c r="H16" s="124">
        <v>17</v>
      </c>
      <c r="I16" s="124">
        <v>0</v>
      </c>
      <c r="J16" s="124">
        <v>71</v>
      </c>
      <c r="K16" s="65">
        <v>-1.4084507042253502E-2</v>
      </c>
      <c r="L16" s="65">
        <v>3.117647058823529</v>
      </c>
      <c r="M16" s="65" t="s">
        <v>48</v>
      </c>
      <c r="N16" s="125">
        <v>-1.4084507042253502E-2</v>
      </c>
      <c r="O16" s="69">
        <v>143</v>
      </c>
      <c r="P16" s="69">
        <v>163</v>
      </c>
      <c r="Q16" s="69">
        <v>34</v>
      </c>
      <c r="R16" s="69">
        <v>10</v>
      </c>
      <c r="S16" s="69">
        <v>145</v>
      </c>
      <c r="T16" s="65">
        <v>-0.12269938650306744</v>
      </c>
      <c r="U16" s="65">
        <v>3.2058823529411766</v>
      </c>
      <c r="V16" s="65">
        <v>13.3</v>
      </c>
      <c r="W16" s="125">
        <v>-1.379310344827589E-2</v>
      </c>
      <c r="X16" s="69">
        <v>572</v>
      </c>
      <c r="Y16" s="69">
        <v>202</v>
      </c>
      <c r="Z16" s="71">
        <v>54</v>
      </c>
      <c r="AA16" s="146">
        <v>586</v>
      </c>
      <c r="AB16" s="10"/>
      <c r="AC16" s="10"/>
    </row>
    <row r="17" spans="1:29">
      <c r="A17" s="10"/>
      <c r="B17" s="13"/>
      <c r="C17" s="145"/>
      <c r="D17" s="27" t="s">
        <v>20</v>
      </c>
      <c r="E17" s="123"/>
      <c r="F17" s="127">
        <v>161083</v>
      </c>
      <c r="G17" s="124">
        <v>82038</v>
      </c>
      <c r="H17" s="124">
        <v>24481</v>
      </c>
      <c r="I17" s="124">
        <v>0</v>
      </c>
      <c r="J17" s="124">
        <v>165399</v>
      </c>
      <c r="K17" s="65">
        <v>0.96351690679928814</v>
      </c>
      <c r="L17" s="65">
        <v>5.5799191209509411</v>
      </c>
      <c r="M17" s="65" t="s">
        <v>48</v>
      </c>
      <c r="N17" s="125">
        <v>-2.6094474573606807E-2</v>
      </c>
      <c r="O17" s="69">
        <v>351486</v>
      </c>
      <c r="P17" s="69">
        <v>178913</v>
      </c>
      <c r="Q17" s="69">
        <v>40586</v>
      </c>
      <c r="R17" s="69">
        <v>41113</v>
      </c>
      <c r="S17" s="69">
        <v>393104</v>
      </c>
      <c r="T17" s="65">
        <v>0.964563782397031</v>
      </c>
      <c r="U17" s="65">
        <v>7.660276942788153</v>
      </c>
      <c r="V17" s="65">
        <v>7.5492666553158365</v>
      </c>
      <c r="W17" s="125">
        <v>-0.10587020228743538</v>
      </c>
      <c r="X17" s="69">
        <v>965963</v>
      </c>
      <c r="Y17" s="69">
        <v>301521</v>
      </c>
      <c r="Z17" s="71">
        <v>70675</v>
      </c>
      <c r="AA17" s="146">
        <v>1400932</v>
      </c>
      <c r="AB17" s="10"/>
      <c r="AC17" s="10"/>
    </row>
    <row r="18" spans="1:29">
      <c r="A18" s="10"/>
      <c r="B18" s="13"/>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c r="AC18" s="10"/>
    </row>
    <row r="19" spans="1:29">
      <c r="A19" s="10"/>
      <c r="B19" s="13"/>
      <c r="C19" s="145"/>
      <c r="D19" s="27" t="s">
        <v>19</v>
      </c>
      <c r="E19" s="123"/>
      <c r="F19" s="129">
        <v>99</v>
      </c>
      <c r="G19" s="124">
        <v>91</v>
      </c>
      <c r="H19" s="124">
        <v>1</v>
      </c>
      <c r="I19" s="124">
        <v>0</v>
      </c>
      <c r="J19" s="124">
        <v>37</v>
      </c>
      <c r="K19" s="65">
        <v>8.7912087912087822E-2</v>
      </c>
      <c r="L19" s="65">
        <v>98</v>
      </c>
      <c r="M19" s="65" t="s">
        <v>48</v>
      </c>
      <c r="N19" s="125">
        <v>1.6756756756756759</v>
      </c>
      <c r="O19" s="69">
        <v>169</v>
      </c>
      <c r="P19" s="69">
        <v>138</v>
      </c>
      <c r="Q19" s="69">
        <v>3</v>
      </c>
      <c r="R19" s="69">
        <v>3</v>
      </c>
      <c r="S19" s="69">
        <v>64</v>
      </c>
      <c r="T19" s="65">
        <v>0.2246376811594204</v>
      </c>
      <c r="U19" s="65">
        <v>55.333333333333336</v>
      </c>
      <c r="V19" s="65">
        <v>55.333333333333336</v>
      </c>
      <c r="W19" s="125">
        <v>1.640625</v>
      </c>
      <c r="X19" s="69">
        <v>658</v>
      </c>
      <c r="Y19" s="69">
        <v>47</v>
      </c>
      <c r="Z19" s="71">
        <v>9</v>
      </c>
      <c r="AA19" s="146">
        <v>290</v>
      </c>
      <c r="AB19" s="10"/>
      <c r="AC19" s="10"/>
    </row>
    <row r="20" spans="1:29">
      <c r="A20" s="10"/>
      <c r="B20" s="13"/>
      <c r="C20" s="145"/>
      <c r="D20" s="27" t="s">
        <v>20</v>
      </c>
      <c r="E20" s="123"/>
      <c r="F20" s="129">
        <v>137318</v>
      </c>
      <c r="G20" s="124">
        <v>88575</v>
      </c>
      <c r="H20" s="124">
        <v>0</v>
      </c>
      <c r="I20" s="124">
        <v>0</v>
      </c>
      <c r="J20" s="124">
        <v>66376</v>
      </c>
      <c r="K20" s="65">
        <v>0.55030200395145368</v>
      </c>
      <c r="L20" s="65" t="s">
        <v>48</v>
      </c>
      <c r="M20" s="65" t="s">
        <v>48</v>
      </c>
      <c r="N20" s="125">
        <v>1.0687899240689407</v>
      </c>
      <c r="O20" s="69">
        <v>224466</v>
      </c>
      <c r="P20" s="69">
        <v>124236</v>
      </c>
      <c r="Q20" s="69">
        <v>0</v>
      </c>
      <c r="R20" s="69">
        <v>1753</v>
      </c>
      <c r="S20" s="69">
        <v>108923</v>
      </c>
      <c r="T20" s="65">
        <v>0.80677098425577132</v>
      </c>
      <c r="U20" s="65" t="s">
        <v>48</v>
      </c>
      <c r="V20" s="65">
        <v>127.04677695379348</v>
      </c>
      <c r="W20" s="125">
        <v>1.0607768790797167</v>
      </c>
      <c r="X20" s="69">
        <v>887495</v>
      </c>
      <c r="Y20" s="69">
        <v>17541</v>
      </c>
      <c r="Z20" s="71">
        <v>10047</v>
      </c>
      <c r="AA20" s="146">
        <v>585930</v>
      </c>
      <c r="AB20" s="10"/>
      <c r="AC20" s="10"/>
    </row>
    <row r="21" spans="1:29">
      <c r="A21" s="10"/>
      <c r="B21" s="13"/>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c r="AC21" s="10"/>
    </row>
    <row r="22" spans="1:29">
      <c r="A22" s="10"/>
      <c r="B22" s="13"/>
      <c r="C22" s="145"/>
      <c r="D22" s="27" t="s">
        <v>19</v>
      </c>
      <c r="E22" s="149"/>
      <c r="F22" s="127">
        <v>159</v>
      </c>
      <c r="G22" s="124">
        <v>103</v>
      </c>
      <c r="H22" s="124">
        <v>0</v>
      </c>
      <c r="I22" s="124">
        <v>0</v>
      </c>
      <c r="J22" s="124">
        <v>113</v>
      </c>
      <c r="K22" s="65">
        <v>0.5436893203883495</v>
      </c>
      <c r="L22" s="65" t="s">
        <v>48</v>
      </c>
      <c r="M22" s="65" t="s">
        <v>48</v>
      </c>
      <c r="N22" s="125">
        <v>0.40707964601769908</v>
      </c>
      <c r="O22" s="69">
        <v>607</v>
      </c>
      <c r="P22" s="69">
        <v>256</v>
      </c>
      <c r="Q22" s="69">
        <v>0</v>
      </c>
      <c r="R22" s="69">
        <v>205</v>
      </c>
      <c r="S22" s="69">
        <v>526</v>
      </c>
      <c r="T22" s="65">
        <v>1.37109375</v>
      </c>
      <c r="U22" s="65" t="s">
        <v>48</v>
      </c>
      <c r="V22" s="65">
        <v>1.9609756097560975</v>
      </c>
      <c r="W22" s="125">
        <v>0.1539923954372624</v>
      </c>
      <c r="X22" s="69">
        <v>895</v>
      </c>
      <c r="Y22" s="69">
        <v>283</v>
      </c>
      <c r="Z22" s="71">
        <v>43</v>
      </c>
      <c r="AA22" s="146">
        <v>827</v>
      </c>
      <c r="AB22" s="10"/>
      <c r="AC22" s="10"/>
    </row>
    <row r="23" spans="1:29">
      <c r="A23" s="10"/>
      <c r="B23" s="13"/>
      <c r="C23" s="145"/>
      <c r="D23" s="27" t="s">
        <v>20</v>
      </c>
      <c r="E23" s="123"/>
      <c r="F23" s="129">
        <v>390316</v>
      </c>
      <c r="G23" s="124">
        <v>168018</v>
      </c>
      <c r="H23" s="124">
        <v>0</v>
      </c>
      <c r="I23" s="124">
        <v>0</v>
      </c>
      <c r="J23" s="124">
        <v>300445</v>
      </c>
      <c r="K23" s="65">
        <v>1.3230606244569034</v>
      </c>
      <c r="L23" s="65" t="s">
        <v>48</v>
      </c>
      <c r="M23" s="65" t="s">
        <v>48</v>
      </c>
      <c r="N23" s="125">
        <v>0.29912629599427509</v>
      </c>
      <c r="O23" s="69">
        <v>1579293</v>
      </c>
      <c r="P23" s="69">
        <v>352281</v>
      </c>
      <c r="Q23" s="69">
        <v>0</v>
      </c>
      <c r="R23" s="69">
        <v>545974</v>
      </c>
      <c r="S23" s="69">
        <v>1433000</v>
      </c>
      <c r="T23" s="65">
        <v>3.483049043235372</v>
      </c>
      <c r="U23" s="65" t="s">
        <v>48</v>
      </c>
      <c r="V23" s="65">
        <v>1.8926157655859068</v>
      </c>
      <c r="W23" s="125">
        <v>0.10208862526168883</v>
      </c>
      <c r="X23" s="69">
        <v>2165161</v>
      </c>
      <c r="Y23" s="69">
        <v>465109</v>
      </c>
      <c r="Z23" s="71">
        <v>140552</v>
      </c>
      <c r="AA23" s="146">
        <v>2552942</v>
      </c>
      <c r="AB23" s="10"/>
      <c r="AC23" s="10"/>
    </row>
    <row r="24" spans="1:29">
      <c r="A24" s="10"/>
      <c r="B24" s="13"/>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c r="AC24" s="10"/>
    </row>
    <row r="25" spans="1:29">
      <c r="B25" s="13"/>
      <c r="C25" s="145"/>
      <c r="D25" s="27" t="s">
        <v>19</v>
      </c>
      <c r="E25" s="123"/>
      <c r="F25" s="124">
        <v>3</v>
      </c>
      <c r="G25" s="124">
        <v>0</v>
      </c>
      <c r="H25" s="124">
        <v>0</v>
      </c>
      <c r="I25" s="124">
        <v>0</v>
      </c>
      <c r="J25" s="124">
        <v>2</v>
      </c>
      <c r="K25" s="65" t="s">
        <v>48</v>
      </c>
      <c r="L25" s="65" t="s">
        <v>48</v>
      </c>
      <c r="M25" s="65" t="s">
        <v>48</v>
      </c>
      <c r="N25" s="125">
        <v>0.5</v>
      </c>
      <c r="O25" s="69">
        <v>4</v>
      </c>
      <c r="P25" s="69">
        <v>1</v>
      </c>
      <c r="Q25" s="69">
        <v>0</v>
      </c>
      <c r="R25" s="69">
        <v>0</v>
      </c>
      <c r="S25" s="69">
        <v>3</v>
      </c>
      <c r="T25" s="65">
        <v>3</v>
      </c>
      <c r="U25" s="65" t="s">
        <v>48</v>
      </c>
      <c r="V25" s="65" t="s">
        <v>48</v>
      </c>
      <c r="W25" s="125">
        <v>0.33333333333333326</v>
      </c>
      <c r="X25" s="69">
        <v>9</v>
      </c>
      <c r="Y25" s="69">
        <v>0</v>
      </c>
      <c r="Z25" s="71">
        <v>0</v>
      </c>
      <c r="AA25" s="146">
        <v>16</v>
      </c>
      <c r="AB25" s="10"/>
      <c r="AC25" s="10"/>
    </row>
    <row r="26" spans="1:29">
      <c r="A26" s="10"/>
      <c r="B26" s="13"/>
      <c r="C26" s="145"/>
      <c r="D26" s="27" t="s">
        <v>20</v>
      </c>
      <c r="E26" s="123"/>
      <c r="F26" s="124">
        <v>2124</v>
      </c>
      <c r="G26" s="124">
        <v>0</v>
      </c>
      <c r="H26" s="124">
        <v>0</v>
      </c>
      <c r="I26" s="124">
        <v>0</v>
      </c>
      <c r="J26" s="124">
        <v>2351</v>
      </c>
      <c r="K26" s="65" t="s">
        <v>48</v>
      </c>
      <c r="L26" s="65" t="s">
        <v>48</v>
      </c>
      <c r="M26" s="65" t="s">
        <v>48</v>
      </c>
      <c r="N26" s="125">
        <v>-9.6554657592513804E-2</v>
      </c>
      <c r="O26" s="69">
        <v>4382</v>
      </c>
      <c r="P26" s="69">
        <v>925</v>
      </c>
      <c r="Q26" s="69">
        <v>0</v>
      </c>
      <c r="R26" s="69">
        <v>0</v>
      </c>
      <c r="S26" s="69">
        <v>3410</v>
      </c>
      <c r="T26" s="65">
        <v>3.7372972972972969</v>
      </c>
      <c r="U26" s="65" t="s">
        <v>48</v>
      </c>
      <c r="V26" s="65" t="s">
        <v>48</v>
      </c>
      <c r="W26" s="125">
        <v>0.28504398826979482</v>
      </c>
      <c r="X26" s="69">
        <v>15637</v>
      </c>
      <c r="Y26" s="69">
        <v>0</v>
      </c>
      <c r="Z26" s="71">
        <v>0</v>
      </c>
      <c r="AA26" s="146">
        <v>20248</v>
      </c>
      <c r="AB26" s="10"/>
      <c r="AC26" s="10"/>
    </row>
    <row r="27" spans="1:29" ht="15.75" thickBot="1">
      <c r="A27" s="10"/>
      <c r="B27" s="13"/>
      <c r="C27" s="157" t="s">
        <v>16</v>
      </c>
      <c r="D27" s="158"/>
      <c r="E27" s="159"/>
      <c r="F27" s="130">
        <v>430</v>
      </c>
      <c r="G27" s="130">
        <v>348</v>
      </c>
      <c r="H27" s="130">
        <v>18</v>
      </c>
      <c r="I27" s="130">
        <v>0</v>
      </c>
      <c r="J27" s="130">
        <v>313</v>
      </c>
      <c r="K27" s="131">
        <v>0.23563218390804597</v>
      </c>
      <c r="L27" s="131">
        <v>22.888888888888889</v>
      </c>
      <c r="M27" s="131" t="s">
        <v>48</v>
      </c>
      <c r="N27" s="132">
        <v>0.37380191693290743</v>
      </c>
      <c r="O27" s="130">
        <v>1681</v>
      </c>
      <c r="P27" s="130">
        <v>1307</v>
      </c>
      <c r="Q27" s="130">
        <v>37</v>
      </c>
      <c r="R27" s="130">
        <v>769</v>
      </c>
      <c r="S27" s="130">
        <v>1473</v>
      </c>
      <c r="T27" s="131">
        <v>0.28615149196633505</v>
      </c>
      <c r="U27" s="131">
        <v>44.432432432432435</v>
      </c>
      <c r="V27" s="131">
        <v>1.1859557867360206</v>
      </c>
      <c r="W27" s="132">
        <v>0.14120841819416152</v>
      </c>
      <c r="X27" s="130">
        <v>3620</v>
      </c>
      <c r="Y27" s="133">
        <v>1054</v>
      </c>
      <c r="Z27" s="133">
        <v>657</v>
      </c>
      <c r="AA27" s="152">
        <v>3310</v>
      </c>
      <c r="AB27" s="10"/>
      <c r="AC27" s="10"/>
    </row>
    <row r="28" spans="1:29" ht="16.5" thickTop="1" thickBot="1">
      <c r="A28" s="10"/>
      <c r="B28" s="13"/>
      <c r="C28" s="160" t="s">
        <v>17</v>
      </c>
      <c r="D28" s="161"/>
      <c r="E28" s="162"/>
      <c r="F28" s="134">
        <v>1044083</v>
      </c>
      <c r="G28" s="134">
        <v>573599</v>
      </c>
      <c r="H28" s="134">
        <v>24481</v>
      </c>
      <c r="I28" s="134">
        <v>0</v>
      </c>
      <c r="J28" s="134">
        <v>837624</v>
      </c>
      <c r="K28" s="135">
        <v>0.82023155549434357</v>
      </c>
      <c r="L28" s="135">
        <v>41.648707160655199</v>
      </c>
      <c r="M28" s="135" t="s">
        <v>48</v>
      </c>
      <c r="N28" s="136">
        <v>0.24648171494608562</v>
      </c>
      <c r="O28" s="134">
        <v>4500804</v>
      </c>
      <c r="P28" s="134">
        <v>1948769</v>
      </c>
      <c r="Q28" s="134">
        <v>40586</v>
      </c>
      <c r="R28" s="134">
        <v>1681724</v>
      </c>
      <c r="S28" s="134">
        <v>4086639</v>
      </c>
      <c r="T28" s="135">
        <v>1.3095626008008132</v>
      </c>
      <c r="U28" s="135">
        <v>109.89548120041394</v>
      </c>
      <c r="V28" s="135">
        <v>1.6763036027314828</v>
      </c>
      <c r="W28" s="136">
        <v>0.10134611841173147</v>
      </c>
      <c r="X28" s="134">
        <v>7626669</v>
      </c>
      <c r="Y28" s="137">
        <v>1552483</v>
      </c>
      <c r="Z28" s="137">
        <v>1314158</v>
      </c>
      <c r="AA28" s="155">
        <v>9152531</v>
      </c>
      <c r="AB28" s="10"/>
      <c r="AC28" s="10"/>
    </row>
    <row r="29" spans="1:29" ht="15.75" thickTop="1">
      <c r="A29" s="10"/>
      <c r="B29" s="10"/>
      <c r="C29" s="10"/>
      <c r="D29" s="10"/>
      <c r="E29" s="10"/>
      <c r="F29" s="42"/>
      <c r="G29" s="42"/>
      <c r="H29" s="42"/>
      <c r="I29" s="42"/>
      <c r="J29" s="42"/>
      <c r="K29" s="42"/>
      <c r="L29" s="42"/>
      <c r="M29" s="42"/>
      <c r="N29" s="10"/>
      <c r="O29" s="10"/>
      <c r="P29" s="10"/>
      <c r="Q29" s="10"/>
      <c r="R29" s="10"/>
      <c r="S29" s="10"/>
      <c r="T29" s="10"/>
      <c r="U29" s="10"/>
      <c r="V29" s="10"/>
      <c r="W29" s="10"/>
      <c r="X29" s="10"/>
      <c r="Y29" s="10"/>
      <c r="Z29" s="10"/>
      <c r="AA29" s="10"/>
      <c r="AB29" s="10"/>
      <c r="AC29" s="10"/>
    </row>
    <row r="30" spans="1:29">
      <c r="A30" s="10"/>
      <c r="B30" s="10"/>
      <c r="C30" s="10"/>
      <c r="D30" s="10"/>
      <c r="E30" s="10"/>
      <c r="F30" s="42"/>
      <c r="G30" s="42"/>
      <c r="H30" s="42"/>
      <c r="I30" s="42"/>
      <c r="J30" s="42"/>
      <c r="K30" s="42"/>
      <c r="L30" s="42"/>
      <c r="M30" s="42"/>
      <c r="N30" s="10"/>
      <c r="O30" s="42"/>
      <c r="P30" s="10"/>
      <c r="Q30" s="10"/>
      <c r="R30" s="10"/>
      <c r="S30" s="10"/>
      <c r="T30" s="10"/>
      <c r="U30" s="10"/>
      <c r="V30" s="10"/>
      <c r="W30" s="10"/>
      <c r="X30" s="10"/>
      <c r="Y30" s="10"/>
      <c r="Z30" s="10"/>
      <c r="AA30" s="10"/>
      <c r="AB30" s="10"/>
      <c r="AC30" s="10"/>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C66"/>
  <sheetViews>
    <sheetView showGridLines="0" zoomScale="84" workbookViewId="0">
      <selection activeCell="AA28" sqref="F12:AA28"/>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6" width="9.140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8" width="10.42578125" bestFit="1" customWidth="1"/>
    <col min="19" max="19" width="11" bestFit="1" customWidth="1"/>
    <col min="20" max="20" width="9.140625" bestFit="1" customWidth="1"/>
    <col min="21" max="21" width="8.85546875" bestFit="1" customWidth="1"/>
    <col min="22" max="22" width="9" bestFit="1" customWidth="1"/>
    <col min="23" max="23" width="7.7109375" customWidth="1"/>
    <col min="24" max="24" width="12.42578125" bestFit="1" customWidth="1"/>
    <col min="25" max="26" width="12" bestFit="1" customWidth="1"/>
    <col min="27" max="27" width="12.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v>45058</v>
      </c>
      <c r="AB3" s="26"/>
      <c r="AC3" s="10"/>
    </row>
    <row r="4" spans="1:29" ht="15.75">
      <c r="A4" s="10"/>
      <c r="B4" s="12" t="s">
        <v>11</v>
      </c>
      <c r="C4" s="27"/>
      <c r="D4" s="25"/>
      <c r="E4" s="59" t="s">
        <v>88</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c r="A9" s="10"/>
      <c r="C9" s="139" t="s">
        <v>11</v>
      </c>
      <c r="D9" s="140"/>
      <c r="E9" s="140"/>
      <c r="F9" s="216" t="s">
        <v>50</v>
      </c>
      <c r="G9" s="216"/>
      <c r="H9" s="216"/>
      <c r="I9" s="216"/>
      <c r="J9" s="216"/>
      <c r="K9" s="216"/>
      <c r="L9" s="216"/>
      <c r="M9" s="216"/>
      <c r="N9" s="217"/>
      <c r="O9" s="215" t="s">
        <v>51</v>
      </c>
      <c r="P9" s="216"/>
      <c r="Q9" s="216"/>
      <c r="R9" s="216"/>
      <c r="S9" s="216"/>
      <c r="T9" s="216"/>
      <c r="U9" s="216"/>
      <c r="V9" s="216"/>
      <c r="W9" s="217"/>
      <c r="X9" s="215" t="s">
        <v>25</v>
      </c>
      <c r="Y9" s="216"/>
      <c r="Z9" s="216"/>
      <c r="AA9" s="218"/>
      <c r="AB9" s="10"/>
      <c r="AC9" s="10"/>
    </row>
    <row r="10" spans="1:29"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c r="AC10" s="10"/>
    </row>
    <row r="11" spans="1:29" ht="25.9" customHeight="1">
      <c r="A11" s="49"/>
      <c r="B11" s="50"/>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49"/>
      <c r="AC11" s="49"/>
    </row>
    <row r="12" spans="1:29">
      <c r="A12" s="10"/>
      <c r="B12" s="13"/>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c r="AC12" s="10"/>
    </row>
    <row r="13" spans="1:29">
      <c r="A13" s="10"/>
      <c r="B13" s="13"/>
      <c r="C13" s="145"/>
      <c r="D13" s="27" t="s">
        <v>19</v>
      </c>
      <c r="E13" s="123"/>
      <c r="F13" s="129">
        <v>129</v>
      </c>
      <c r="G13" s="124">
        <v>136</v>
      </c>
      <c r="H13" s="124">
        <v>0</v>
      </c>
      <c r="I13" s="124">
        <v>42</v>
      </c>
      <c r="J13" s="124">
        <v>129</v>
      </c>
      <c r="K13" s="65">
        <v>-5.1470588235294157E-2</v>
      </c>
      <c r="L13" s="65" t="s">
        <v>48</v>
      </c>
      <c r="M13" s="65">
        <v>2.0714285714285716</v>
      </c>
      <c r="N13" s="125">
        <v>0</v>
      </c>
      <c r="O13" s="69">
        <v>659</v>
      </c>
      <c r="P13" s="69">
        <v>666</v>
      </c>
      <c r="Q13" s="69">
        <v>0</v>
      </c>
      <c r="R13" s="69">
        <v>551</v>
      </c>
      <c r="S13" s="69">
        <v>645</v>
      </c>
      <c r="T13" s="65">
        <v>-1.0510510510510551E-2</v>
      </c>
      <c r="U13" s="65" t="s">
        <v>48</v>
      </c>
      <c r="V13" s="65">
        <v>0.19600725952813058</v>
      </c>
      <c r="W13" s="125">
        <v>2.170542635658923E-2</v>
      </c>
      <c r="X13" s="69">
        <v>1486</v>
      </c>
      <c r="Y13" s="69">
        <v>522</v>
      </c>
      <c r="Z13" s="71">
        <v>551</v>
      </c>
      <c r="AA13" s="146">
        <v>1591</v>
      </c>
      <c r="AB13" s="10"/>
      <c r="AC13" s="10"/>
    </row>
    <row r="14" spans="1:29">
      <c r="A14" s="10"/>
      <c r="B14" s="13"/>
      <c r="C14" s="145"/>
      <c r="D14" s="27" t="s">
        <v>20</v>
      </c>
      <c r="E14" s="123"/>
      <c r="F14" s="129">
        <v>449751</v>
      </c>
      <c r="G14" s="124">
        <v>297788</v>
      </c>
      <c r="H14" s="124">
        <v>0</v>
      </c>
      <c r="I14" s="124">
        <v>0</v>
      </c>
      <c r="J14" s="124">
        <v>394045</v>
      </c>
      <c r="K14" s="65">
        <v>0.51030598949588302</v>
      </c>
      <c r="L14" s="65" t="s">
        <v>48</v>
      </c>
      <c r="M14" s="65" t="s">
        <v>48</v>
      </c>
      <c r="N14" s="125">
        <v>0.14136964052329049</v>
      </c>
      <c r="O14" s="69">
        <v>1987935</v>
      </c>
      <c r="P14" s="69">
        <v>1057446</v>
      </c>
      <c r="Q14" s="69">
        <v>0</v>
      </c>
      <c r="R14" s="69">
        <v>1092884</v>
      </c>
      <c r="S14" s="69">
        <v>1845149</v>
      </c>
      <c r="T14" s="65">
        <v>0.87993996856577072</v>
      </c>
      <c r="U14" s="65" t="s">
        <v>48</v>
      </c>
      <c r="V14" s="65">
        <v>0.81898078844598321</v>
      </c>
      <c r="W14" s="125">
        <v>7.7384536424971673E-2</v>
      </c>
      <c r="X14" s="69">
        <v>3592413</v>
      </c>
      <c r="Y14" s="69">
        <v>768312</v>
      </c>
      <c r="Z14" s="71">
        <v>1092884</v>
      </c>
      <c r="AA14" s="146">
        <v>4592479</v>
      </c>
      <c r="AB14" s="10"/>
      <c r="AC14" s="10"/>
    </row>
    <row r="15" spans="1:29">
      <c r="A15" s="10"/>
      <c r="B15" s="13"/>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c r="AC15" s="10"/>
    </row>
    <row r="16" spans="1:29">
      <c r="A16" s="10"/>
      <c r="B16" s="13"/>
      <c r="C16" s="145"/>
      <c r="D16" s="27" t="s">
        <v>19</v>
      </c>
      <c r="E16" s="123"/>
      <c r="F16" s="127">
        <v>46</v>
      </c>
      <c r="G16" s="124">
        <v>56</v>
      </c>
      <c r="H16" s="124">
        <v>5</v>
      </c>
      <c r="I16" s="124">
        <v>0</v>
      </c>
      <c r="J16" s="124">
        <v>51</v>
      </c>
      <c r="K16" s="65">
        <v>-0.1785714285714286</v>
      </c>
      <c r="L16" s="65">
        <v>8.1999999999999993</v>
      </c>
      <c r="M16" s="65" t="s">
        <v>48</v>
      </c>
      <c r="N16" s="125">
        <v>-9.8039215686274495E-2</v>
      </c>
      <c r="O16" s="69">
        <v>73</v>
      </c>
      <c r="P16" s="69">
        <v>92</v>
      </c>
      <c r="Q16" s="69">
        <v>17</v>
      </c>
      <c r="R16" s="69">
        <v>10</v>
      </c>
      <c r="S16" s="69">
        <v>74</v>
      </c>
      <c r="T16" s="65">
        <v>-0.20652173913043481</v>
      </c>
      <c r="U16" s="65">
        <v>3.2941176470588234</v>
      </c>
      <c r="V16" s="65">
        <v>6.3</v>
      </c>
      <c r="W16" s="125">
        <v>-1.3513513513513487E-2</v>
      </c>
      <c r="X16" s="69">
        <v>572</v>
      </c>
      <c r="Y16" s="69">
        <v>202</v>
      </c>
      <c r="Z16" s="71">
        <v>54</v>
      </c>
      <c r="AA16" s="146">
        <v>586</v>
      </c>
      <c r="AB16" s="10"/>
      <c r="AC16" s="10"/>
    </row>
    <row r="17" spans="1:29">
      <c r="A17" s="10"/>
      <c r="B17" s="13"/>
      <c r="C17" s="145"/>
      <c r="D17" s="27" t="s">
        <v>20</v>
      </c>
      <c r="E17" s="123"/>
      <c r="F17" s="127">
        <v>107348</v>
      </c>
      <c r="G17" s="124">
        <v>60367</v>
      </c>
      <c r="H17" s="124">
        <v>6002</v>
      </c>
      <c r="I17" s="124">
        <v>0</v>
      </c>
      <c r="J17" s="124">
        <v>147331</v>
      </c>
      <c r="K17" s="65">
        <v>0.7782563321019762</v>
      </c>
      <c r="L17" s="65">
        <v>16.885371542819062</v>
      </c>
      <c r="M17" s="65" t="s">
        <v>48</v>
      </c>
      <c r="N17" s="125">
        <v>-0.27138212596127087</v>
      </c>
      <c r="O17" s="69">
        <v>190403</v>
      </c>
      <c r="P17" s="69">
        <v>96875</v>
      </c>
      <c r="Q17" s="69">
        <v>16105</v>
      </c>
      <c r="R17" s="69">
        <v>41113</v>
      </c>
      <c r="S17" s="69">
        <v>227705</v>
      </c>
      <c r="T17" s="65">
        <v>0.96545032258064523</v>
      </c>
      <c r="U17" s="65">
        <v>10.822601676497982</v>
      </c>
      <c r="V17" s="65">
        <v>3.6312115389292927</v>
      </c>
      <c r="W17" s="125">
        <v>-0.16381721964822904</v>
      </c>
      <c r="X17" s="69">
        <v>965963</v>
      </c>
      <c r="Y17" s="69">
        <v>301521</v>
      </c>
      <c r="Z17" s="71">
        <v>70675</v>
      </c>
      <c r="AA17" s="146">
        <v>1400932</v>
      </c>
      <c r="AB17" s="10"/>
      <c r="AC17" s="10"/>
    </row>
    <row r="18" spans="1:29">
      <c r="A18" s="10"/>
      <c r="B18" s="13"/>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c r="AC18" s="10"/>
    </row>
    <row r="19" spans="1:29">
      <c r="A19" s="10"/>
      <c r="B19" s="13"/>
      <c r="C19" s="145"/>
      <c r="D19" s="27" t="s">
        <v>19</v>
      </c>
      <c r="E19" s="123"/>
      <c r="F19" s="129">
        <v>47</v>
      </c>
      <c r="G19" s="124">
        <v>35</v>
      </c>
      <c r="H19" s="124">
        <v>2</v>
      </c>
      <c r="I19" s="124">
        <v>0</v>
      </c>
      <c r="J19" s="124">
        <v>21</v>
      </c>
      <c r="K19" s="65">
        <v>0.34285714285714275</v>
      </c>
      <c r="L19" s="65">
        <v>22.5</v>
      </c>
      <c r="M19" s="65" t="s">
        <v>48</v>
      </c>
      <c r="N19" s="125">
        <v>1.2380952380952381</v>
      </c>
      <c r="O19" s="69">
        <v>70</v>
      </c>
      <c r="P19" s="69">
        <v>47</v>
      </c>
      <c r="Q19" s="69">
        <v>2</v>
      </c>
      <c r="R19" s="69">
        <v>3</v>
      </c>
      <c r="S19" s="69">
        <v>27</v>
      </c>
      <c r="T19" s="65">
        <v>0.4893617021276595</v>
      </c>
      <c r="U19" s="65">
        <v>34</v>
      </c>
      <c r="V19" s="65">
        <v>22.333333333333332</v>
      </c>
      <c r="W19" s="125">
        <v>1.5925925925925926</v>
      </c>
      <c r="X19" s="69">
        <v>658</v>
      </c>
      <c r="Y19" s="69">
        <v>47</v>
      </c>
      <c r="Z19" s="71">
        <v>9</v>
      </c>
      <c r="AA19" s="146">
        <v>290</v>
      </c>
      <c r="AB19" s="10"/>
      <c r="AC19" s="10"/>
    </row>
    <row r="20" spans="1:29">
      <c r="A20" s="10"/>
      <c r="B20" s="13"/>
      <c r="C20" s="145"/>
      <c r="D20" s="27" t="s">
        <v>20</v>
      </c>
      <c r="E20" s="123"/>
      <c r="F20" s="129">
        <v>66302</v>
      </c>
      <c r="G20" s="124">
        <v>32576</v>
      </c>
      <c r="H20" s="124">
        <v>0</v>
      </c>
      <c r="I20" s="124">
        <v>0</v>
      </c>
      <c r="J20" s="124">
        <v>36063</v>
      </c>
      <c r="K20" s="65">
        <v>1.0353020628683693</v>
      </c>
      <c r="L20" s="65" t="s">
        <v>48</v>
      </c>
      <c r="M20" s="65" t="s">
        <v>48</v>
      </c>
      <c r="N20" s="125">
        <v>0.83850483875440207</v>
      </c>
      <c r="O20" s="69">
        <v>87148</v>
      </c>
      <c r="P20" s="69">
        <v>35661</v>
      </c>
      <c r="Q20" s="69">
        <v>0</v>
      </c>
      <c r="R20" s="69">
        <v>1753</v>
      </c>
      <c r="S20" s="69">
        <v>42547</v>
      </c>
      <c r="T20" s="65">
        <v>1.443790134881243</v>
      </c>
      <c r="U20" s="65" t="s">
        <v>48</v>
      </c>
      <c r="V20" s="65">
        <v>48.71363377067884</v>
      </c>
      <c r="W20" s="125">
        <v>1.0482760241615154</v>
      </c>
      <c r="X20" s="69">
        <v>887495</v>
      </c>
      <c r="Y20" s="69">
        <v>17541</v>
      </c>
      <c r="Z20" s="71">
        <v>10047</v>
      </c>
      <c r="AA20" s="146">
        <v>585930</v>
      </c>
      <c r="AB20" s="10"/>
      <c r="AC20" s="10"/>
    </row>
    <row r="21" spans="1:29">
      <c r="A21" s="10"/>
      <c r="B21" s="13"/>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c r="AC21" s="10"/>
    </row>
    <row r="22" spans="1:29">
      <c r="A22" s="10"/>
      <c r="B22" s="13"/>
      <c r="C22" s="145"/>
      <c r="D22" s="27" t="s">
        <v>19</v>
      </c>
      <c r="E22" s="149"/>
      <c r="F22" s="127">
        <v>161</v>
      </c>
      <c r="G22" s="124">
        <v>100</v>
      </c>
      <c r="H22" s="124">
        <v>0</v>
      </c>
      <c r="I22" s="124">
        <v>0</v>
      </c>
      <c r="J22" s="124">
        <v>90</v>
      </c>
      <c r="K22" s="65">
        <v>0.6100000000000001</v>
      </c>
      <c r="L22" s="65" t="s">
        <v>48</v>
      </c>
      <c r="M22" s="65" t="s">
        <v>48</v>
      </c>
      <c r="N22" s="125">
        <v>0.78888888888888897</v>
      </c>
      <c r="O22" s="69">
        <v>448</v>
      </c>
      <c r="P22" s="69">
        <v>153</v>
      </c>
      <c r="Q22" s="69">
        <v>0</v>
      </c>
      <c r="R22" s="69">
        <v>205</v>
      </c>
      <c r="S22" s="69">
        <v>413</v>
      </c>
      <c r="T22" s="65">
        <v>1.9281045751633985</v>
      </c>
      <c r="U22" s="65" t="s">
        <v>48</v>
      </c>
      <c r="V22" s="65">
        <v>1.1853658536585368</v>
      </c>
      <c r="W22" s="125">
        <v>8.4745762711864403E-2</v>
      </c>
      <c r="X22" s="69">
        <v>895</v>
      </c>
      <c r="Y22" s="69">
        <v>283</v>
      </c>
      <c r="Z22" s="71">
        <v>43</v>
      </c>
      <c r="AA22" s="146">
        <v>827</v>
      </c>
      <c r="AB22" s="10"/>
      <c r="AC22" s="10"/>
    </row>
    <row r="23" spans="1:29">
      <c r="A23" s="10"/>
      <c r="B23" s="13"/>
      <c r="C23" s="145"/>
      <c r="D23" s="27" t="s">
        <v>20</v>
      </c>
      <c r="E23" s="123"/>
      <c r="F23" s="129">
        <v>352703</v>
      </c>
      <c r="G23" s="124">
        <v>115809</v>
      </c>
      <c r="H23" s="124">
        <v>0</v>
      </c>
      <c r="I23" s="124">
        <v>0</v>
      </c>
      <c r="J23" s="124">
        <v>212740</v>
      </c>
      <c r="K23" s="65">
        <v>2.0455577718484745</v>
      </c>
      <c r="L23" s="65" t="s">
        <v>48</v>
      </c>
      <c r="M23" s="65" t="s">
        <v>48</v>
      </c>
      <c r="N23" s="125">
        <v>0.65790636457647822</v>
      </c>
      <c r="O23" s="69">
        <v>1188977</v>
      </c>
      <c r="P23" s="69">
        <v>184263</v>
      </c>
      <c r="Q23" s="69">
        <v>0</v>
      </c>
      <c r="R23" s="69">
        <v>545974</v>
      </c>
      <c r="S23" s="69">
        <v>1132555</v>
      </c>
      <c r="T23" s="65">
        <v>5.452608499807341</v>
      </c>
      <c r="U23" s="65" t="s">
        <v>48</v>
      </c>
      <c r="V23" s="65">
        <v>1.1777172539351692</v>
      </c>
      <c r="W23" s="125">
        <v>4.981833111857692E-2</v>
      </c>
      <c r="X23" s="69">
        <v>2165161</v>
      </c>
      <c r="Y23" s="69">
        <v>465109</v>
      </c>
      <c r="Z23" s="71">
        <v>140552</v>
      </c>
      <c r="AA23" s="146">
        <v>2552942</v>
      </c>
      <c r="AB23" s="10"/>
      <c r="AC23" s="10"/>
    </row>
    <row r="24" spans="1:29">
      <c r="A24" s="10"/>
      <c r="B24" s="13"/>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c r="AC24" s="10"/>
    </row>
    <row r="25" spans="1:29">
      <c r="B25" s="13"/>
      <c r="C25" s="145"/>
      <c r="D25" s="27" t="s">
        <v>19</v>
      </c>
      <c r="E25" s="123"/>
      <c r="F25" s="124">
        <v>1</v>
      </c>
      <c r="G25" s="124">
        <v>1</v>
      </c>
      <c r="H25" s="124">
        <v>0</v>
      </c>
      <c r="I25" s="124">
        <v>0</v>
      </c>
      <c r="J25" s="124">
        <v>1</v>
      </c>
      <c r="K25" s="65">
        <v>0</v>
      </c>
      <c r="L25" s="65" t="s">
        <v>48</v>
      </c>
      <c r="M25" s="65" t="s">
        <v>48</v>
      </c>
      <c r="N25" s="125">
        <v>0</v>
      </c>
      <c r="O25" s="69">
        <v>1</v>
      </c>
      <c r="P25" s="69">
        <v>1</v>
      </c>
      <c r="Q25" s="69">
        <v>0</v>
      </c>
      <c r="R25" s="69">
        <v>0</v>
      </c>
      <c r="S25" s="69">
        <v>1</v>
      </c>
      <c r="T25" s="65">
        <v>0</v>
      </c>
      <c r="U25" s="65" t="s">
        <v>48</v>
      </c>
      <c r="V25" s="65" t="s">
        <v>48</v>
      </c>
      <c r="W25" s="125">
        <v>0</v>
      </c>
      <c r="X25" s="69">
        <v>9</v>
      </c>
      <c r="Y25" s="69">
        <v>0</v>
      </c>
      <c r="Z25" s="71">
        <v>0</v>
      </c>
      <c r="AA25" s="146">
        <v>16</v>
      </c>
      <c r="AB25" s="10"/>
      <c r="AC25" s="10"/>
    </row>
    <row r="26" spans="1:29">
      <c r="A26" s="10"/>
      <c r="B26" s="13"/>
      <c r="C26" s="145"/>
      <c r="D26" s="27" t="s">
        <v>20</v>
      </c>
      <c r="E26" s="123"/>
      <c r="F26" s="124">
        <v>2258</v>
      </c>
      <c r="G26" s="124">
        <v>925</v>
      </c>
      <c r="H26" s="124">
        <v>0</v>
      </c>
      <c r="I26" s="124">
        <v>0</v>
      </c>
      <c r="J26" s="124">
        <v>1059</v>
      </c>
      <c r="K26" s="65">
        <v>1.441081081081081</v>
      </c>
      <c r="L26" s="65" t="s">
        <v>48</v>
      </c>
      <c r="M26" s="65" t="s">
        <v>48</v>
      </c>
      <c r="N26" s="125">
        <v>1.1322001888574125</v>
      </c>
      <c r="O26" s="69">
        <v>2258</v>
      </c>
      <c r="P26" s="69">
        <v>925</v>
      </c>
      <c r="Q26" s="69">
        <v>0</v>
      </c>
      <c r="R26" s="69">
        <v>0</v>
      </c>
      <c r="S26" s="69">
        <v>1059</v>
      </c>
      <c r="T26" s="65">
        <v>1.441081081081081</v>
      </c>
      <c r="U26" s="65" t="s">
        <v>48</v>
      </c>
      <c r="V26" s="65" t="s">
        <v>48</v>
      </c>
      <c r="W26" s="125">
        <v>1.1322001888574125</v>
      </c>
      <c r="X26" s="69">
        <v>15637</v>
      </c>
      <c r="Y26" s="69">
        <v>0</v>
      </c>
      <c r="Z26" s="71">
        <v>0</v>
      </c>
      <c r="AA26" s="146">
        <v>20248</v>
      </c>
      <c r="AB26" s="10"/>
      <c r="AC26" s="10"/>
    </row>
    <row r="27" spans="1:29" ht="15.75" thickBot="1">
      <c r="A27" s="10"/>
      <c r="B27" s="13"/>
      <c r="C27" s="157" t="s">
        <v>16</v>
      </c>
      <c r="D27" s="158"/>
      <c r="E27" s="159"/>
      <c r="F27" s="130">
        <v>384</v>
      </c>
      <c r="G27" s="130">
        <v>328</v>
      </c>
      <c r="H27" s="130">
        <v>7</v>
      </c>
      <c r="I27" s="130">
        <v>42</v>
      </c>
      <c r="J27" s="130">
        <v>292</v>
      </c>
      <c r="K27" s="131">
        <v>0.1707317073170731</v>
      </c>
      <c r="L27" s="131">
        <v>53.857142857142854</v>
      </c>
      <c r="M27" s="131">
        <v>8.1428571428571423</v>
      </c>
      <c r="N27" s="132">
        <v>0.31506849315068486</v>
      </c>
      <c r="O27" s="130">
        <v>1251</v>
      </c>
      <c r="P27" s="130">
        <v>959</v>
      </c>
      <c r="Q27" s="130">
        <v>19</v>
      </c>
      <c r="R27" s="130">
        <v>769</v>
      </c>
      <c r="S27" s="130">
        <v>1160</v>
      </c>
      <c r="T27" s="131">
        <v>0.30448383733055273</v>
      </c>
      <c r="U27" s="131">
        <v>64.84210526315789</v>
      </c>
      <c r="V27" s="131">
        <v>0.62678803641092329</v>
      </c>
      <c r="W27" s="132">
        <v>7.8448275862069039E-2</v>
      </c>
      <c r="X27" s="130">
        <v>3620</v>
      </c>
      <c r="Y27" s="133">
        <v>1054</v>
      </c>
      <c r="Z27" s="133">
        <v>657</v>
      </c>
      <c r="AA27" s="152">
        <v>3310</v>
      </c>
      <c r="AB27" s="10"/>
      <c r="AC27" s="10"/>
    </row>
    <row r="28" spans="1:29" ht="16.5" thickTop="1" thickBot="1">
      <c r="A28" s="10"/>
      <c r="B28" s="13"/>
      <c r="C28" s="160" t="s">
        <v>17</v>
      </c>
      <c r="D28" s="161"/>
      <c r="E28" s="162"/>
      <c r="F28" s="134">
        <v>978362</v>
      </c>
      <c r="G28" s="134">
        <v>507465</v>
      </c>
      <c r="H28" s="134">
        <v>6002</v>
      </c>
      <c r="I28" s="134">
        <v>0</v>
      </c>
      <c r="J28" s="134">
        <v>791238</v>
      </c>
      <c r="K28" s="135">
        <v>0.9279398579212359</v>
      </c>
      <c r="L28" s="135">
        <v>162.00599800066644</v>
      </c>
      <c r="M28" s="135" t="s">
        <v>48</v>
      </c>
      <c r="N28" s="136">
        <v>0.23649521382946714</v>
      </c>
      <c r="O28" s="134">
        <v>3456721</v>
      </c>
      <c r="P28" s="134">
        <v>1375170</v>
      </c>
      <c r="Q28" s="134">
        <v>16105</v>
      </c>
      <c r="R28" s="134">
        <v>1681724</v>
      </c>
      <c r="S28" s="134">
        <v>3249015</v>
      </c>
      <c r="T28" s="135">
        <v>1.5136681283041371</v>
      </c>
      <c r="U28" s="135">
        <v>213.63651040049675</v>
      </c>
      <c r="V28" s="135">
        <v>1.0554627275343638</v>
      </c>
      <c r="W28" s="136">
        <v>6.3928913840040735E-2</v>
      </c>
      <c r="X28" s="134">
        <v>7626669</v>
      </c>
      <c r="Y28" s="137">
        <v>1552483</v>
      </c>
      <c r="Z28" s="137">
        <v>1314158</v>
      </c>
      <c r="AA28" s="155">
        <v>9152531</v>
      </c>
      <c r="AB28" s="10"/>
      <c r="AC28" s="10"/>
    </row>
    <row r="29" spans="1:29" ht="15.75" thickTop="1">
      <c r="A29" s="10"/>
      <c r="B29" s="10"/>
      <c r="C29" s="10"/>
      <c r="D29" s="10"/>
      <c r="E29" s="10"/>
      <c r="F29" s="42"/>
      <c r="G29" s="42"/>
      <c r="H29" s="42"/>
      <c r="I29" s="42"/>
      <c r="J29" s="42"/>
      <c r="K29" s="42"/>
      <c r="L29" s="42"/>
      <c r="M29" s="42"/>
      <c r="N29" s="10"/>
      <c r="O29" s="10"/>
      <c r="P29" s="10"/>
      <c r="Q29" s="10"/>
      <c r="R29" s="10"/>
      <c r="S29" s="10"/>
      <c r="T29" s="10"/>
      <c r="U29" s="10"/>
      <c r="V29" s="10"/>
      <c r="W29" s="10"/>
      <c r="X29" s="10"/>
      <c r="Y29" s="10"/>
      <c r="Z29" s="10"/>
      <c r="AA29" s="10"/>
      <c r="AB29" s="10"/>
      <c r="AC29" s="10"/>
    </row>
    <row r="30" spans="1:29" ht="15" customHeight="1"/>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B66"/>
  <sheetViews>
    <sheetView showGridLines="0" topLeftCell="F10" workbookViewId="0">
      <selection activeCell="AA28" sqref="F12:AA28"/>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10" width="8.85546875" customWidth="1"/>
    <col min="11" max="11" width="8" customWidth="1"/>
    <col min="12" max="12" width="8.85546875" bestFit="1" customWidth="1"/>
    <col min="13" max="14" width="8" customWidth="1"/>
    <col min="15" max="19" width="10.42578125" bestFit="1" customWidth="1"/>
    <col min="20" max="20" width="8.28515625" bestFit="1" customWidth="1"/>
    <col min="21" max="21" width="8.85546875" bestFit="1" customWidth="1"/>
    <col min="22" max="22" width="9" bestFit="1" customWidth="1"/>
    <col min="23" max="23" width="7.7109375" customWidth="1"/>
    <col min="24" max="26" width="10.42578125" bestFit="1" customWidth="1"/>
    <col min="27" max="27" width="11.28515625" bestFit="1" customWidth="1"/>
    <col min="28" max="28" width="3.42578125" customWidth="1"/>
    <col min="29" max="16384" width="8.85546875" hidden="1"/>
  </cols>
  <sheetData>
    <row r="1" spans="1:28">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10"/>
    </row>
    <row r="3" spans="1:28">
      <c r="A3" s="10"/>
      <c r="B3" s="11"/>
      <c r="C3" s="25"/>
      <c r="D3" s="25"/>
      <c r="E3" s="25"/>
      <c r="F3" s="25"/>
      <c r="G3" s="25"/>
      <c r="H3" s="25"/>
      <c r="I3" s="25"/>
      <c r="J3" s="25"/>
      <c r="K3" s="25"/>
      <c r="L3" s="25"/>
      <c r="M3" s="25"/>
      <c r="N3" s="25"/>
      <c r="O3" s="25"/>
      <c r="P3" s="25"/>
      <c r="Q3" s="25"/>
      <c r="R3" s="25"/>
      <c r="S3" s="25"/>
      <c r="T3" s="25"/>
      <c r="U3" s="25"/>
      <c r="V3" s="25"/>
      <c r="W3" s="25"/>
      <c r="X3" s="25"/>
      <c r="Y3" s="25"/>
      <c r="Z3" s="25"/>
      <c r="AA3" s="26">
        <v>45033</v>
      </c>
      <c r="AB3" s="10"/>
    </row>
    <row r="4" spans="1:28" ht="15.75">
      <c r="A4" s="10"/>
      <c r="B4" s="12" t="s">
        <v>11</v>
      </c>
      <c r="C4" s="27"/>
      <c r="D4" s="25"/>
      <c r="E4" s="59" t="s">
        <v>82</v>
      </c>
      <c r="F4" s="25"/>
      <c r="G4" s="25"/>
      <c r="H4" s="25"/>
      <c r="I4" s="25"/>
      <c r="J4" s="25"/>
      <c r="K4" s="25"/>
      <c r="L4" s="25"/>
      <c r="M4" s="25"/>
      <c r="N4" s="25"/>
      <c r="O4" s="25"/>
      <c r="P4" s="25"/>
      <c r="Q4" s="25"/>
      <c r="R4" s="25"/>
      <c r="S4" s="25"/>
      <c r="T4" s="25"/>
      <c r="U4" s="25"/>
      <c r="V4" s="25"/>
      <c r="W4" s="25"/>
      <c r="X4" s="25"/>
      <c r="Y4" s="25"/>
      <c r="Z4" s="25"/>
      <c r="AA4" s="25"/>
      <c r="AB4" s="10"/>
    </row>
    <row r="5" spans="1:28">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10"/>
    </row>
    <row r="6" spans="1:28">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10"/>
    </row>
    <row r="7" spans="1:28">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10"/>
    </row>
    <row r="8" spans="1:28">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10"/>
    </row>
    <row r="9" spans="1:28">
      <c r="A9" s="10"/>
      <c r="C9" s="139" t="s">
        <v>11</v>
      </c>
      <c r="D9" s="140"/>
      <c r="E9" s="140"/>
      <c r="F9" s="216" t="s">
        <v>13</v>
      </c>
      <c r="G9" s="216"/>
      <c r="H9" s="216"/>
      <c r="I9" s="216"/>
      <c r="J9" s="216"/>
      <c r="K9" s="216"/>
      <c r="L9" s="216"/>
      <c r="M9" s="216"/>
      <c r="N9" s="217"/>
      <c r="O9" s="215" t="s">
        <v>14</v>
      </c>
      <c r="P9" s="216"/>
      <c r="Q9" s="216"/>
      <c r="R9" s="216"/>
      <c r="S9" s="216"/>
      <c r="T9" s="216"/>
      <c r="U9" s="216"/>
      <c r="V9" s="216"/>
      <c r="W9" s="217"/>
      <c r="X9" s="215" t="s">
        <v>25</v>
      </c>
      <c r="Y9" s="216"/>
      <c r="Z9" s="216"/>
      <c r="AA9" s="218"/>
      <c r="AB9" s="10"/>
    </row>
    <row r="10" spans="1:28"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row>
    <row r="11" spans="1:28" ht="25.9" customHeight="1">
      <c r="A11" s="49"/>
      <c r="B11" s="50"/>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49"/>
    </row>
    <row r="12" spans="1:28">
      <c r="A12" s="10"/>
      <c r="B12" s="13"/>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row>
    <row r="13" spans="1:28">
      <c r="A13" s="10"/>
      <c r="B13" s="13"/>
      <c r="C13" s="145"/>
      <c r="D13" s="27" t="s">
        <v>19</v>
      </c>
      <c r="E13" s="123"/>
      <c r="F13" s="129">
        <v>181</v>
      </c>
      <c r="G13" s="124">
        <v>204</v>
      </c>
      <c r="H13" s="124">
        <v>0</v>
      </c>
      <c r="I13" s="124">
        <v>147</v>
      </c>
      <c r="J13" s="124">
        <v>170</v>
      </c>
      <c r="K13" s="65">
        <v>-0.11274509803921573</v>
      </c>
      <c r="L13" s="65" t="s">
        <v>48</v>
      </c>
      <c r="M13" s="65">
        <v>0.23129251700680276</v>
      </c>
      <c r="N13" s="125">
        <v>6.4705882352941169E-2</v>
      </c>
      <c r="O13" s="69">
        <v>530</v>
      </c>
      <c r="P13" s="69">
        <v>530</v>
      </c>
      <c r="Q13" s="69">
        <v>0</v>
      </c>
      <c r="R13" s="69">
        <v>509</v>
      </c>
      <c r="S13" s="69">
        <v>516</v>
      </c>
      <c r="T13" s="65">
        <v>0</v>
      </c>
      <c r="U13" s="65" t="s">
        <v>48</v>
      </c>
      <c r="V13" s="65">
        <v>4.1257367387033339E-2</v>
      </c>
      <c r="W13" s="125">
        <v>2.7131782945736482E-2</v>
      </c>
      <c r="X13" s="69">
        <v>1486</v>
      </c>
      <c r="Y13" s="69">
        <v>522</v>
      </c>
      <c r="Z13" s="71">
        <v>551</v>
      </c>
      <c r="AA13" s="146">
        <v>1591</v>
      </c>
      <c r="AB13" s="10"/>
    </row>
    <row r="14" spans="1:28">
      <c r="A14" s="10"/>
      <c r="B14" s="13"/>
      <c r="C14" s="145"/>
      <c r="D14" s="27" t="s">
        <v>20</v>
      </c>
      <c r="E14" s="123"/>
      <c r="F14" s="129">
        <v>565574</v>
      </c>
      <c r="G14" s="124">
        <v>344501</v>
      </c>
      <c r="H14" s="124">
        <v>0</v>
      </c>
      <c r="I14" s="124">
        <v>196286</v>
      </c>
      <c r="J14" s="124">
        <v>500596</v>
      </c>
      <c r="K14" s="65">
        <v>0.64171947251241646</v>
      </c>
      <c r="L14" s="65" t="s">
        <v>48</v>
      </c>
      <c r="M14" s="65">
        <v>1.8813771741234731</v>
      </c>
      <c r="N14" s="125">
        <v>0.1298012768779615</v>
      </c>
      <c r="O14" s="69">
        <v>1538184</v>
      </c>
      <c r="P14" s="69">
        <v>759658</v>
      </c>
      <c r="Q14" s="69">
        <v>0</v>
      </c>
      <c r="R14" s="69">
        <v>1092884</v>
      </c>
      <c r="S14" s="69">
        <v>1451104</v>
      </c>
      <c r="T14" s="65">
        <v>1.0248374926611712</v>
      </c>
      <c r="U14" s="65" t="s">
        <v>48</v>
      </c>
      <c r="V14" s="65">
        <v>0.40745403903799482</v>
      </c>
      <c r="W14" s="125">
        <v>6.0009482435442241E-2</v>
      </c>
      <c r="X14" s="69">
        <v>3592413</v>
      </c>
      <c r="Y14" s="69">
        <v>768312</v>
      </c>
      <c r="Z14" s="71">
        <v>1092884</v>
      </c>
      <c r="AA14" s="146">
        <v>4592479</v>
      </c>
      <c r="AB14" s="10"/>
    </row>
    <row r="15" spans="1:28">
      <c r="A15" s="10"/>
      <c r="B15" s="13"/>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row>
    <row r="16" spans="1:28">
      <c r="A16" s="10"/>
      <c r="B16" s="13"/>
      <c r="C16" s="145"/>
      <c r="D16" s="27" t="s">
        <v>19</v>
      </c>
      <c r="E16" s="123"/>
      <c r="F16" s="127">
        <v>16</v>
      </c>
      <c r="G16" s="124">
        <v>26</v>
      </c>
      <c r="H16" s="124">
        <v>5</v>
      </c>
      <c r="I16" s="124">
        <v>1</v>
      </c>
      <c r="J16" s="124">
        <v>10</v>
      </c>
      <c r="K16" s="65">
        <v>-0.38461538461538458</v>
      </c>
      <c r="L16" s="65">
        <v>2.2000000000000002</v>
      </c>
      <c r="M16" s="65">
        <v>15</v>
      </c>
      <c r="N16" s="125">
        <v>0.60000000000000009</v>
      </c>
      <c r="O16" s="69">
        <v>27</v>
      </c>
      <c r="P16" s="69">
        <v>36</v>
      </c>
      <c r="Q16" s="69">
        <v>12</v>
      </c>
      <c r="R16" s="69">
        <v>10</v>
      </c>
      <c r="S16" s="69">
        <v>23</v>
      </c>
      <c r="T16" s="65">
        <v>-0.25</v>
      </c>
      <c r="U16" s="65">
        <v>1.25</v>
      </c>
      <c r="V16" s="65">
        <v>1.7000000000000002</v>
      </c>
      <c r="W16" s="125">
        <v>0.17391304347826098</v>
      </c>
      <c r="X16" s="69">
        <v>572</v>
      </c>
      <c r="Y16" s="69">
        <v>202</v>
      </c>
      <c r="Z16" s="71">
        <v>54</v>
      </c>
      <c r="AA16" s="146">
        <v>586</v>
      </c>
      <c r="AB16" s="10"/>
    </row>
    <row r="17" spans="1:28">
      <c r="A17" s="10"/>
      <c r="B17" s="13"/>
      <c r="C17" s="145"/>
      <c r="D17" s="27" t="s">
        <v>20</v>
      </c>
      <c r="E17" s="123"/>
      <c r="F17" s="127">
        <v>43135</v>
      </c>
      <c r="G17" s="124">
        <v>28377</v>
      </c>
      <c r="H17" s="124">
        <v>4146</v>
      </c>
      <c r="I17" s="124">
        <v>565</v>
      </c>
      <c r="J17" s="124">
        <v>32801</v>
      </c>
      <c r="K17" s="65">
        <v>0.52006907002149627</v>
      </c>
      <c r="L17" s="65">
        <v>9.4040038591413406</v>
      </c>
      <c r="M17" s="65">
        <v>75.345132743362825</v>
      </c>
      <c r="N17" s="125">
        <v>0.31505137038504927</v>
      </c>
      <c r="O17" s="69">
        <v>83055</v>
      </c>
      <c r="P17" s="69">
        <v>36508</v>
      </c>
      <c r="Q17" s="69">
        <v>10103</v>
      </c>
      <c r="R17" s="69">
        <v>41113</v>
      </c>
      <c r="S17" s="69">
        <v>80374</v>
      </c>
      <c r="T17" s="65">
        <v>1.2749808261203026</v>
      </c>
      <c r="U17" s="65">
        <v>7.2208254973770174</v>
      </c>
      <c r="V17" s="65">
        <v>1.0201639384136403</v>
      </c>
      <c r="W17" s="125">
        <v>3.335655809092497E-2</v>
      </c>
      <c r="X17" s="69">
        <v>965963</v>
      </c>
      <c r="Y17" s="69">
        <v>301521</v>
      </c>
      <c r="Z17" s="71">
        <v>70675</v>
      </c>
      <c r="AA17" s="146">
        <v>1400932</v>
      </c>
      <c r="AB17" s="10"/>
    </row>
    <row r="18" spans="1:28">
      <c r="A18" s="10"/>
      <c r="B18" s="13"/>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row>
    <row r="19" spans="1:28">
      <c r="A19" s="10"/>
      <c r="B19" s="13"/>
      <c r="C19" s="145"/>
      <c r="D19" s="27" t="s">
        <v>19</v>
      </c>
      <c r="E19" s="123"/>
      <c r="F19" s="129">
        <v>17</v>
      </c>
      <c r="G19" s="124">
        <v>6</v>
      </c>
      <c r="H19" s="124">
        <v>0</v>
      </c>
      <c r="I19" s="124">
        <v>2</v>
      </c>
      <c r="J19" s="124">
        <v>5</v>
      </c>
      <c r="K19" s="65">
        <v>1.8333333333333335</v>
      </c>
      <c r="L19" s="65" t="s">
        <v>48</v>
      </c>
      <c r="M19" s="65">
        <v>7.5</v>
      </c>
      <c r="N19" s="125">
        <v>2.4</v>
      </c>
      <c r="O19" s="69">
        <v>23</v>
      </c>
      <c r="P19" s="69">
        <v>12</v>
      </c>
      <c r="Q19" s="69">
        <v>0</v>
      </c>
      <c r="R19" s="69">
        <v>3</v>
      </c>
      <c r="S19" s="69">
        <v>6</v>
      </c>
      <c r="T19" s="65">
        <v>0.91666666666666674</v>
      </c>
      <c r="U19" s="65" t="s">
        <v>48</v>
      </c>
      <c r="V19" s="65">
        <v>6.666666666666667</v>
      </c>
      <c r="W19" s="125">
        <v>2.8333333333333335</v>
      </c>
      <c r="X19" s="69">
        <v>658</v>
      </c>
      <c r="Y19" s="69">
        <v>47</v>
      </c>
      <c r="Z19" s="71">
        <v>9</v>
      </c>
      <c r="AA19" s="146">
        <v>290</v>
      </c>
      <c r="AB19" s="10"/>
    </row>
    <row r="20" spans="1:28">
      <c r="A20" s="10"/>
      <c r="B20" s="13"/>
      <c r="C20" s="145"/>
      <c r="D20" s="27" t="s">
        <v>20</v>
      </c>
      <c r="E20" s="123"/>
      <c r="F20" s="129">
        <v>14734</v>
      </c>
      <c r="G20" s="124">
        <v>595</v>
      </c>
      <c r="H20" s="124">
        <v>0</v>
      </c>
      <c r="I20" s="124">
        <v>887</v>
      </c>
      <c r="J20" s="124">
        <v>4876</v>
      </c>
      <c r="K20" s="65">
        <v>23.763025210084034</v>
      </c>
      <c r="L20" s="65" t="s">
        <v>48</v>
      </c>
      <c r="M20" s="65">
        <v>15.611048478015782</v>
      </c>
      <c r="N20" s="125">
        <v>2.0217391304347827</v>
      </c>
      <c r="O20" s="69">
        <v>20846</v>
      </c>
      <c r="P20" s="69">
        <v>3085</v>
      </c>
      <c r="Q20" s="69">
        <v>0</v>
      </c>
      <c r="R20" s="69">
        <v>1753</v>
      </c>
      <c r="S20" s="69">
        <v>6484</v>
      </c>
      <c r="T20" s="65">
        <v>5.7572123176661263</v>
      </c>
      <c r="U20" s="65" t="s">
        <v>48</v>
      </c>
      <c r="V20" s="65">
        <v>10.891614375356532</v>
      </c>
      <c r="W20" s="125">
        <v>2.2149907464528069</v>
      </c>
      <c r="X20" s="69">
        <v>887495</v>
      </c>
      <c r="Y20" s="69">
        <v>17541</v>
      </c>
      <c r="Z20" s="71">
        <v>10047</v>
      </c>
      <c r="AA20" s="146">
        <v>585930</v>
      </c>
      <c r="AB20" s="10"/>
    </row>
    <row r="21" spans="1:28">
      <c r="A21" s="10"/>
      <c r="B21" s="13"/>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row>
    <row r="22" spans="1:28">
      <c r="A22" s="10"/>
      <c r="B22" s="13"/>
      <c r="C22" s="145"/>
      <c r="D22" s="27" t="s">
        <v>19</v>
      </c>
      <c r="E22" s="149"/>
      <c r="F22" s="127">
        <v>108</v>
      </c>
      <c r="G22" s="124">
        <v>24</v>
      </c>
      <c r="H22" s="124">
        <v>0</v>
      </c>
      <c r="I22" s="124">
        <v>10</v>
      </c>
      <c r="J22" s="124">
        <v>44</v>
      </c>
      <c r="K22" s="65">
        <v>3.5</v>
      </c>
      <c r="L22" s="65" t="s">
        <v>48</v>
      </c>
      <c r="M22" s="65">
        <v>9.8000000000000007</v>
      </c>
      <c r="N22" s="125">
        <v>1.4545454545454546</v>
      </c>
      <c r="O22" s="69">
        <v>287</v>
      </c>
      <c r="P22" s="69">
        <v>53</v>
      </c>
      <c r="Q22" s="69">
        <v>0</v>
      </c>
      <c r="R22" s="69">
        <v>205</v>
      </c>
      <c r="S22" s="69">
        <v>323</v>
      </c>
      <c r="T22" s="65">
        <v>4.4150943396226419</v>
      </c>
      <c r="U22" s="65" t="s">
        <v>48</v>
      </c>
      <c r="V22" s="65">
        <v>0.39999999999999991</v>
      </c>
      <c r="W22" s="125">
        <v>-0.11145510835913308</v>
      </c>
      <c r="X22" s="69">
        <v>895</v>
      </c>
      <c r="Y22" s="69">
        <v>283</v>
      </c>
      <c r="Z22" s="71">
        <v>43</v>
      </c>
      <c r="AA22" s="146">
        <v>827</v>
      </c>
      <c r="AB22" s="10"/>
    </row>
    <row r="23" spans="1:28">
      <c r="A23" s="10"/>
      <c r="B23" s="13"/>
      <c r="C23" s="145"/>
      <c r="D23" s="27" t="s">
        <v>20</v>
      </c>
      <c r="E23" s="123"/>
      <c r="F23" s="129">
        <v>297870</v>
      </c>
      <c r="G23" s="124">
        <v>32594</v>
      </c>
      <c r="H23" s="124">
        <v>0</v>
      </c>
      <c r="I23" s="124">
        <v>28535</v>
      </c>
      <c r="J23" s="124">
        <v>117674</v>
      </c>
      <c r="K23" s="65">
        <v>8.1387985518807149</v>
      </c>
      <c r="L23" s="65" t="s">
        <v>48</v>
      </c>
      <c r="M23" s="65">
        <v>9.4387594182582788</v>
      </c>
      <c r="N23" s="125">
        <v>1.5313153287897072</v>
      </c>
      <c r="O23" s="69">
        <v>836274</v>
      </c>
      <c r="P23" s="69">
        <v>68454</v>
      </c>
      <c r="Q23" s="69">
        <v>0</v>
      </c>
      <c r="R23" s="69">
        <v>545974</v>
      </c>
      <c r="S23" s="69">
        <v>919815</v>
      </c>
      <c r="T23" s="65">
        <v>11.21658339907091</v>
      </c>
      <c r="U23" s="65" t="s">
        <v>48</v>
      </c>
      <c r="V23" s="65">
        <v>0.53171030122313523</v>
      </c>
      <c r="W23" s="125">
        <v>-9.0823698243668538E-2</v>
      </c>
      <c r="X23" s="69">
        <v>2165161</v>
      </c>
      <c r="Y23" s="69">
        <v>465109</v>
      </c>
      <c r="Z23" s="71">
        <v>140552</v>
      </c>
      <c r="AA23" s="146">
        <v>2552942</v>
      </c>
      <c r="AB23" s="10"/>
    </row>
    <row r="24" spans="1:28">
      <c r="A24" s="10"/>
      <c r="B24" s="13"/>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row>
    <row r="25" spans="1:28">
      <c r="B25" s="13"/>
      <c r="C25" s="145"/>
      <c r="D25" s="27" t="s">
        <v>19</v>
      </c>
      <c r="E25" s="123"/>
      <c r="F25" s="124">
        <v>0</v>
      </c>
      <c r="G25" s="124">
        <v>0</v>
      </c>
      <c r="H25" s="124">
        <v>0</v>
      </c>
      <c r="I25" s="124">
        <v>0</v>
      </c>
      <c r="J25" s="124">
        <v>0</v>
      </c>
      <c r="K25" s="65" t="s">
        <v>48</v>
      </c>
      <c r="L25" s="65" t="s">
        <v>48</v>
      </c>
      <c r="M25" s="65" t="s">
        <v>48</v>
      </c>
      <c r="N25" s="125" t="s">
        <v>48</v>
      </c>
      <c r="O25" s="69">
        <v>0</v>
      </c>
      <c r="P25" s="69">
        <v>0</v>
      </c>
      <c r="Q25" s="69">
        <v>0</v>
      </c>
      <c r="R25" s="69">
        <v>0</v>
      </c>
      <c r="S25" s="69">
        <v>0</v>
      </c>
      <c r="T25" s="65" t="s">
        <v>48</v>
      </c>
      <c r="U25" s="65" t="s">
        <v>48</v>
      </c>
      <c r="V25" s="65" t="s">
        <v>48</v>
      </c>
      <c r="W25" s="125" t="s">
        <v>48</v>
      </c>
      <c r="X25" s="69">
        <v>9</v>
      </c>
      <c r="Y25" s="69">
        <v>0</v>
      </c>
      <c r="Z25" s="71">
        <v>0</v>
      </c>
      <c r="AA25" s="146">
        <v>16</v>
      </c>
      <c r="AB25" s="10"/>
    </row>
    <row r="26" spans="1:28">
      <c r="A26" s="10"/>
      <c r="B26" s="13"/>
      <c r="C26" s="145"/>
      <c r="D26" s="27" t="s">
        <v>20</v>
      </c>
      <c r="E26" s="123"/>
      <c r="F26" s="124">
        <v>0</v>
      </c>
      <c r="G26" s="124">
        <v>0</v>
      </c>
      <c r="H26" s="124">
        <v>0</v>
      </c>
      <c r="I26" s="124">
        <v>0</v>
      </c>
      <c r="J26" s="124">
        <v>0</v>
      </c>
      <c r="K26" s="65" t="s">
        <v>48</v>
      </c>
      <c r="L26" s="65" t="s">
        <v>48</v>
      </c>
      <c r="M26" s="65" t="s">
        <v>48</v>
      </c>
      <c r="N26" s="125" t="s">
        <v>48</v>
      </c>
      <c r="O26" s="69">
        <v>0</v>
      </c>
      <c r="P26" s="69">
        <v>0</v>
      </c>
      <c r="Q26" s="69">
        <v>0</v>
      </c>
      <c r="R26" s="69">
        <v>0</v>
      </c>
      <c r="S26" s="69">
        <v>0</v>
      </c>
      <c r="T26" s="65" t="s">
        <v>48</v>
      </c>
      <c r="U26" s="65" t="s">
        <v>48</v>
      </c>
      <c r="V26" s="65" t="s">
        <v>48</v>
      </c>
      <c r="W26" s="125" t="s">
        <v>48</v>
      </c>
      <c r="X26" s="69">
        <v>15637</v>
      </c>
      <c r="Y26" s="69">
        <v>0</v>
      </c>
      <c r="Z26" s="71">
        <v>0</v>
      </c>
      <c r="AA26" s="146">
        <v>20248</v>
      </c>
      <c r="AB26" s="10"/>
    </row>
    <row r="27" spans="1:28" ht="15.75" thickBot="1">
      <c r="A27" s="10"/>
      <c r="B27" s="13"/>
      <c r="C27" s="157" t="s">
        <v>16</v>
      </c>
      <c r="D27" s="158"/>
      <c r="E27" s="159"/>
      <c r="F27" s="130">
        <v>322</v>
      </c>
      <c r="G27" s="130">
        <v>260</v>
      </c>
      <c r="H27" s="130">
        <v>5</v>
      </c>
      <c r="I27" s="130">
        <v>160</v>
      </c>
      <c r="J27" s="130">
        <v>229</v>
      </c>
      <c r="K27" s="131">
        <v>0.2384615384615385</v>
      </c>
      <c r="L27" s="131">
        <v>63.400000000000006</v>
      </c>
      <c r="M27" s="131">
        <v>1.0125000000000002</v>
      </c>
      <c r="N27" s="132">
        <v>0.40611353711790388</v>
      </c>
      <c r="O27" s="130">
        <v>867</v>
      </c>
      <c r="P27" s="130">
        <v>631</v>
      </c>
      <c r="Q27" s="130">
        <v>12</v>
      </c>
      <c r="R27" s="130">
        <v>727</v>
      </c>
      <c r="S27" s="130">
        <v>868</v>
      </c>
      <c r="T27" s="131">
        <v>0.37400950871632332</v>
      </c>
      <c r="U27" s="131">
        <v>71.25</v>
      </c>
      <c r="V27" s="131">
        <v>0.19257221458046758</v>
      </c>
      <c r="W27" s="132">
        <v>-1.1520737327188613E-3</v>
      </c>
      <c r="X27" s="130">
        <v>3620</v>
      </c>
      <c r="Y27" s="133">
        <v>1054</v>
      </c>
      <c r="Z27" s="133">
        <v>657</v>
      </c>
      <c r="AA27" s="152">
        <v>3310</v>
      </c>
      <c r="AB27" s="10"/>
    </row>
    <row r="28" spans="1:28" ht="16.5" thickTop="1" thickBot="1">
      <c r="A28" s="10"/>
      <c r="B28" s="13"/>
      <c r="C28" s="160" t="s">
        <v>17</v>
      </c>
      <c r="D28" s="161"/>
      <c r="E28" s="162"/>
      <c r="F28" s="134">
        <v>921313</v>
      </c>
      <c r="G28" s="134">
        <v>406067</v>
      </c>
      <c r="H28" s="134">
        <v>4146</v>
      </c>
      <c r="I28" s="134">
        <v>226273</v>
      </c>
      <c r="J28" s="134">
        <v>655947</v>
      </c>
      <c r="K28" s="135">
        <v>1.2688694230262492</v>
      </c>
      <c r="L28" s="135">
        <v>221.21731789676798</v>
      </c>
      <c r="M28" s="135">
        <v>3.071687740030848</v>
      </c>
      <c r="N28" s="136">
        <v>0.40455402646860184</v>
      </c>
      <c r="O28" s="134">
        <v>2478359</v>
      </c>
      <c r="P28" s="134">
        <v>867705</v>
      </c>
      <c r="Q28" s="134">
        <v>10103</v>
      </c>
      <c r="R28" s="134">
        <v>1681724</v>
      </c>
      <c r="S28" s="134">
        <v>2457777</v>
      </c>
      <c r="T28" s="135">
        <v>1.8562230251064591</v>
      </c>
      <c r="U28" s="135">
        <v>244.30921508462833</v>
      </c>
      <c r="V28" s="135">
        <v>0.47370139214282481</v>
      </c>
      <c r="W28" s="136">
        <v>8.3742341148118626E-3</v>
      </c>
      <c r="X28" s="134">
        <v>7626669</v>
      </c>
      <c r="Y28" s="137">
        <v>1552483</v>
      </c>
      <c r="Z28" s="137">
        <v>1314158</v>
      </c>
      <c r="AA28" s="155">
        <v>9152531</v>
      </c>
      <c r="AB28" s="10"/>
    </row>
    <row r="29" spans="1:28" ht="15.75" thickTop="1">
      <c r="A29" s="10"/>
      <c r="B29" s="10"/>
      <c r="C29" s="10"/>
      <c r="D29" s="10"/>
      <c r="E29" s="10"/>
      <c r="F29" s="42"/>
      <c r="G29" s="42"/>
      <c r="H29" s="42"/>
      <c r="I29" s="42"/>
      <c r="J29" s="42"/>
      <c r="K29" s="42"/>
      <c r="L29" s="42"/>
      <c r="M29" s="42"/>
      <c r="N29" s="10"/>
      <c r="O29" s="10"/>
      <c r="P29" s="10"/>
      <c r="Q29" s="10"/>
      <c r="R29" s="10"/>
      <c r="S29" s="10"/>
      <c r="T29" s="10"/>
      <c r="U29" s="10"/>
      <c r="V29" s="10"/>
      <c r="W29" s="10"/>
      <c r="X29" s="10"/>
      <c r="Y29" s="10"/>
      <c r="Z29" s="10"/>
      <c r="AA29" s="10"/>
      <c r="AB29" s="10"/>
    </row>
    <row r="30" spans="1:28" ht="15" customHeight="1"/>
    <row r="31" spans="1:28" ht="15" customHeight="1"/>
    <row r="32" spans="1: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B66"/>
  <sheetViews>
    <sheetView showGridLines="0" topLeftCell="A10" workbookViewId="0">
      <selection sqref="A1:G7"/>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10" width="8.85546875" customWidth="1"/>
    <col min="11" max="14" width="8" customWidth="1"/>
    <col min="15" max="19" width="10.42578125" bestFit="1" customWidth="1"/>
    <col min="20" max="21" width="8.28515625" bestFit="1" customWidth="1"/>
    <col min="22" max="22" width="9" bestFit="1" customWidth="1"/>
    <col min="23" max="23" width="7.7109375" customWidth="1"/>
    <col min="24" max="26" width="10.42578125" bestFit="1" customWidth="1"/>
    <col min="27" max="27" width="11.28515625" bestFit="1" customWidth="1"/>
    <col min="28" max="28" width="3.42578125" customWidth="1"/>
    <col min="29" max="16384" width="8.85546875" hidden="1"/>
  </cols>
  <sheetData>
    <row r="1" spans="1:28">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10"/>
    </row>
    <row r="3" spans="1:28">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10"/>
    </row>
    <row r="4" spans="1:28" ht="15.75">
      <c r="A4" s="10"/>
      <c r="B4" s="12" t="s">
        <v>11</v>
      </c>
      <c r="C4" s="27"/>
      <c r="D4" s="25"/>
      <c r="E4" s="59" t="s">
        <v>82</v>
      </c>
      <c r="F4" s="25"/>
      <c r="G4" s="25"/>
      <c r="H4" s="25"/>
      <c r="I4" s="25"/>
      <c r="J4" s="25"/>
      <c r="K4" s="25"/>
      <c r="L4" s="25"/>
      <c r="M4" s="25"/>
      <c r="N4" s="25"/>
      <c r="O4" s="25"/>
      <c r="P4" s="25"/>
      <c r="Q4" s="25"/>
      <c r="R4" s="25"/>
      <c r="S4" s="25"/>
      <c r="T4" s="25"/>
      <c r="U4" s="25"/>
      <c r="V4" s="25"/>
      <c r="W4" s="25"/>
      <c r="X4" s="25"/>
      <c r="Y4" s="25"/>
      <c r="Z4" s="25"/>
      <c r="AA4" s="25"/>
      <c r="AB4" s="10"/>
    </row>
    <row r="5" spans="1:28">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10"/>
    </row>
    <row r="6" spans="1:28">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10"/>
    </row>
    <row r="7" spans="1:28">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10"/>
    </row>
    <row r="8" spans="1:28">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10"/>
    </row>
    <row r="9" spans="1:28">
      <c r="A9" s="10"/>
      <c r="C9" s="139" t="s">
        <v>11</v>
      </c>
      <c r="D9" s="140"/>
      <c r="E9" s="140"/>
      <c r="F9" s="216" t="s">
        <v>13</v>
      </c>
      <c r="G9" s="216"/>
      <c r="H9" s="216"/>
      <c r="I9" s="216"/>
      <c r="J9" s="216"/>
      <c r="K9" s="216"/>
      <c r="L9" s="216"/>
      <c r="M9" s="216"/>
      <c r="N9" s="217"/>
      <c r="O9" s="215" t="s">
        <v>14</v>
      </c>
      <c r="P9" s="216"/>
      <c r="Q9" s="216"/>
      <c r="R9" s="216"/>
      <c r="S9" s="216"/>
      <c r="T9" s="216"/>
      <c r="U9" s="216"/>
      <c r="V9" s="216"/>
      <c r="W9" s="217"/>
      <c r="X9" s="215" t="s">
        <v>81</v>
      </c>
      <c r="Y9" s="216"/>
      <c r="Z9" s="216"/>
      <c r="AA9" s="218"/>
      <c r="AB9" s="10"/>
    </row>
    <row r="10" spans="1:28"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row>
    <row r="11" spans="1:28" ht="25.9" customHeight="1">
      <c r="A11" s="49"/>
      <c r="B11" s="50"/>
      <c r="C11" s="141" t="s">
        <v>21</v>
      </c>
      <c r="D11" s="51"/>
      <c r="E11" s="52"/>
      <c r="F11" s="122">
        <v>2023</v>
      </c>
      <c r="G11" s="53">
        <v>2022</v>
      </c>
      <c r="H11" s="53">
        <v>2021</v>
      </c>
      <c r="I11" s="53">
        <v>2020</v>
      </c>
      <c r="J11" s="53">
        <v>2019</v>
      </c>
      <c r="K11" s="54" t="s">
        <v>77</v>
      </c>
      <c r="L11" s="54" t="s">
        <v>76</v>
      </c>
      <c r="M11" s="54" t="s">
        <v>75</v>
      </c>
      <c r="N11" s="142" t="s">
        <v>78</v>
      </c>
      <c r="O11" s="54">
        <v>2023</v>
      </c>
      <c r="P11" s="54">
        <v>2022</v>
      </c>
      <c r="Q11" s="53">
        <v>2021</v>
      </c>
      <c r="R11" s="53">
        <v>2020</v>
      </c>
      <c r="S11" s="53">
        <v>2019</v>
      </c>
      <c r="T11" s="54" t="s">
        <v>77</v>
      </c>
      <c r="U11" s="54" t="s">
        <v>76</v>
      </c>
      <c r="V11" s="54" t="s">
        <v>75</v>
      </c>
      <c r="W11" s="142" t="s">
        <v>78</v>
      </c>
      <c r="X11" s="54">
        <v>2022</v>
      </c>
      <c r="Y11" s="54">
        <v>2021</v>
      </c>
      <c r="Z11" s="53">
        <v>2020</v>
      </c>
      <c r="AA11" s="143">
        <v>2019</v>
      </c>
      <c r="AB11" s="49"/>
    </row>
    <row r="12" spans="1:28">
      <c r="A12" s="10"/>
      <c r="B12" s="13"/>
      <c r="C12" s="144" t="s">
        <v>5</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row>
    <row r="13" spans="1:28">
      <c r="A13" s="10"/>
      <c r="B13" s="13"/>
      <c r="C13" s="145"/>
      <c r="D13" s="27" t="s">
        <v>19</v>
      </c>
      <c r="E13" s="123"/>
      <c r="F13" s="129">
        <v>57</v>
      </c>
      <c r="G13" s="124">
        <v>74</v>
      </c>
      <c r="H13" s="124">
        <v>0</v>
      </c>
      <c r="I13" s="124">
        <v>29</v>
      </c>
      <c r="J13" s="124">
        <v>62</v>
      </c>
      <c r="K13" s="65">
        <f>IFERROR(F13/G13-1,"n/a")</f>
        <v>-0.22972972972972971</v>
      </c>
      <c r="L13" s="65" t="str">
        <f t="shared" ref="L13:L31" si="0">IFERROR(F13/H13-1,"n/a")</f>
        <v>n/a</v>
      </c>
      <c r="M13" s="65">
        <f>IFERROR(F13/I13-1,"n/a")</f>
        <v>0.96551724137931028</v>
      </c>
      <c r="N13" s="125">
        <f>IFERROR(F13/J13-1,"n/a")</f>
        <v>-8.064516129032262E-2</v>
      </c>
      <c r="O13" s="69">
        <v>186</v>
      </c>
      <c r="P13" s="69">
        <v>197</v>
      </c>
      <c r="Q13" s="69">
        <v>0</v>
      </c>
      <c r="R13" s="69">
        <v>145</v>
      </c>
      <c r="S13" s="69">
        <v>200</v>
      </c>
      <c r="T13" s="65">
        <f>IFERROR(O13/P13-1,"n/a")</f>
        <v>-5.5837563451776595E-2</v>
      </c>
      <c r="U13" s="65" t="str">
        <f>IFERROR(O13/Q13-1,"n/a")</f>
        <v>n/a</v>
      </c>
      <c r="V13" s="65">
        <f>IFERROR(O13/R13-1,"n/a")</f>
        <v>0.28275862068965507</v>
      </c>
      <c r="W13" s="125">
        <f>IFERROR(O13/S13-1,"n/a")</f>
        <v>-6.9999999999999951E-2</v>
      </c>
      <c r="X13" s="69">
        <v>346</v>
      </c>
      <c r="Y13" s="69">
        <v>111</v>
      </c>
      <c r="Z13" s="71">
        <v>145</v>
      </c>
      <c r="AA13" s="146">
        <v>386</v>
      </c>
      <c r="AB13" s="10"/>
    </row>
    <row r="14" spans="1:28">
      <c r="A14" s="10"/>
      <c r="B14" s="13"/>
      <c r="C14" s="145"/>
      <c r="D14" s="27" t="s">
        <v>20</v>
      </c>
      <c r="E14" s="123"/>
      <c r="F14" s="129">
        <v>109432</v>
      </c>
      <c r="G14" s="124">
        <v>60824</v>
      </c>
      <c r="H14" s="124">
        <v>0</v>
      </c>
      <c r="I14" s="124">
        <v>48626</v>
      </c>
      <c r="J14" s="124">
        <v>108846</v>
      </c>
      <c r="K14" s="65">
        <f>IFERROR(F14/G14-1,"n/a")</f>
        <v>0.79915822701565165</v>
      </c>
      <c r="L14" s="65" t="str">
        <f t="shared" si="0"/>
        <v>n/a</v>
      </c>
      <c r="M14" s="65">
        <f>IFERROR(F14/I14-1,"n/a")</f>
        <v>1.2504832805495001</v>
      </c>
      <c r="N14" s="125">
        <f>IFERROR(F14/J14-1,"n/a")</f>
        <v>5.3837531925839954E-3</v>
      </c>
      <c r="O14" s="69">
        <v>332650</v>
      </c>
      <c r="P14" s="69">
        <v>156328</v>
      </c>
      <c r="Q14" s="69">
        <v>0</v>
      </c>
      <c r="R14" s="69">
        <v>258885</v>
      </c>
      <c r="S14" s="69">
        <v>385380</v>
      </c>
      <c r="T14" s="65">
        <f>IFERROR(O14/P14-1,"n/a")</f>
        <v>1.127897753441482</v>
      </c>
      <c r="U14" s="65" t="str">
        <f>IFERROR(O14/Q14-1,"n/a")</f>
        <v>n/a</v>
      </c>
      <c r="V14" s="65">
        <f>IFERROR(O14/R14-1,"n/a")</f>
        <v>0.28493346466577818</v>
      </c>
      <c r="W14" s="125">
        <f>IFERROR(O14/S14-1,"n/a")</f>
        <v>-0.13682598993201511</v>
      </c>
      <c r="X14" s="69">
        <v>380182</v>
      </c>
      <c r="Y14" s="69">
        <v>80863</v>
      </c>
      <c r="Z14" s="71">
        <v>258885</v>
      </c>
      <c r="AA14" s="146">
        <v>733296</v>
      </c>
      <c r="AB14" s="10"/>
    </row>
    <row r="15" spans="1:28">
      <c r="A15" s="10"/>
      <c r="B15" s="13"/>
      <c r="C15" s="144" t="s">
        <v>8</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row>
    <row r="16" spans="1:28">
      <c r="A16" s="10"/>
      <c r="B16" s="13"/>
      <c r="C16" s="145"/>
      <c r="D16" s="27" t="s">
        <v>19</v>
      </c>
      <c r="E16" s="123"/>
      <c r="F16" s="127">
        <v>37</v>
      </c>
      <c r="G16" s="124">
        <v>24</v>
      </c>
      <c r="H16" s="124">
        <v>0</v>
      </c>
      <c r="I16" s="124">
        <v>10</v>
      </c>
      <c r="J16" s="124">
        <v>44</v>
      </c>
      <c r="K16" s="65">
        <f>IFERROR(F16/G16-1,"n/a")</f>
        <v>0.54166666666666674</v>
      </c>
      <c r="L16" s="65" t="str">
        <f t="shared" si="0"/>
        <v>n/a</v>
      </c>
      <c r="M16" s="65">
        <f>IFERROR(F16/I16-1,"n/a")</f>
        <v>2.7</v>
      </c>
      <c r="N16" s="125">
        <f>IFERROR(F16/J16-1,"n/a")</f>
        <v>-0.15909090909090906</v>
      </c>
      <c r="O16" s="69">
        <v>77</v>
      </c>
      <c r="P16" s="69">
        <v>53</v>
      </c>
      <c r="Q16" s="69">
        <v>0</v>
      </c>
      <c r="R16" s="69">
        <v>43</v>
      </c>
      <c r="S16" s="69">
        <v>89</v>
      </c>
      <c r="T16" s="65">
        <f>IFERROR(O16/P16-1,"n/a")</f>
        <v>0.45283018867924518</v>
      </c>
      <c r="U16" s="65" t="str">
        <f>IFERROR(O16/Q16-1,"n/a")</f>
        <v>n/a</v>
      </c>
      <c r="V16" s="65">
        <f>IFERROR(O16/R16-1,"n/a")</f>
        <v>0.79069767441860472</v>
      </c>
      <c r="W16" s="125">
        <f>IFERROR(O16/S16-1,"n/a")</f>
        <v>-0.1348314606741573</v>
      </c>
      <c r="X16" s="69">
        <v>778</v>
      </c>
      <c r="Y16" s="69">
        <v>283</v>
      </c>
      <c r="Z16" s="71">
        <v>43</v>
      </c>
      <c r="AA16" s="146">
        <v>827</v>
      </c>
      <c r="AB16" s="10"/>
    </row>
    <row r="17" spans="1:28">
      <c r="A17" s="10"/>
      <c r="B17" s="13"/>
      <c r="C17" s="145"/>
      <c r="D17" s="27" t="s">
        <v>20</v>
      </c>
      <c r="E17" s="123"/>
      <c r="F17" s="127">
        <v>105059</v>
      </c>
      <c r="G17" s="124">
        <v>32594</v>
      </c>
      <c r="H17" s="124">
        <v>0</v>
      </c>
      <c r="I17" s="124">
        <v>28535</v>
      </c>
      <c r="J17" s="124">
        <v>117674</v>
      </c>
      <c r="K17" s="65">
        <f>IFERROR(F17/G17-1,"n/a")</f>
        <v>2.2232619500521569</v>
      </c>
      <c r="L17" s="65" t="str">
        <f t="shared" si="0"/>
        <v>n/a</v>
      </c>
      <c r="M17" s="65">
        <f>IFERROR(F17/I17-1,"n/a")</f>
        <v>2.6817592430348696</v>
      </c>
      <c r="N17" s="125">
        <f>IFERROR(F17/J17-1,"n/a")</f>
        <v>-0.10720295052432993</v>
      </c>
      <c r="O17" s="69">
        <v>242497</v>
      </c>
      <c r="P17" s="69">
        <v>68454</v>
      </c>
      <c r="Q17" s="69">
        <v>0</v>
      </c>
      <c r="R17" s="69">
        <v>140552</v>
      </c>
      <c r="S17" s="69">
        <v>251900</v>
      </c>
      <c r="T17" s="65">
        <f>IFERROR(O17/P17-1,"n/a")</f>
        <v>2.542481082186578</v>
      </c>
      <c r="U17" s="65" t="str">
        <f>IFERROR(O17/Q17-1,"n/a")</f>
        <v>n/a</v>
      </c>
      <c r="V17" s="65">
        <f>IFERROR(O17/R17-1,"n/a")</f>
        <v>0.72531874324093581</v>
      </c>
      <c r="W17" s="125">
        <f>IFERROR(O17/S17-1,"n/a")</f>
        <v>-3.7328304882890073E-2</v>
      </c>
      <c r="X17" s="69">
        <v>1843624</v>
      </c>
      <c r="Y17" s="69">
        <v>465109</v>
      </c>
      <c r="Z17" s="71">
        <v>140552</v>
      </c>
      <c r="AA17" s="146">
        <v>2552942</v>
      </c>
      <c r="AB17" s="10"/>
    </row>
    <row r="18" spans="1:28">
      <c r="A18" s="10"/>
      <c r="B18" s="13"/>
      <c r="C18" s="144" t="s">
        <v>6</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row>
    <row r="19" spans="1:28">
      <c r="A19" s="10"/>
      <c r="B19" s="13"/>
      <c r="C19" s="145"/>
      <c r="D19" s="27" t="s">
        <v>19</v>
      </c>
      <c r="E19" s="123"/>
      <c r="F19" s="129">
        <v>15</v>
      </c>
      <c r="G19" s="124">
        <v>5</v>
      </c>
      <c r="H19" s="124">
        <v>0</v>
      </c>
      <c r="I19" s="124">
        <v>2</v>
      </c>
      <c r="J19" s="124">
        <v>5</v>
      </c>
      <c r="K19" s="65">
        <f>IFERROR(F19/G19-1,"n/a")</f>
        <v>2</v>
      </c>
      <c r="L19" s="65" t="str">
        <f t="shared" si="0"/>
        <v>n/a</v>
      </c>
      <c r="M19" s="65">
        <f>IFERROR(F19/I19-1,"n/a")</f>
        <v>6.5</v>
      </c>
      <c r="N19" s="125">
        <f>IFERROR(F19/J19-1,"n/a")</f>
        <v>2</v>
      </c>
      <c r="O19" s="69">
        <v>21</v>
      </c>
      <c r="P19" s="69">
        <v>10</v>
      </c>
      <c r="Q19" s="69">
        <v>0</v>
      </c>
      <c r="R19" s="69">
        <v>3</v>
      </c>
      <c r="S19" s="69">
        <v>6</v>
      </c>
      <c r="T19" s="65">
        <f>IFERROR(O19/P19-1,"n/a")</f>
        <v>1.1000000000000001</v>
      </c>
      <c r="U19" s="65" t="str">
        <f>IFERROR(O19/Q19-1,"n/a")</f>
        <v>n/a</v>
      </c>
      <c r="V19" s="65">
        <f>IFERROR(O19/R19-1,"n/a")</f>
        <v>6</v>
      </c>
      <c r="W19" s="125">
        <f>IFERROR(O19/S19-1,"n/a")</f>
        <v>2.5</v>
      </c>
      <c r="X19" s="69">
        <v>475</v>
      </c>
      <c r="Y19" s="69">
        <v>23</v>
      </c>
      <c r="Z19" s="71">
        <v>4</v>
      </c>
      <c r="AA19" s="146">
        <v>191</v>
      </c>
      <c r="AB19" s="10"/>
    </row>
    <row r="20" spans="1:28">
      <c r="A20" s="10"/>
      <c r="B20" s="13"/>
      <c r="C20" s="145"/>
      <c r="D20" s="27" t="s">
        <v>20</v>
      </c>
      <c r="E20" s="123"/>
      <c r="F20" s="129">
        <v>14659</v>
      </c>
      <c r="G20" s="124">
        <v>364</v>
      </c>
      <c r="H20" s="124">
        <v>0</v>
      </c>
      <c r="I20" s="124">
        <v>887</v>
      </c>
      <c r="J20" s="124">
        <v>4555</v>
      </c>
      <c r="K20" s="65">
        <f>IFERROR(F20/G20-1,"n/a")</f>
        <v>39.271978021978022</v>
      </c>
      <c r="L20" s="65" t="str">
        <f t="shared" si="0"/>
        <v>n/a</v>
      </c>
      <c r="M20" s="65">
        <f>IFERROR(F20/I20-1,"n/a")</f>
        <v>15.526493799323564</v>
      </c>
      <c r="N20" s="125">
        <f t="shared" ref="N20:N31" si="1">IFERROR(F20/J20-1,"n/a")</f>
        <v>2.2182217343578485</v>
      </c>
      <c r="O20" s="69">
        <v>19654</v>
      </c>
      <c r="P20" s="69">
        <v>1472</v>
      </c>
      <c r="Q20" s="69">
        <v>0</v>
      </c>
      <c r="R20" s="69">
        <v>1710</v>
      </c>
      <c r="S20" s="69">
        <v>5138</v>
      </c>
      <c r="T20" s="65">
        <f>IFERROR(O20/P20-1,"n/a")</f>
        <v>12.351902173913043</v>
      </c>
      <c r="U20" s="65" t="str">
        <f>IFERROR(O20/Q20-1,"n/a")</f>
        <v>n/a</v>
      </c>
      <c r="V20" s="65">
        <f>IFERROR(O20/R20-1,"n/a")</f>
        <v>10.493567251461988</v>
      </c>
      <c r="W20" s="125">
        <f>IFERROR(O20/S20-1,"n/a")</f>
        <v>2.8252238224990269</v>
      </c>
      <c r="X20" s="69">
        <v>561984</v>
      </c>
      <c r="Y20" s="69">
        <v>8611</v>
      </c>
      <c r="Z20" s="71">
        <v>1753</v>
      </c>
      <c r="AA20" s="146">
        <v>254421</v>
      </c>
      <c r="AB20" s="10"/>
    </row>
    <row r="21" spans="1:28">
      <c r="A21" s="10"/>
      <c r="B21" s="13"/>
      <c r="C21" s="144" t="s">
        <v>4</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row>
    <row r="22" spans="1:28">
      <c r="A22" s="10"/>
      <c r="B22" s="13"/>
      <c r="C22" s="145"/>
      <c r="D22" s="27" t="s">
        <v>19</v>
      </c>
      <c r="E22" s="149"/>
      <c r="F22" s="127">
        <v>124</v>
      </c>
      <c r="G22" s="124">
        <v>130</v>
      </c>
      <c r="H22" s="124">
        <v>0</v>
      </c>
      <c r="I22" s="124">
        <v>118</v>
      </c>
      <c r="J22" s="124">
        <v>108</v>
      </c>
      <c r="K22" s="65">
        <f>IFERROR(F22/G22-1,"n/a")</f>
        <v>-4.6153846153846101E-2</v>
      </c>
      <c r="L22" s="65" t="str">
        <f t="shared" si="0"/>
        <v>n/a</v>
      </c>
      <c r="M22" s="65">
        <f>IFERROR(F22/I22-1,"n/a")</f>
        <v>5.0847457627118731E-2</v>
      </c>
      <c r="N22" s="125">
        <f t="shared" si="1"/>
        <v>0.14814814814814814</v>
      </c>
      <c r="O22" s="69">
        <v>344</v>
      </c>
      <c r="P22" s="69">
        <v>333</v>
      </c>
      <c r="Q22" s="69">
        <v>0</v>
      </c>
      <c r="R22" s="69">
        <v>364</v>
      </c>
      <c r="S22" s="69">
        <v>316</v>
      </c>
      <c r="T22" s="65">
        <f>IFERROR(O22/P22-1,"n/a")</f>
        <v>3.3033033033033066E-2</v>
      </c>
      <c r="U22" s="65" t="str">
        <f>IFERROR(O22/Q22-1,"n/a")</f>
        <v>n/a</v>
      </c>
      <c r="V22" s="65">
        <f>IFERROR(O22/R22-1,"n/a")</f>
        <v>-5.4945054945054972E-2</v>
      </c>
      <c r="W22" s="125">
        <f>IFERROR(O22/S22-1,"n/a")</f>
        <v>8.8607594936708889E-2</v>
      </c>
      <c r="X22" s="69">
        <v>1140</v>
      </c>
      <c r="Y22" s="69">
        <v>411</v>
      </c>
      <c r="Z22" s="71">
        <v>406</v>
      </c>
      <c r="AA22" s="146">
        <v>1205</v>
      </c>
      <c r="AB22" s="10"/>
    </row>
    <row r="23" spans="1:28">
      <c r="A23" s="10"/>
      <c r="B23" s="13"/>
      <c r="C23" s="145"/>
      <c r="D23" s="27" t="s">
        <v>20</v>
      </c>
      <c r="E23" s="123"/>
      <c r="F23" s="129">
        <v>456142</v>
      </c>
      <c r="G23" s="124">
        <v>283677</v>
      </c>
      <c r="H23" s="124">
        <v>0</v>
      </c>
      <c r="I23" s="124">
        <v>147660</v>
      </c>
      <c r="J23" s="124">
        <v>391750</v>
      </c>
      <c r="K23" s="65">
        <f>IFERROR(F23/G23-1,"n/a")</f>
        <v>0.60796257715641389</v>
      </c>
      <c r="L23" s="65" t="str">
        <f t="shared" si="0"/>
        <v>n/a</v>
      </c>
      <c r="M23" s="65">
        <f>IFERROR(F23/I23-1,"n/a")</f>
        <v>2.0891372070973859</v>
      </c>
      <c r="N23" s="125">
        <f t="shared" si="1"/>
        <v>0.16437013401403955</v>
      </c>
      <c r="O23" s="69">
        <v>1205534</v>
      </c>
      <c r="P23" s="69">
        <v>603330</v>
      </c>
      <c r="Q23" s="69">
        <v>0</v>
      </c>
      <c r="R23" s="69">
        <v>833999</v>
      </c>
      <c r="S23" s="69">
        <v>1065724</v>
      </c>
      <c r="T23" s="65">
        <f>IFERROR(O23/P23-1,"n/a")</f>
        <v>0.99813369134636099</v>
      </c>
      <c r="U23" s="65" t="str">
        <f>IFERROR(O23/Q23-1,"n/a")</f>
        <v>n/a</v>
      </c>
      <c r="V23" s="65">
        <f>IFERROR(O23/R23-1,"n/a")</f>
        <v>0.4454861456668413</v>
      </c>
      <c r="W23" s="125">
        <f>IFERROR(O23/S23-1,"n/a")</f>
        <v>0.13118781222905751</v>
      </c>
      <c r="X23" s="69">
        <v>3212646</v>
      </c>
      <c r="Y23" s="69">
        <v>687449</v>
      </c>
      <c r="Z23" s="71">
        <v>833999</v>
      </c>
      <c r="AA23" s="146">
        <v>3859183</v>
      </c>
      <c r="AB23" s="10"/>
    </row>
    <row r="24" spans="1:28">
      <c r="A24" s="10"/>
      <c r="B24" s="13"/>
      <c r="C24" s="144" t="s">
        <v>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row>
    <row r="25" spans="1:28">
      <c r="A25" s="10"/>
      <c r="B25" s="13"/>
      <c r="C25" s="145"/>
      <c r="D25" s="27" t="s">
        <v>19</v>
      </c>
      <c r="E25" s="123"/>
      <c r="F25" s="129">
        <v>11</v>
      </c>
      <c r="G25" s="124">
        <v>14</v>
      </c>
      <c r="H25" s="124">
        <v>4</v>
      </c>
      <c r="I25" s="124">
        <v>1</v>
      </c>
      <c r="J25" s="124">
        <v>9</v>
      </c>
      <c r="K25" s="65">
        <f>IFERROR(F25/G25-1,"n/a")</f>
        <v>-0.2142857142857143</v>
      </c>
      <c r="L25" s="65">
        <f t="shared" si="0"/>
        <v>1.75</v>
      </c>
      <c r="M25" s="65">
        <f>IFERROR(F25/I25-1,"n/a")</f>
        <v>10</v>
      </c>
      <c r="N25" s="125">
        <f t="shared" si="1"/>
        <v>0.22222222222222232</v>
      </c>
      <c r="O25" s="69">
        <v>20</v>
      </c>
      <c r="P25" s="69">
        <v>23</v>
      </c>
      <c r="Q25" s="69">
        <v>9</v>
      </c>
      <c r="R25" s="69">
        <v>9</v>
      </c>
      <c r="S25" s="69">
        <v>20</v>
      </c>
      <c r="T25" s="65">
        <f>IFERROR(O25/P25-1,"n/a")</f>
        <v>-0.13043478260869568</v>
      </c>
      <c r="U25" s="65">
        <f>IFERROR(O25/Q25-1,"n/a")</f>
        <v>1.2222222222222223</v>
      </c>
      <c r="V25" s="65">
        <f>IFERROR(O25/R25-1,"n/a")</f>
        <v>1.2222222222222223</v>
      </c>
      <c r="W25" s="125">
        <f>IFERROR(O25/S25-1,"n/a")</f>
        <v>0</v>
      </c>
      <c r="X25" s="69">
        <v>283</v>
      </c>
      <c r="Y25" s="69">
        <v>107</v>
      </c>
      <c r="Z25" s="71">
        <v>32</v>
      </c>
      <c r="AA25" s="146">
        <v>372</v>
      </c>
      <c r="AB25" s="10"/>
    </row>
    <row r="26" spans="1:28">
      <c r="A26" s="10"/>
      <c r="B26" s="13"/>
      <c r="C26" s="145"/>
      <c r="D26" s="27" t="s">
        <v>20</v>
      </c>
      <c r="E26" s="123"/>
      <c r="F26" s="129">
        <v>35490</v>
      </c>
      <c r="G26" s="124">
        <v>19157</v>
      </c>
      <c r="H26" s="124">
        <v>3290</v>
      </c>
      <c r="I26" s="124">
        <v>565</v>
      </c>
      <c r="J26" s="124">
        <v>31670</v>
      </c>
      <c r="K26" s="65">
        <f>IFERROR(F26/G26-1,"n/a")</f>
        <v>0.85258652189800066</v>
      </c>
      <c r="L26" s="65">
        <f t="shared" si="0"/>
        <v>9.787234042553191</v>
      </c>
      <c r="M26" s="65">
        <f>IFERROR(F26/I26-1,"n/a")</f>
        <v>61.814159292035399</v>
      </c>
      <c r="N26" s="125">
        <f t="shared" si="1"/>
        <v>0.12061888222292394</v>
      </c>
      <c r="O26" s="69">
        <v>72219</v>
      </c>
      <c r="P26" s="69">
        <v>26521</v>
      </c>
      <c r="Q26" s="69">
        <v>7964</v>
      </c>
      <c r="R26" s="69">
        <v>40221</v>
      </c>
      <c r="S26" s="69">
        <v>76275</v>
      </c>
      <c r="T26" s="65">
        <f>IFERROR(O26/P26-1,"n/a")</f>
        <v>1.7230873647298366</v>
      </c>
      <c r="U26" s="65">
        <f>IFERROR(O26/Q26-1,"n/a")</f>
        <v>8.0681818181818183</v>
      </c>
      <c r="V26" s="65">
        <f>IFERROR(O26/R26-1,"n/a")</f>
        <v>0.79555456105019773</v>
      </c>
      <c r="W26" s="125">
        <f>IFERROR(O26/S26-1,"n/a")</f>
        <v>-5.31760078662733E-2</v>
      </c>
      <c r="X26" s="69">
        <v>530405</v>
      </c>
      <c r="Y26" s="69">
        <v>147132</v>
      </c>
      <c r="Z26" s="71">
        <v>59180</v>
      </c>
      <c r="AA26" s="146">
        <v>902015</v>
      </c>
      <c r="AB26" s="10"/>
    </row>
    <row r="27" spans="1:28">
      <c r="A27" s="10"/>
      <c r="B27" s="13"/>
      <c r="C27" s="144" t="s">
        <v>18</v>
      </c>
      <c r="D27" s="27"/>
      <c r="E27" s="123"/>
      <c r="F27" s="128"/>
      <c r="G27" s="128"/>
      <c r="H27" s="128"/>
      <c r="I27" s="128"/>
      <c r="J27" s="128"/>
      <c r="K27" s="65"/>
      <c r="L27" s="65"/>
      <c r="M27" s="65"/>
      <c r="N27" s="125"/>
      <c r="O27" s="147"/>
      <c r="P27" s="147"/>
      <c r="Q27" s="147"/>
      <c r="R27" s="147"/>
      <c r="S27" s="147"/>
      <c r="T27" s="65"/>
      <c r="U27" s="65"/>
      <c r="V27" s="65"/>
      <c r="W27" s="125"/>
      <c r="X27" s="44"/>
      <c r="Y27" s="44"/>
      <c r="Z27" s="45"/>
      <c r="AA27" s="148"/>
      <c r="AB27" s="10"/>
    </row>
    <row r="28" spans="1:28">
      <c r="B28" s="13"/>
      <c r="C28" s="145"/>
      <c r="D28" s="27" t="s">
        <v>19</v>
      </c>
      <c r="E28" s="123"/>
      <c r="F28" s="127">
        <v>78</v>
      </c>
      <c r="G28" s="124">
        <v>13</v>
      </c>
      <c r="H28" s="124">
        <v>1</v>
      </c>
      <c r="I28" s="124">
        <v>0</v>
      </c>
      <c r="J28" s="124">
        <v>1</v>
      </c>
      <c r="K28" s="65">
        <f>IFERROR(F28/G28-1,"n/a")</f>
        <v>5</v>
      </c>
      <c r="L28" s="65">
        <f t="shared" si="0"/>
        <v>77</v>
      </c>
      <c r="M28" s="65" t="str">
        <f>IFERROR(F28/I28-1,"n/a")</f>
        <v>n/a</v>
      </c>
      <c r="N28" s="125">
        <f t="shared" si="1"/>
        <v>77</v>
      </c>
      <c r="O28" s="69">
        <v>219</v>
      </c>
      <c r="P28" s="69">
        <v>14</v>
      </c>
      <c r="Q28" s="69">
        <v>3</v>
      </c>
      <c r="R28" s="69">
        <v>1</v>
      </c>
      <c r="S28" s="69">
        <v>4</v>
      </c>
      <c r="T28" s="65">
        <f>IFERROR(O28/P28-1,"n/a")</f>
        <v>14.642857142857142</v>
      </c>
      <c r="U28" s="65">
        <f>IFERROR(O28/Q28-1,"n/a")</f>
        <v>72</v>
      </c>
      <c r="V28" s="65">
        <f>IFERROR(O28/R28-1,"n/a")</f>
        <v>218</v>
      </c>
      <c r="W28" s="125">
        <f>IFERROR(O28/S28-1,"n/a")</f>
        <v>53.75</v>
      </c>
      <c r="X28" s="69">
        <v>605</v>
      </c>
      <c r="Y28" s="69">
        <v>127</v>
      </c>
      <c r="Z28" s="71">
        <v>37</v>
      </c>
      <c r="AA28" s="146">
        <f>282+81</f>
        <v>363</v>
      </c>
      <c r="AB28" s="10"/>
    </row>
    <row r="29" spans="1:28">
      <c r="A29" s="10"/>
      <c r="B29" s="13"/>
      <c r="C29" s="145"/>
      <c r="D29" s="27" t="s">
        <v>20</v>
      </c>
      <c r="E29" s="123"/>
      <c r="F29" s="127">
        <v>200531</v>
      </c>
      <c r="G29" s="124">
        <v>10202</v>
      </c>
      <c r="H29" s="124">
        <v>856</v>
      </c>
      <c r="I29" s="124">
        <v>0</v>
      </c>
      <c r="J29" s="124">
        <v>1452</v>
      </c>
      <c r="K29" s="65">
        <f>IFERROR(F29/G29-1,"n/a")</f>
        <v>18.656047833758088</v>
      </c>
      <c r="L29" s="65">
        <f t="shared" si="0"/>
        <v>233.26518691588785</v>
      </c>
      <c r="M29" s="65" t="str">
        <f>IFERROR(F29/I29-1,"n/a")</f>
        <v>n/a</v>
      </c>
      <c r="N29" s="125">
        <f t="shared" si="1"/>
        <v>137.10674931129478</v>
      </c>
      <c r="O29" s="69">
        <v>605805</v>
      </c>
      <c r="P29" s="69">
        <v>12185</v>
      </c>
      <c r="Q29" s="69">
        <v>2139</v>
      </c>
      <c r="R29" s="69">
        <v>892</v>
      </c>
      <c r="S29" s="69">
        <v>6109</v>
      </c>
      <c r="T29" s="65">
        <f>IFERROR(O29/P29-1,"n/a")</f>
        <v>48.717275338530982</v>
      </c>
      <c r="U29" s="65">
        <f>IFERROR(O29/Q29-1,"n/a")</f>
        <v>282.21879382889199</v>
      </c>
      <c r="V29" s="65">
        <f>IFERROR(O29/R29-1,"n/a")</f>
        <v>678.15358744394621</v>
      </c>
      <c r="W29" s="125">
        <f>IFERROR(O29/S29-1,"n/a")</f>
        <v>98.165984612866268</v>
      </c>
      <c r="X29" s="69">
        <v>1098243</v>
      </c>
      <c r="Y29" s="69">
        <v>165083</v>
      </c>
      <c r="Z29" s="71">
        <f>20768+8294</f>
        <v>29062</v>
      </c>
      <c r="AA29" s="146">
        <f>659951+168729+38484</f>
        <v>867164</v>
      </c>
      <c r="AB29" s="10"/>
    </row>
    <row r="30" spans="1:28" ht="15.75" thickBot="1">
      <c r="A30" s="10"/>
      <c r="B30" s="13"/>
      <c r="C30" s="157" t="s">
        <v>16</v>
      </c>
      <c r="D30" s="158"/>
      <c r="E30" s="159"/>
      <c r="F30" s="130">
        <f t="shared" ref="F30:J31" si="2">F13+F16+F19+F22+F25+F28</f>
        <v>322</v>
      </c>
      <c r="G30" s="130">
        <f t="shared" si="2"/>
        <v>260</v>
      </c>
      <c r="H30" s="130">
        <f>H13+H16+H19+H22+H25+H28</f>
        <v>5</v>
      </c>
      <c r="I30" s="130">
        <f t="shared" si="2"/>
        <v>160</v>
      </c>
      <c r="J30" s="130">
        <f t="shared" si="2"/>
        <v>229</v>
      </c>
      <c r="K30" s="131">
        <f>IFERROR(F30/G30-1,"n/a")</f>
        <v>0.2384615384615385</v>
      </c>
      <c r="L30" s="131">
        <f t="shared" si="0"/>
        <v>63.400000000000006</v>
      </c>
      <c r="M30" s="131">
        <f>IFERROR(F30/I30-1,"n/a")</f>
        <v>1.0125000000000002</v>
      </c>
      <c r="N30" s="132">
        <f t="shared" si="1"/>
        <v>0.40611353711790388</v>
      </c>
      <c r="O30" s="133">
        <f t="shared" ref="O30:S31" si="3">O13+O16+O19+O22+O25+O28</f>
        <v>867</v>
      </c>
      <c r="P30" s="133">
        <f t="shared" si="3"/>
        <v>630</v>
      </c>
      <c r="Q30" s="133">
        <f t="shared" si="3"/>
        <v>12</v>
      </c>
      <c r="R30" s="133">
        <f t="shared" si="3"/>
        <v>565</v>
      </c>
      <c r="S30" s="133">
        <f t="shared" si="3"/>
        <v>635</v>
      </c>
      <c r="T30" s="131">
        <f>IFERROR(O30/P30-1,"n/a")</f>
        <v>0.37619047619047619</v>
      </c>
      <c r="U30" s="131">
        <f>IFERROR(O30/Q30-1,"n/a")</f>
        <v>71.25</v>
      </c>
      <c r="V30" s="131">
        <f>IFERROR(O30/R30-1,"n/a")</f>
        <v>0.53451327433628326</v>
      </c>
      <c r="W30" s="132">
        <f>IFERROR(O30/S30-1,"n/a")</f>
        <v>0.36535433070866152</v>
      </c>
      <c r="X30" s="133">
        <f t="shared" ref="X30:AA31" si="4">X13+X16+X19+X22+X25+X28</f>
        <v>3627</v>
      </c>
      <c r="Y30" s="133">
        <f t="shared" si="4"/>
        <v>1062</v>
      </c>
      <c r="Z30" s="133">
        <f t="shared" si="4"/>
        <v>667</v>
      </c>
      <c r="AA30" s="152">
        <f t="shared" si="4"/>
        <v>3344</v>
      </c>
      <c r="AB30" s="10"/>
    </row>
    <row r="31" spans="1:28" ht="16.5" thickTop="1" thickBot="1">
      <c r="A31" s="10"/>
      <c r="B31" s="13"/>
      <c r="C31" s="160" t="s">
        <v>17</v>
      </c>
      <c r="D31" s="161"/>
      <c r="E31" s="162"/>
      <c r="F31" s="134">
        <f t="shared" si="2"/>
        <v>921313</v>
      </c>
      <c r="G31" s="134">
        <f t="shared" si="2"/>
        <v>406818</v>
      </c>
      <c r="H31" s="134">
        <f t="shared" si="2"/>
        <v>4146</v>
      </c>
      <c r="I31" s="134">
        <f t="shared" si="2"/>
        <v>226273</v>
      </c>
      <c r="J31" s="134">
        <f t="shared" si="2"/>
        <v>655947</v>
      </c>
      <c r="K31" s="135">
        <f>IFERROR(F31/G31-1,"n/a")</f>
        <v>1.2646810121479386</v>
      </c>
      <c r="L31" s="135">
        <f t="shared" si="0"/>
        <v>221.21731789676798</v>
      </c>
      <c r="M31" s="135">
        <f>IFERROR(F31/I31-1,"n/a")</f>
        <v>3.071687740030848</v>
      </c>
      <c r="N31" s="136">
        <f t="shared" si="1"/>
        <v>0.40455402646860184</v>
      </c>
      <c r="O31" s="137">
        <f t="shared" si="3"/>
        <v>2478359</v>
      </c>
      <c r="P31" s="137">
        <f t="shared" si="3"/>
        <v>868290</v>
      </c>
      <c r="Q31" s="137">
        <f t="shared" si="3"/>
        <v>10103</v>
      </c>
      <c r="R31" s="137">
        <f t="shared" si="3"/>
        <v>1276259</v>
      </c>
      <c r="S31" s="137">
        <f t="shared" si="3"/>
        <v>1790526</v>
      </c>
      <c r="T31" s="135">
        <f>IFERROR(O31/P31-1,"n/a")</f>
        <v>1.8542986790127722</v>
      </c>
      <c r="U31" s="135">
        <f>IFERROR(O31/Q31-1,"n/a")</f>
        <v>244.30921508462833</v>
      </c>
      <c r="V31" s="135">
        <f>IFERROR(O31/R31-1,"n/a")</f>
        <v>0.94189345579541461</v>
      </c>
      <c r="W31" s="136">
        <f>IFERROR(O31/S31-1,"n/a")</f>
        <v>0.38415136110841175</v>
      </c>
      <c r="X31" s="137">
        <f t="shared" si="4"/>
        <v>7627084</v>
      </c>
      <c r="Y31" s="137">
        <f t="shared" si="4"/>
        <v>1554247</v>
      </c>
      <c r="Z31" s="137">
        <f t="shared" si="4"/>
        <v>1323431</v>
      </c>
      <c r="AA31" s="155">
        <f t="shared" si="4"/>
        <v>9169021</v>
      </c>
      <c r="AB31" s="10"/>
    </row>
    <row r="32" spans="1:28" ht="15.75" thickTop="1">
      <c r="A32" s="10"/>
      <c r="B32" s="10"/>
      <c r="C32" s="10"/>
      <c r="D32" s="10"/>
      <c r="E32" s="10"/>
      <c r="F32" s="42"/>
      <c r="G32" s="42"/>
      <c r="H32" s="42"/>
      <c r="I32" s="42"/>
      <c r="J32" s="42"/>
      <c r="K32" s="42"/>
      <c r="L32" s="42"/>
      <c r="M32" s="42"/>
      <c r="N32" s="10"/>
      <c r="O32" s="10"/>
      <c r="P32" s="10"/>
      <c r="Q32" s="10"/>
      <c r="R32" s="10"/>
      <c r="S32" s="10"/>
      <c r="T32" s="10"/>
      <c r="U32" s="10"/>
      <c r="V32" s="10"/>
      <c r="W32" s="10"/>
      <c r="X32" s="10"/>
      <c r="Y32" s="10"/>
      <c r="Z32" s="10"/>
      <c r="AA32" s="10"/>
      <c r="AB32" s="10"/>
    </row>
    <row r="33" spans="16:28" hidden="1">
      <c r="P33" s="175"/>
      <c r="Q33" s="175"/>
      <c r="R33" s="175"/>
      <c r="S33" s="175"/>
      <c r="AB33" s="10"/>
    </row>
    <row r="34" spans="16:28" hidden="1">
      <c r="P34" s="175"/>
      <c r="Q34" s="175"/>
      <c r="R34" s="175"/>
      <c r="S34" s="175"/>
      <c r="AB34" s="10"/>
    </row>
    <row r="35" spans="16:28" hidden="1">
      <c r="AB35" s="10"/>
    </row>
    <row r="36" spans="16:28" hidden="1">
      <c r="AB36" s="10"/>
    </row>
    <row r="37" spans="16:28" hidden="1">
      <c r="AB37" s="10"/>
    </row>
    <row r="38" spans="16:28" ht="15" customHeight="1"/>
    <row r="39" spans="16:28" ht="15" customHeight="1"/>
    <row r="40" spans="16:28" ht="15" customHeight="1"/>
    <row r="41" spans="16:28" ht="15" customHeight="1"/>
    <row r="42" spans="16:28" ht="15" customHeight="1"/>
    <row r="43" spans="16:28" ht="15" customHeight="1"/>
    <row r="44" spans="16:28" ht="15" customHeight="1"/>
    <row r="45" spans="16:28" ht="15" customHeight="1"/>
    <row r="46" spans="16:28" ht="15" customHeight="1"/>
    <row r="47" spans="16:28" ht="15" customHeight="1"/>
    <row r="48" spans="16:2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B66"/>
  <sheetViews>
    <sheetView showGridLines="0" workbookViewId="0">
      <selection activeCell="X9" sqref="X9:AA9"/>
    </sheetView>
  </sheetViews>
  <sheetFormatPr defaultColWidth="0" defaultRowHeight="14.45" customHeight="1" zeroHeight="1"/>
  <cols>
    <col min="1" max="2" width="4.28515625" customWidth="1"/>
    <col min="3" max="3" width="3.7109375" customWidth="1"/>
    <col min="4" max="4" width="8.85546875" customWidth="1"/>
    <col min="5" max="5" width="10.7109375" bestFit="1" customWidth="1"/>
    <col min="6" max="10" width="8.85546875" customWidth="1"/>
    <col min="11" max="14" width="7.85546875" customWidth="1"/>
    <col min="15" max="19" width="10.28515625" bestFit="1" customWidth="1"/>
    <col min="20" max="21" width="8.28515625" bestFit="1" customWidth="1"/>
    <col min="22" max="22" width="9" bestFit="1" customWidth="1"/>
    <col min="23" max="23" width="7.7109375" customWidth="1"/>
    <col min="24" max="26" width="10.28515625" bestFit="1" customWidth="1"/>
    <col min="27" max="27" width="11.28515625" bestFit="1" customWidth="1"/>
    <col min="28" max="28" width="3.28515625" customWidth="1"/>
    <col min="29" max="16384" width="8.85546875" hidden="1"/>
  </cols>
  <sheetData>
    <row r="1" spans="1:2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10"/>
    </row>
    <row r="3" spans="1:28" ht="15">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10"/>
    </row>
    <row r="4" spans="1:28" ht="15.75">
      <c r="A4" s="10"/>
      <c r="B4" s="12" t="s">
        <v>11</v>
      </c>
      <c r="C4" s="27"/>
      <c r="D4" s="25"/>
      <c r="E4" s="59" t="s">
        <v>80</v>
      </c>
      <c r="F4" s="25"/>
      <c r="G4" s="25"/>
      <c r="H4" s="25"/>
      <c r="I4" s="25"/>
      <c r="J4" s="25"/>
      <c r="K4" s="25"/>
      <c r="L4" s="25"/>
      <c r="M4" s="25"/>
      <c r="N4" s="25"/>
      <c r="O4" s="25"/>
      <c r="P4" s="25"/>
      <c r="Q4" s="25"/>
      <c r="R4" s="25"/>
      <c r="S4" s="25"/>
      <c r="T4" s="25"/>
      <c r="U4" s="25"/>
      <c r="V4" s="25"/>
      <c r="W4" s="25"/>
      <c r="X4" s="25"/>
      <c r="Y4" s="25"/>
      <c r="Z4" s="25"/>
      <c r="AA4" s="25"/>
      <c r="AB4" s="10"/>
    </row>
    <row r="5" spans="1:2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10"/>
    </row>
    <row r="6" spans="1:2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10"/>
    </row>
    <row r="7" spans="1:2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10"/>
    </row>
    <row r="8" spans="1:2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10"/>
    </row>
    <row r="9" spans="1:28" ht="15">
      <c r="A9" s="10"/>
      <c r="C9" s="139" t="s">
        <v>11</v>
      </c>
      <c r="D9" s="140"/>
      <c r="E9" s="140"/>
      <c r="F9" s="216" t="s">
        <v>43</v>
      </c>
      <c r="G9" s="216"/>
      <c r="H9" s="216"/>
      <c r="I9" s="216"/>
      <c r="J9" s="216"/>
      <c r="K9" s="216"/>
      <c r="L9" s="216"/>
      <c r="M9" s="216"/>
      <c r="N9" s="217"/>
      <c r="O9" s="215" t="s">
        <v>44</v>
      </c>
      <c r="P9" s="216"/>
      <c r="Q9" s="216"/>
      <c r="R9" s="216"/>
      <c r="S9" s="216"/>
      <c r="T9" s="216"/>
      <c r="U9" s="216"/>
      <c r="V9" s="216"/>
      <c r="W9" s="217"/>
      <c r="X9" s="215" t="s">
        <v>25</v>
      </c>
      <c r="Y9" s="216"/>
      <c r="Z9" s="216"/>
      <c r="AA9" s="218"/>
      <c r="AB9" s="10"/>
    </row>
    <row r="10" spans="1:28"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row>
    <row r="11" spans="1:28" ht="25.9" customHeight="1">
      <c r="A11" s="49"/>
      <c r="B11" s="50"/>
      <c r="C11" s="141" t="s">
        <v>21</v>
      </c>
      <c r="D11" s="51"/>
      <c r="E11" s="52"/>
      <c r="F11" s="122">
        <v>2023</v>
      </c>
      <c r="G11" s="53">
        <v>2022</v>
      </c>
      <c r="H11" s="53">
        <v>2021</v>
      </c>
      <c r="I11" s="53">
        <v>2020</v>
      </c>
      <c r="J11" s="53">
        <v>2019</v>
      </c>
      <c r="K11" s="54" t="s">
        <v>77</v>
      </c>
      <c r="L11" s="54" t="s">
        <v>76</v>
      </c>
      <c r="M11" s="54" t="s">
        <v>75</v>
      </c>
      <c r="N11" s="142" t="s">
        <v>78</v>
      </c>
      <c r="O11" s="54">
        <v>2023</v>
      </c>
      <c r="P11" s="54">
        <v>2022</v>
      </c>
      <c r="Q11" s="53">
        <v>2021</v>
      </c>
      <c r="R11" s="53">
        <v>2020</v>
      </c>
      <c r="S11" s="53">
        <v>2019</v>
      </c>
      <c r="T11" s="54" t="s">
        <v>77</v>
      </c>
      <c r="U11" s="54" t="s">
        <v>76</v>
      </c>
      <c r="V11" s="54" t="s">
        <v>75</v>
      </c>
      <c r="W11" s="142" t="s">
        <v>78</v>
      </c>
      <c r="X11" s="54">
        <v>2022</v>
      </c>
      <c r="Y11" s="54">
        <v>2021</v>
      </c>
      <c r="Z11" s="53">
        <v>2020</v>
      </c>
      <c r="AA11" s="143">
        <v>2019</v>
      </c>
      <c r="AB11" s="49"/>
    </row>
    <row r="12" spans="1:28" ht="15">
      <c r="A12" s="10"/>
      <c r="B12" s="13"/>
      <c r="C12" s="144" t="s">
        <v>5</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row>
    <row r="13" spans="1:28" ht="15">
      <c r="A13" s="10"/>
      <c r="B13" s="13"/>
      <c r="C13" s="145"/>
      <c r="D13" s="27" t="s">
        <v>19</v>
      </c>
      <c r="E13" s="123"/>
      <c r="F13" s="129">
        <v>61</v>
      </c>
      <c r="G13" s="124">
        <v>59</v>
      </c>
      <c r="H13" s="124">
        <v>0</v>
      </c>
      <c r="I13" s="124">
        <v>55</v>
      </c>
      <c r="J13" s="124">
        <v>62</v>
      </c>
      <c r="K13" s="65">
        <v>3.3898305084745672E-2</v>
      </c>
      <c r="L13" s="65" t="s">
        <v>48</v>
      </c>
      <c r="M13" s="65">
        <v>0.10909090909090913</v>
      </c>
      <c r="N13" s="125">
        <v>-1.6129032258064502E-2</v>
      </c>
      <c r="O13" s="69"/>
      <c r="P13" s="69">
        <v>278</v>
      </c>
      <c r="Q13" s="69">
        <v>234</v>
      </c>
      <c r="R13" s="69">
        <v>0</v>
      </c>
      <c r="S13" s="69">
        <v>302</v>
      </c>
      <c r="T13" s="65"/>
      <c r="U13" s="65">
        <v>0.18803418803418803</v>
      </c>
      <c r="V13" s="65" t="s">
        <v>48</v>
      </c>
      <c r="W13" s="125">
        <v>-7.9470198675496651E-2</v>
      </c>
      <c r="X13" s="69"/>
      <c r="Y13" s="69">
        <v>308</v>
      </c>
      <c r="Z13" s="71">
        <v>145</v>
      </c>
      <c r="AA13" s="146">
        <v>331</v>
      </c>
      <c r="AB13" s="10"/>
    </row>
    <row r="14" spans="1:28" ht="15">
      <c r="A14" s="10"/>
      <c r="B14" s="13"/>
      <c r="C14" s="145"/>
      <c r="D14" s="27" t="s">
        <v>20</v>
      </c>
      <c r="E14" s="123"/>
      <c r="F14" s="129">
        <v>107254</v>
      </c>
      <c r="G14" s="124">
        <v>44710</v>
      </c>
      <c r="H14" s="124">
        <v>0</v>
      </c>
      <c r="I14" s="124">
        <v>101463</v>
      </c>
      <c r="J14" s="124">
        <v>119668</v>
      </c>
      <c r="K14" s="65">
        <v>1.3988816819503467</v>
      </c>
      <c r="L14" s="65" t="s">
        <v>48</v>
      </c>
      <c r="M14" s="65">
        <v>5.7074992854538209E-2</v>
      </c>
      <c r="N14" s="125">
        <v>-0.10373700571581379</v>
      </c>
      <c r="O14" s="69"/>
      <c r="P14" s="69">
        <v>447072</v>
      </c>
      <c r="Q14" s="69">
        <v>176367</v>
      </c>
      <c r="R14" s="69">
        <v>0</v>
      </c>
      <c r="S14" s="69">
        <v>558175</v>
      </c>
      <c r="T14" s="65"/>
      <c r="U14" s="65">
        <v>1.5348959839425742</v>
      </c>
      <c r="V14" s="65" t="s">
        <v>48</v>
      </c>
      <c r="W14" s="125">
        <v>-0.19904689389528374</v>
      </c>
      <c r="X14" s="69"/>
      <c r="Y14" s="69">
        <v>237191</v>
      </c>
      <c r="Z14" s="71">
        <v>258885</v>
      </c>
      <c r="AA14" s="146">
        <v>606801</v>
      </c>
      <c r="AB14" s="10"/>
    </row>
    <row r="15" spans="1:28" ht="15">
      <c r="A15" s="10"/>
      <c r="B15" s="13"/>
      <c r="C15" s="144" t="s">
        <v>8</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row>
    <row r="16" spans="1:28" ht="15">
      <c r="A16" s="10"/>
      <c r="B16" s="13"/>
      <c r="C16" s="145"/>
      <c r="D16" s="27" t="s">
        <v>19</v>
      </c>
      <c r="E16" s="123"/>
      <c r="F16" s="127">
        <v>17</v>
      </c>
      <c r="G16" s="124">
        <v>13</v>
      </c>
      <c r="H16" s="124">
        <v>0</v>
      </c>
      <c r="I16" s="124">
        <v>14</v>
      </c>
      <c r="J16" s="124">
        <v>21</v>
      </c>
      <c r="K16" s="65">
        <v>0.30769230769230771</v>
      </c>
      <c r="L16" s="65" t="s">
        <v>48</v>
      </c>
      <c r="M16" s="65">
        <v>0.21428571428571419</v>
      </c>
      <c r="N16" s="125">
        <v>-0.19047619047619047</v>
      </c>
      <c r="O16" s="69"/>
      <c r="P16" s="69">
        <v>765</v>
      </c>
      <c r="Q16" s="69">
        <v>312</v>
      </c>
      <c r="R16" s="69">
        <v>0</v>
      </c>
      <c r="S16" s="69">
        <v>771</v>
      </c>
      <c r="T16" s="65"/>
      <c r="U16" s="65">
        <v>1.4519230769230771</v>
      </c>
      <c r="V16" s="65" t="s">
        <v>48</v>
      </c>
      <c r="W16" s="125">
        <v>-7.7821011673151474E-3</v>
      </c>
      <c r="X16" s="69"/>
      <c r="Y16" s="69">
        <v>336</v>
      </c>
      <c r="Z16" s="71">
        <v>43</v>
      </c>
      <c r="AA16" s="146">
        <v>781</v>
      </c>
      <c r="AB16" s="10"/>
    </row>
    <row r="17" spans="1:28" ht="15">
      <c r="A17" s="10"/>
      <c r="B17" s="13"/>
      <c r="C17" s="145"/>
      <c r="D17" s="27" t="s">
        <v>20</v>
      </c>
      <c r="E17" s="123"/>
      <c r="F17" s="127">
        <v>64480</v>
      </c>
      <c r="G17" s="124">
        <v>14032</v>
      </c>
      <c r="H17" s="124">
        <v>0</v>
      </c>
      <c r="I17" s="124">
        <v>47023</v>
      </c>
      <c r="J17" s="124">
        <v>59703</v>
      </c>
      <c r="K17" s="65">
        <v>3.5952109464082094</v>
      </c>
      <c r="L17" s="65" t="s">
        <v>48</v>
      </c>
      <c r="M17" s="65">
        <v>0.37124385938795901</v>
      </c>
      <c r="N17" s="125">
        <v>8.0012729678575534E-2</v>
      </c>
      <c r="O17" s="69"/>
      <c r="P17" s="69">
        <v>1912608</v>
      </c>
      <c r="Q17" s="69">
        <v>500969</v>
      </c>
      <c r="R17" s="69">
        <v>0</v>
      </c>
      <c r="S17" s="69">
        <v>2413059</v>
      </c>
      <c r="T17" s="65"/>
      <c r="U17" s="65">
        <v>2.8178170705173375</v>
      </c>
      <c r="V17" s="65" t="s">
        <v>48</v>
      </c>
      <c r="W17" s="125">
        <v>-0.20739277406810197</v>
      </c>
      <c r="X17" s="69"/>
      <c r="Y17" s="69">
        <v>533563</v>
      </c>
      <c r="Z17" s="71">
        <v>140552</v>
      </c>
      <c r="AA17" s="146">
        <v>2441594</v>
      </c>
      <c r="AB17" s="10"/>
    </row>
    <row r="18" spans="1:28" ht="15">
      <c r="A18" s="10"/>
      <c r="B18" s="13"/>
      <c r="C18" s="144" t="s">
        <v>6</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row>
    <row r="19" spans="1:28" ht="15">
      <c r="A19" s="10"/>
      <c r="B19" s="13"/>
      <c r="C19" s="145"/>
      <c r="D19" s="27" t="s">
        <v>19</v>
      </c>
      <c r="E19" s="123"/>
      <c r="F19" s="129">
        <v>2</v>
      </c>
      <c r="G19" s="124">
        <v>2</v>
      </c>
      <c r="H19" s="124">
        <v>0</v>
      </c>
      <c r="I19" s="124">
        <v>0</v>
      </c>
      <c r="J19" s="124">
        <v>1</v>
      </c>
      <c r="K19" s="65">
        <v>0</v>
      </c>
      <c r="L19" s="65" t="s">
        <v>48</v>
      </c>
      <c r="M19" s="65" t="s">
        <v>48</v>
      </c>
      <c r="N19" s="125">
        <v>1</v>
      </c>
      <c r="O19" s="69"/>
      <c r="P19" s="69">
        <v>471</v>
      </c>
      <c r="Q19" s="69">
        <v>28</v>
      </c>
      <c r="R19" s="69">
        <v>1</v>
      </c>
      <c r="S19" s="69">
        <v>186</v>
      </c>
      <c r="T19" s="65"/>
      <c r="U19" s="65">
        <v>15.821428571428573</v>
      </c>
      <c r="V19" s="65">
        <v>470</v>
      </c>
      <c r="W19" s="125">
        <v>1.532258064516129</v>
      </c>
      <c r="X19" s="69"/>
      <c r="Y19" s="69">
        <v>33</v>
      </c>
      <c r="Z19" s="71">
        <v>4</v>
      </c>
      <c r="AA19" s="146">
        <v>188</v>
      </c>
      <c r="AB19" s="10"/>
    </row>
    <row r="20" spans="1:28" ht="15">
      <c r="A20" s="10"/>
      <c r="B20" s="13"/>
      <c r="C20" s="145"/>
      <c r="D20" s="27" t="s">
        <v>20</v>
      </c>
      <c r="E20" s="123"/>
      <c r="F20" s="129">
        <v>1760</v>
      </c>
      <c r="G20" s="124">
        <v>294</v>
      </c>
      <c r="H20" s="124">
        <v>0</v>
      </c>
      <c r="I20" s="124">
        <v>0</v>
      </c>
      <c r="J20" s="124">
        <v>583</v>
      </c>
      <c r="K20" s="65">
        <v>4.9863945578231297</v>
      </c>
      <c r="L20" s="65" t="s">
        <v>48</v>
      </c>
      <c r="M20" s="65" t="s">
        <v>48</v>
      </c>
      <c r="N20" s="125">
        <v>2.0188679245283021</v>
      </c>
      <c r="O20" s="69"/>
      <c r="P20" s="69">
        <v>565507</v>
      </c>
      <c r="Q20" s="69">
        <v>9719</v>
      </c>
      <c r="R20" s="69">
        <v>111</v>
      </c>
      <c r="S20" s="69">
        <v>250106</v>
      </c>
      <c r="T20" s="65"/>
      <c r="U20" s="65">
        <v>57.185718695339027</v>
      </c>
      <c r="V20" s="65">
        <v>5093.6576576576581</v>
      </c>
      <c r="W20" s="125">
        <v>1.2610693066139955</v>
      </c>
      <c r="X20" s="69"/>
      <c r="Y20" s="69">
        <v>10083</v>
      </c>
      <c r="Z20" s="71">
        <v>1753</v>
      </c>
      <c r="AA20" s="146">
        <v>250913</v>
      </c>
      <c r="AB20" s="10"/>
    </row>
    <row r="21" spans="1:28" ht="15">
      <c r="A21" s="10"/>
      <c r="B21" s="13"/>
      <c r="C21" s="144" t="s">
        <v>4</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row>
    <row r="22" spans="1:28" ht="15">
      <c r="A22" s="10"/>
      <c r="B22" s="13"/>
      <c r="C22" s="145"/>
      <c r="D22" s="27" t="s">
        <v>19</v>
      </c>
      <c r="E22" s="149"/>
      <c r="F22" s="127">
        <v>100</v>
      </c>
      <c r="G22" s="124">
        <v>103</v>
      </c>
      <c r="H22" s="124">
        <v>0</v>
      </c>
      <c r="I22" s="124">
        <v>120</v>
      </c>
      <c r="J22" s="124">
        <v>95</v>
      </c>
      <c r="K22" s="65">
        <v>-2.9126213592232997E-2</v>
      </c>
      <c r="L22" s="65" t="s">
        <v>48</v>
      </c>
      <c r="M22" s="65">
        <v>-0.16666666666666663</v>
      </c>
      <c r="N22" s="125">
        <v>5.2631578947368363E-2</v>
      </c>
      <c r="O22" s="69"/>
      <c r="P22" s="69">
        <v>1027</v>
      </c>
      <c r="Q22" s="69">
        <v>614</v>
      </c>
      <c r="R22" s="69">
        <v>42</v>
      </c>
      <c r="S22" s="69">
        <v>1135</v>
      </c>
      <c r="T22" s="65"/>
      <c r="U22" s="65">
        <v>0.67263843648208477</v>
      </c>
      <c r="V22" s="65">
        <v>23.452380952380953</v>
      </c>
      <c r="W22" s="125">
        <v>-9.5154185022026438E-2</v>
      </c>
      <c r="X22" s="69"/>
      <c r="Y22" s="69">
        <v>744</v>
      </c>
      <c r="Z22" s="71">
        <v>406</v>
      </c>
      <c r="AA22" s="146">
        <v>1253</v>
      </c>
      <c r="AB22" s="10"/>
    </row>
    <row r="23" spans="1:28" ht="15">
      <c r="A23" s="10"/>
      <c r="B23" s="13"/>
      <c r="C23" s="145"/>
      <c r="D23" s="27" t="s">
        <v>20</v>
      </c>
      <c r="E23" s="123"/>
      <c r="F23" s="129">
        <v>342407</v>
      </c>
      <c r="G23" s="124">
        <v>174835</v>
      </c>
      <c r="H23" s="124">
        <v>0</v>
      </c>
      <c r="I23" s="124">
        <v>329055</v>
      </c>
      <c r="J23" s="124">
        <v>305578</v>
      </c>
      <c r="K23" s="65">
        <v>0.95845797466182403</v>
      </c>
      <c r="L23" s="65" t="s">
        <v>48</v>
      </c>
      <c r="M23" s="65">
        <v>4.0576803269970041E-2</v>
      </c>
      <c r="N23" s="125">
        <v>0.12052241980770861</v>
      </c>
      <c r="O23" s="69"/>
      <c r="P23" s="69">
        <v>3358708</v>
      </c>
      <c r="Q23" s="69">
        <v>1007102</v>
      </c>
      <c r="R23" s="69">
        <v>0</v>
      </c>
      <c r="S23" s="69">
        <v>3479798</v>
      </c>
      <c r="T23" s="65"/>
      <c r="U23" s="65">
        <v>2.3350226690047284</v>
      </c>
      <c r="V23" s="65" t="s">
        <v>48</v>
      </c>
      <c r="W23" s="125">
        <v>-3.4797996895222116E-2</v>
      </c>
      <c r="X23" s="69"/>
      <c r="Y23" s="69">
        <v>1290779</v>
      </c>
      <c r="Z23" s="71">
        <v>833999</v>
      </c>
      <c r="AA23" s="146">
        <v>3627458</v>
      </c>
      <c r="AB23" s="10"/>
    </row>
    <row r="24" spans="1:28" ht="15">
      <c r="A24" s="10"/>
      <c r="B24" s="13"/>
      <c r="C24" s="144" t="s">
        <v>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row>
    <row r="25" spans="1:28" ht="15">
      <c r="A25" s="10"/>
      <c r="B25" s="13"/>
      <c r="C25" s="145"/>
      <c r="D25" s="27" t="s">
        <v>19</v>
      </c>
      <c r="E25" s="123"/>
      <c r="F25" s="129">
        <v>5</v>
      </c>
      <c r="G25" s="124">
        <v>6</v>
      </c>
      <c r="H25" s="124">
        <v>4</v>
      </c>
      <c r="I25" s="124">
        <v>3</v>
      </c>
      <c r="J25" s="124">
        <v>7</v>
      </c>
      <c r="K25" s="65">
        <v>-0.16666666666666663</v>
      </c>
      <c r="L25" s="65">
        <v>0.25</v>
      </c>
      <c r="M25" s="65">
        <v>0.66666666666666674</v>
      </c>
      <c r="N25" s="125">
        <v>-0.2857142857142857</v>
      </c>
      <c r="O25" s="69"/>
      <c r="P25" s="69">
        <v>269</v>
      </c>
      <c r="Q25" s="69">
        <v>107</v>
      </c>
      <c r="R25" s="69">
        <v>28</v>
      </c>
      <c r="S25" s="69">
        <v>360</v>
      </c>
      <c r="T25" s="65"/>
      <c r="U25" s="65">
        <v>1.514018691588785</v>
      </c>
      <c r="V25" s="65">
        <v>8.6071428571428577</v>
      </c>
      <c r="W25" s="125">
        <v>-0.25277777777777777</v>
      </c>
      <c r="X25" s="69"/>
      <c r="Y25" s="69">
        <v>121</v>
      </c>
      <c r="Z25" s="71">
        <v>41</v>
      </c>
      <c r="AA25" s="146">
        <v>361</v>
      </c>
      <c r="AB25" s="10"/>
    </row>
    <row r="26" spans="1:28" ht="15">
      <c r="A26" s="10"/>
      <c r="B26" s="13"/>
      <c r="C26" s="145"/>
      <c r="D26" s="27" t="s">
        <v>20</v>
      </c>
      <c r="E26" s="123"/>
      <c r="F26" s="129">
        <v>21884</v>
      </c>
      <c r="G26" s="124">
        <v>5662</v>
      </c>
      <c r="H26" s="124">
        <v>4030</v>
      </c>
      <c r="I26" s="124">
        <v>16515</v>
      </c>
      <c r="J26" s="124">
        <v>24890</v>
      </c>
      <c r="K26" s="65">
        <v>2.8650653479335926</v>
      </c>
      <c r="L26" s="65">
        <v>4.4302729528535982</v>
      </c>
      <c r="M26" s="65">
        <v>0.32509839539812302</v>
      </c>
      <c r="N26" s="125">
        <v>-0.12077139413419047</v>
      </c>
      <c r="O26" s="69"/>
      <c r="P26" s="69">
        <v>540613</v>
      </c>
      <c r="Q26" s="69">
        <v>146532</v>
      </c>
      <c r="R26" s="69">
        <v>23633</v>
      </c>
      <c r="S26" s="69">
        <v>865396</v>
      </c>
      <c r="T26" s="65"/>
      <c r="U26" s="65">
        <v>2.689385253732973</v>
      </c>
      <c r="V26" s="65">
        <v>21.875343798925233</v>
      </c>
      <c r="W26" s="125">
        <v>-0.37529986272180593</v>
      </c>
      <c r="X26" s="69"/>
      <c r="Y26" s="69">
        <v>165689</v>
      </c>
      <c r="Z26" s="71">
        <v>67144</v>
      </c>
      <c r="AA26" s="146">
        <v>865961</v>
      </c>
      <c r="AB26" s="10"/>
    </row>
    <row r="27" spans="1:28" ht="15">
      <c r="A27" s="10"/>
      <c r="B27" s="13"/>
      <c r="C27" s="144" t="s">
        <v>18</v>
      </c>
      <c r="D27" s="27"/>
      <c r="E27" s="123"/>
      <c r="F27" s="128"/>
      <c r="G27" s="128"/>
      <c r="H27" s="128"/>
      <c r="I27" s="128"/>
      <c r="J27" s="128"/>
      <c r="K27" s="65"/>
      <c r="L27" s="65"/>
      <c r="M27" s="65"/>
      <c r="N27" s="125"/>
      <c r="O27" s="147"/>
      <c r="P27" s="147"/>
      <c r="Q27" s="147"/>
      <c r="R27" s="147"/>
      <c r="S27" s="147"/>
      <c r="T27" s="65"/>
      <c r="U27" s="65"/>
      <c r="V27" s="65"/>
      <c r="W27" s="125"/>
      <c r="X27" s="44"/>
      <c r="Y27" s="44"/>
      <c r="Z27" s="45"/>
      <c r="AA27" s="148"/>
      <c r="AB27" s="10"/>
    </row>
    <row r="28" spans="1:28" ht="15">
      <c r="B28" s="13"/>
      <c r="C28" s="145"/>
      <c r="D28" s="27" t="s">
        <v>19</v>
      </c>
      <c r="E28" s="123"/>
      <c r="F28" s="127">
        <v>57</v>
      </c>
      <c r="G28" s="124">
        <v>1</v>
      </c>
      <c r="H28" s="124">
        <v>1</v>
      </c>
      <c r="I28" s="124">
        <v>1</v>
      </c>
      <c r="J28" s="124">
        <v>2</v>
      </c>
      <c r="K28" s="65">
        <v>56</v>
      </c>
      <c r="L28" s="65">
        <v>56</v>
      </c>
      <c r="M28" s="65">
        <v>56</v>
      </c>
      <c r="N28" s="125">
        <v>27.5</v>
      </c>
      <c r="O28" s="69"/>
      <c r="P28" s="69">
        <v>730</v>
      </c>
      <c r="Q28" s="69">
        <v>125</v>
      </c>
      <c r="R28" s="69">
        <v>38</v>
      </c>
      <c r="S28" s="69">
        <v>360</v>
      </c>
      <c r="T28" s="65"/>
      <c r="U28" s="65">
        <v>4.84</v>
      </c>
      <c r="V28" s="65">
        <v>18.210526315789473</v>
      </c>
      <c r="W28" s="125">
        <v>1.0277777777777777</v>
      </c>
      <c r="X28" s="69"/>
      <c r="Y28" s="69">
        <v>140</v>
      </c>
      <c r="Z28" s="71">
        <v>40</v>
      </c>
      <c r="AA28" s="146">
        <v>360</v>
      </c>
      <c r="AB28" s="10"/>
    </row>
    <row r="29" spans="1:28" ht="15">
      <c r="A29" s="10"/>
      <c r="B29" s="13"/>
      <c r="C29" s="145"/>
      <c r="D29" s="27" t="s">
        <v>20</v>
      </c>
      <c r="E29" s="123"/>
      <c r="F29" s="127">
        <v>185856</v>
      </c>
      <c r="G29" s="124">
        <v>1983</v>
      </c>
      <c r="H29" s="124">
        <v>639</v>
      </c>
      <c r="I29" s="124">
        <v>892</v>
      </c>
      <c r="J29" s="124">
        <v>3305</v>
      </c>
      <c r="K29" s="65">
        <v>92.724659606656587</v>
      </c>
      <c r="L29" s="65">
        <v>289.85446009389671</v>
      </c>
      <c r="M29" s="65">
        <v>207.35874439461884</v>
      </c>
      <c r="N29" s="125">
        <v>55.234795763993951</v>
      </c>
      <c r="O29" s="69"/>
      <c r="P29" s="69">
        <v>1491917</v>
      </c>
      <c r="Q29" s="69">
        <v>164927</v>
      </c>
      <c r="R29" s="69">
        <v>29453</v>
      </c>
      <c r="S29" s="69">
        <v>861947</v>
      </c>
      <c r="T29" s="65"/>
      <c r="U29" s="65">
        <v>8.0459233479054362</v>
      </c>
      <c r="V29" s="65">
        <v>49.654160866465219</v>
      </c>
      <c r="W29" s="125">
        <v>0.73086860328999337</v>
      </c>
      <c r="X29" s="69"/>
      <c r="Y29" s="69">
        <v>174336</v>
      </c>
      <c r="Z29" s="71">
        <v>21928</v>
      </c>
      <c r="AA29" s="146">
        <v>861959</v>
      </c>
      <c r="AB29" s="10"/>
    </row>
    <row r="30" spans="1:28" ht="15.75" thickBot="1">
      <c r="A30" s="10"/>
      <c r="B30" s="13"/>
      <c r="C30" s="157" t="s">
        <v>16</v>
      </c>
      <c r="D30" s="158"/>
      <c r="E30" s="159"/>
      <c r="F30" s="130">
        <v>242</v>
      </c>
      <c r="G30" s="130">
        <v>184</v>
      </c>
      <c r="H30" s="130">
        <v>5</v>
      </c>
      <c r="I30" s="130">
        <v>193</v>
      </c>
      <c r="J30" s="130">
        <v>188</v>
      </c>
      <c r="K30" s="131">
        <v>0.31521739130434789</v>
      </c>
      <c r="L30" s="131">
        <v>47.4</v>
      </c>
      <c r="M30" s="131">
        <v>0.25388601036269431</v>
      </c>
      <c r="N30" s="132">
        <v>0.2872340425531914</v>
      </c>
      <c r="O30" s="133"/>
      <c r="P30" s="133">
        <v>3540</v>
      </c>
      <c r="Q30" s="133">
        <v>1420</v>
      </c>
      <c r="R30" s="133">
        <v>109</v>
      </c>
      <c r="S30" s="133">
        <v>3114</v>
      </c>
      <c r="T30" s="131"/>
      <c r="U30" s="131">
        <v>1.492957746478873</v>
      </c>
      <c r="V30" s="131">
        <v>31.477064220183486</v>
      </c>
      <c r="W30" s="132">
        <v>0.1368015414258188</v>
      </c>
      <c r="X30" s="133"/>
      <c r="Y30" s="133">
        <v>1682</v>
      </c>
      <c r="Z30" s="133">
        <v>679</v>
      </c>
      <c r="AA30" s="152">
        <v>3274</v>
      </c>
      <c r="AB30" s="10"/>
    </row>
    <row r="31" spans="1:28" ht="16.5" thickTop="1" thickBot="1">
      <c r="A31" s="10"/>
      <c r="B31" s="13"/>
      <c r="C31" s="160" t="s">
        <v>17</v>
      </c>
      <c r="D31" s="161"/>
      <c r="E31" s="162"/>
      <c r="F31" s="134">
        <v>723641</v>
      </c>
      <c r="G31" s="134">
        <v>241516</v>
      </c>
      <c r="H31" s="134">
        <v>4669</v>
      </c>
      <c r="I31" s="134">
        <v>494948</v>
      </c>
      <c r="J31" s="134">
        <v>513727</v>
      </c>
      <c r="K31" s="135">
        <v>1.9962445552261547</v>
      </c>
      <c r="L31" s="135">
        <v>153.98843435425144</v>
      </c>
      <c r="M31" s="135">
        <v>0.46205459967511731</v>
      </c>
      <c r="N31" s="136">
        <v>0.40861002049726802</v>
      </c>
      <c r="O31" s="137"/>
      <c r="P31" s="137">
        <v>8316425</v>
      </c>
      <c r="Q31" s="137">
        <v>2005616</v>
      </c>
      <c r="R31" s="137">
        <v>53197</v>
      </c>
      <c r="S31" s="137">
        <v>8428481</v>
      </c>
      <c r="T31" s="135"/>
      <c r="U31" s="135">
        <v>3.1465689344321151</v>
      </c>
      <c r="V31" s="135">
        <v>155.33259394326748</v>
      </c>
      <c r="W31" s="136">
        <v>-1.3294922299759593E-2</v>
      </c>
      <c r="X31" s="137"/>
      <c r="Y31" s="137">
        <v>2411641</v>
      </c>
      <c r="Z31" s="137">
        <v>1324261</v>
      </c>
      <c r="AA31" s="155">
        <v>8654686</v>
      </c>
      <c r="AB31" s="10"/>
    </row>
    <row r="32" spans="1:28" ht="15.75" thickTop="1">
      <c r="A32" s="10"/>
      <c r="B32" s="10"/>
      <c r="C32" s="10"/>
      <c r="D32" s="10"/>
      <c r="E32" s="10"/>
      <c r="F32" s="42"/>
      <c r="G32" s="42"/>
      <c r="H32" s="42"/>
      <c r="I32" s="42"/>
      <c r="J32" s="42"/>
      <c r="K32" s="42"/>
      <c r="L32" s="42"/>
      <c r="M32" s="42"/>
      <c r="N32" s="10"/>
      <c r="O32" s="10"/>
      <c r="P32" s="10"/>
      <c r="Q32" s="10"/>
      <c r="R32" s="10"/>
      <c r="S32" s="10"/>
      <c r="T32" s="10"/>
      <c r="U32" s="10"/>
      <c r="V32" s="10"/>
      <c r="W32" s="10"/>
      <c r="X32" s="10"/>
      <c r="Y32" s="10"/>
      <c r="Z32" s="10"/>
      <c r="AA32" s="10"/>
      <c r="AB32" s="10"/>
    </row>
    <row r="33" spans="1:28" ht="15">
      <c r="A33" s="10"/>
      <c r="B33" s="10"/>
      <c r="C33" s="10"/>
      <c r="D33" s="10"/>
      <c r="E33" s="10"/>
      <c r="F33" s="42"/>
      <c r="G33" s="42"/>
      <c r="H33" s="42"/>
      <c r="I33" s="42"/>
      <c r="J33" s="42"/>
      <c r="K33" s="42"/>
      <c r="L33" s="42"/>
      <c r="M33" s="42"/>
      <c r="N33" s="10"/>
      <c r="O33" s="10"/>
      <c r="P33" s="10"/>
      <c r="Q33" s="10"/>
      <c r="R33" s="10"/>
      <c r="S33" s="10"/>
      <c r="T33" s="10"/>
      <c r="U33" s="10"/>
      <c r="V33" s="10"/>
      <c r="W33" s="10"/>
      <c r="X33" s="10"/>
      <c r="Y33" s="10"/>
      <c r="Z33" s="10"/>
      <c r="AA33" s="10"/>
      <c r="AB33" s="10"/>
    </row>
    <row r="34" spans="1:28" ht="15">
      <c r="P34" s="175"/>
      <c r="Q34" s="175"/>
      <c r="R34" s="175"/>
      <c r="S34" s="175"/>
      <c r="AB34" s="10"/>
    </row>
    <row r="35" spans="1:28" ht="15" hidden="1">
      <c r="P35" s="175"/>
      <c r="Q35" s="175"/>
      <c r="R35" s="175"/>
      <c r="S35" s="175"/>
      <c r="AB35" s="10"/>
    </row>
    <row r="36" spans="1:28" ht="15" hidden="1">
      <c r="P36" s="175"/>
      <c r="Q36" s="175"/>
      <c r="R36" s="175"/>
      <c r="S36" s="175"/>
      <c r="AB36" s="10"/>
    </row>
    <row r="37" spans="1:28" ht="15" hidden="1">
      <c r="AB37" s="10"/>
    </row>
    <row r="38" spans="1:28" ht="15" hidden="1">
      <c r="AB38" s="10"/>
    </row>
    <row r="39" spans="1:28" ht="15" hidden="1">
      <c r="AB39" s="10"/>
    </row>
    <row r="40" spans="1:28" ht="14.45" customHeight="1"/>
    <row r="41" spans="1:28" ht="14.45" customHeight="1"/>
    <row r="42" spans="1:28" ht="14.45" customHeight="1"/>
    <row r="43" spans="1:28" ht="14.45" customHeight="1"/>
    <row r="44" spans="1:28" ht="14.45" customHeight="1"/>
    <row r="45" spans="1:28" ht="14.45" customHeight="1"/>
    <row r="46" spans="1:28" ht="14.45" customHeight="1"/>
    <row r="47" spans="1:28" ht="14.45" customHeight="1"/>
    <row r="48" spans="1:28" ht="14.45" customHeight="1"/>
    <row r="49" ht="14.45" customHeight="1"/>
    <row r="50" ht="14.45" customHeight="1"/>
    <row r="51" ht="14.45" customHeight="1"/>
    <row r="52" ht="14.45" customHeight="1"/>
    <row r="53" ht="14.45" customHeight="1"/>
    <row r="54" ht="14.45" customHeight="1"/>
    <row r="55" ht="14.45" customHeight="1"/>
    <row r="56" ht="14.45" customHeight="1"/>
    <row r="57" ht="14.45" customHeight="1"/>
    <row r="58" ht="14.45" customHeight="1"/>
    <row r="59" ht="14.45" customHeight="1"/>
    <row r="60" ht="14.45" customHeight="1"/>
    <row r="61" ht="14.45" customHeight="1"/>
    <row r="62" ht="14.45" customHeight="1"/>
    <row r="63" ht="14.45" customHeight="1"/>
    <row r="64" ht="14.45" customHeight="1"/>
    <row r="65" ht="14.45" customHeight="1"/>
    <row r="66" ht="14.45" customHeight="1"/>
  </sheetData>
  <mergeCells count="3">
    <mergeCell ref="F9:N9"/>
    <mergeCell ref="O9:W9"/>
    <mergeCell ref="X9:AA9"/>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Y33"/>
  <sheetViews>
    <sheetView showGridLines="0" zoomScaleNormal="100" zoomScalePageLayoutView="40" workbookViewId="0">
      <selection activeCell="O33" sqref="O33"/>
    </sheetView>
  </sheetViews>
  <sheetFormatPr defaultColWidth="0" defaultRowHeight="0" customHeight="1" zeroHeight="1"/>
  <cols>
    <col min="1" max="3" width="2.5703125" customWidth="1"/>
    <col min="4" max="4" width="9.140625" customWidth="1"/>
    <col min="5" max="7" width="15.42578125" customWidth="1"/>
    <col min="8" max="9" width="11.140625" bestFit="1" customWidth="1"/>
    <col min="10" max="10" width="10.5703125" bestFit="1" customWidth="1"/>
    <col min="11" max="11" width="9.28515625" customWidth="1"/>
    <col min="12" max="12" width="9" bestFit="1" customWidth="1"/>
    <col min="13" max="14" width="9.140625" customWidth="1"/>
    <col min="15" max="15" width="11" bestFit="1" customWidth="1"/>
    <col min="16" max="16" width="11" customWidth="1"/>
    <col min="17" max="17" width="10.28515625" bestFit="1" customWidth="1"/>
    <col min="18" max="18" width="12.28515625" bestFit="1" customWidth="1"/>
    <col min="19" max="19" width="11.42578125" customWidth="1"/>
    <col min="20" max="20" width="9.7109375" customWidth="1"/>
    <col min="21" max="21" width="8.7109375" customWidth="1"/>
    <col min="22" max="22" width="9.140625" bestFit="1" customWidth="1"/>
    <col min="23" max="23" width="8.7109375" customWidth="1"/>
    <col min="24" max="24" width="10.42578125" bestFit="1" customWidth="1"/>
    <col min="25" max="25" width="10.42578125" customWidth="1"/>
    <col min="26" max="26" width="10.42578125" bestFit="1" customWidth="1"/>
    <col min="27" max="27" width="11.28515625" bestFit="1" customWidth="1"/>
    <col min="28" max="28" width="3.28515625" style="10" customWidth="1"/>
    <col min="29" max="43" width="0" style="10" hidden="1" customWidth="1"/>
    <col min="44" max="51" width="0" hidden="1" customWidth="1"/>
    <col min="52" max="16384" width="9.140625" hidden="1"/>
  </cols>
  <sheetData>
    <row r="1" spans="1:43" ht="15">
      <c r="A1" s="10"/>
      <c r="B1" s="10"/>
      <c r="C1" s="10"/>
      <c r="D1" s="10"/>
      <c r="E1" s="10"/>
      <c r="F1" s="10"/>
      <c r="G1" s="10"/>
      <c r="H1" s="10"/>
      <c r="I1" s="10"/>
      <c r="J1" s="10"/>
      <c r="K1" s="10"/>
      <c r="L1" s="10"/>
      <c r="M1" s="10"/>
      <c r="N1" s="10"/>
      <c r="O1" s="10"/>
      <c r="P1" s="10"/>
      <c r="Q1" s="10"/>
      <c r="R1" s="10"/>
      <c r="S1" s="10"/>
      <c r="T1" s="10"/>
      <c r="U1" s="10"/>
      <c r="V1" s="10"/>
      <c r="W1" s="10"/>
      <c r="X1" s="10"/>
      <c r="Y1" s="10"/>
      <c r="Z1" s="10"/>
      <c r="AA1" s="10"/>
    </row>
    <row r="2" spans="1:43" ht="19.5"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row>
    <row r="3" spans="1:43" ht="15">
      <c r="A3" s="10"/>
      <c r="B3" s="11"/>
      <c r="C3" s="25"/>
      <c r="D3" s="25"/>
      <c r="E3" s="25"/>
      <c r="F3" s="25"/>
      <c r="G3" s="25"/>
      <c r="H3" s="25"/>
      <c r="I3" s="25"/>
      <c r="J3" s="25"/>
      <c r="K3" s="25"/>
      <c r="L3" s="25"/>
      <c r="M3" s="25"/>
      <c r="N3" s="25"/>
      <c r="O3" s="25"/>
      <c r="P3" s="25"/>
      <c r="Q3" s="25"/>
      <c r="R3" s="25"/>
      <c r="S3" s="25"/>
      <c r="T3" s="25"/>
      <c r="U3" s="25"/>
      <c r="V3" s="25"/>
      <c r="W3" s="25"/>
      <c r="X3" s="25"/>
      <c r="Y3" s="25"/>
      <c r="Z3" s="25"/>
      <c r="AA3" s="26"/>
    </row>
    <row r="4" spans="1:43" ht="15.75">
      <c r="A4" s="10"/>
      <c r="B4" s="12" t="s">
        <v>11</v>
      </c>
      <c r="C4" s="12" t="s">
        <v>11</v>
      </c>
      <c r="D4" s="25"/>
      <c r="E4" s="59" t="s">
        <v>79</v>
      </c>
      <c r="F4" s="25"/>
      <c r="G4" s="25"/>
      <c r="H4" s="25"/>
      <c r="I4" s="25"/>
      <c r="J4" s="25"/>
      <c r="K4" s="25"/>
      <c r="L4" s="25"/>
      <c r="M4" s="25"/>
      <c r="N4" s="25"/>
      <c r="O4" s="25"/>
      <c r="P4" s="25"/>
      <c r="Q4" s="25"/>
      <c r="R4" s="25"/>
      <c r="S4" s="25"/>
      <c r="T4" s="25"/>
      <c r="U4" s="25"/>
      <c r="V4" s="25"/>
      <c r="W4" s="25"/>
      <c r="X4" s="25"/>
      <c r="Y4" s="25"/>
      <c r="Z4" s="25"/>
      <c r="AA4" s="25"/>
    </row>
    <row r="5" spans="1:43" ht="15">
      <c r="A5" s="10"/>
      <c r="B5" s="11"/>
      <c r="C5" s="25"/>
      <c r="D5" s="25"/>
      <c r="E5" s="25"/>
      <c r="F5" s="25"/>
      <c r="G5" s="25"/>
      <c r="H5" s="25"/>
      <c r="I5" s="25"/>
      <c r="J5" s="25"/>
      <c r="K5" s="25"/>
      <c r="L5" s="25"/>
      <c r="M5" s="25"/>
      <c r="N5" s="25"/>
      <c r="O5" s="25"/>
      <c r="P5" s="25"/>
      <c r="Q5" s="25"/>
      <c r="R5" s="25"/>
      <c r="S5" s="25"/>
      <c r="T5" s="25"/>
      <c r="U5" s="25"/>
      <c r="V5" s="25"/>
      <c r="W5" s="25"/>
      <c r="X5" s="25"/>
      <c r="Y5" s="25"/>
      <c r="Z5" s="25"/>
      <c r="AA5" s="25"/>
    </row>
    <row r="6" spans="1:43" ht="15">
      <c r="A6" s="10"/>
      <c r="B6" s="11"/>
      <c r="C6" s="25"/>
      <c r="D6" s="25"/>
      <c r="E6" s="25"/>
      <c r="F6" s="25"/>
      <c r="G6" s="25"/>
      <c r="H6" s="25"/>
      <c r="I6" s="25"/>
      <c r="J6" s="25"/>
      <c r="K6" s="25"/>
      <c r="L6" s="25"/>
      <c r="M6" s="25"/>
      <c r="N6" s="25"/>
      <c r="O6" s="25"/>
      <c r="P6" s="25"/>
      <c r="Q6" s="25"/>
      <c r="R6" s="25"/>
      <c r="S6" s="25"/>
      <c r="T6" s="25"/>
      <c r="U6" s="25"/>
      <c r="V6" s="25"/>
      <c r="W6" s="25"/>
      <c r="X6" s="25"/>
      <c r="Y6" s="25"/>
      <c r="Z6" s="25"/>
      <c r="AA6" s="25"/>
    </row>
    <row r="7" spans="1:43" ht="15">
      <c r="A7" s="10"/>
      <c r="B7" s="11"/>
      <c r="C7" s="138"/>
      <c r="D7" s="25"/>
      <c r="E7" s="25"/>
      <c r="F7" s="25"/>
      <c r="G7" s="25"/>
      <c r="H7" s="25"/>
      <c r="I7" s="25"/>
      <c r="J7" s="25"/>
      <c r="K7" s="25"/>
      <c r="L7" s="25"/>
      <c r="M7" s="25"/>
      <c r="N7" s="25"/>
      <c r="O7" s="25"/>
      <c r="P7" s="25"/>
      <c r="Q7" s="25"/>
      <c r="R7" s="25"/>
      <c r="S7" s="25"/>
      <c r="T7" s="25"/>
      <c r="U7" s="25"/>
      <c r="V7" s="25"/>
      <c r="W7" s="25"/>
      <c r="X7" s="25"/>
      <c r="Y7" s="25"/>
      <c r="Z7" s="25"/>
      <c r="AA7" s="25"/>
    </row>
    <row r="8" spans="1:43" ht="15">
      <c r="A8" s="10"/>
      <c r="B8" s="11"/>
      <c r="C8" s="25"/>
      <c r="D8" s="25"/>
      <c r="E8" s="25"/>
      <c r="F8" s="25"/>
      <c r="G8" s="25"/>
      <c r="H8" s="25"/>
      <c r="I8" s="25"/>
      <c r="J8" s="25"/>
      <c r="K8" s="25"/>
      <c r="L8" s="25"/>
      <c r="M8" s="25"/>
      <c r="N8" s="25"/>
      <c r="O8" s="25"/>
      <c r="P8" s="25"/>
      <c r="Q8" s="25"/>
      <c r="R8" s="25"/>
      <c r="S8" s="25"/>
      <c r="T8" s="25"/>
      <c r="U8" s="25"/>
      <c r="V8" s="25"/>
      <c r="W8" s="25"/>
      <c r="X8" s="25"/>
      <c r="Y8" s="25"/>
      <c r="Z8" s="25"/>
      <c r="AA8" s="25"/>
    </row>
    <row r="9" spans="1:43" s="119" customFormat="1" ht="15">
      <c r="A9" s="10"/>
      <c r="B9"/>
      <c r="C9" s="139" t="s">
        <v>11</v>
      </c>
      <c r="D9" s="140"/>
      <c r="E9" s="140"/>
      <c r="F9" s="216" t="s">
        <v>41</v>
      </c>
      <c r="G9" s="216"/>
      <c r="H9" s="216"/>
      <c r="I9" s="216"/>
      <c r="J9" s="216"/>
      <c r="K9" s="216"/>
      <c r="L9" s="216"/>
      <c r="M9" s="216"/>
      <c r="N9" s="217"/>
      <c r="O9" s="215" t="s">
        <v>41</v>
      </c>
      <c r="P9" s="216"/>
      <c r="Q9" s="216"/>
      <c r="R9" s="216"/>
      <c r="S9" s="216"/>
      <c r="T9" s="216"/>
      <c r="U9" s="216"/>
      <c r="V9" s="216"/>
      <c r="W9" s="217"/>
      <c r="X9" s="215" t="s">
        <v>25</v>
      </c>
      <c r="Y9" s="216"/>
      <c r="Z9" s="216"/>
      <c r="AA9" s="218"/>
      <c r="AB9" s="10"/>
      <c r="AC9" s="118"/>
      <c r="AD9" s="118"/>
      <c r="AE9" s="118"/>
      <c r="AF9" s="118"/>
      <c r="AG9" s="118"/>
      <c r="AH9" s="118"/>
      <c r="AI9" s="118"/>
      <c r="AJ9" s="118"/>
      <c r="AK9" s="118"/>
      <c r="AL9" s="118"/>
      <c r="AM9" s="118"/>
      <c r="AN9" s="118"/>
      <c r="AO9" s="118"/>
      <c r="AP9" s="118"/>
      <c r="AQ9" s="118"/>
    </row>
    <row r="10" spans="1:43"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row>
    <row r="11" spans="1:43" s="55" customFormat="1" ht="27" customHeight="1">
      <c r="A11" s="49"/>
      <c r="B11" s="50"/>
      <c r="C11" s="141" t="s">
        <v>21</v>
      </c>
      <c r="D11" s="51"/>
      <c r="E11" s="52"/>
      <c r="F11" s="122">
        <v>2023</v>
      </c>
      <c r="G11" s="53">
        <v>2022</v>
      </c>
      <c r="H11" s="53">
        <v>2021</v>
      </c>
      <c r="I11" s="53">
        <v>2020</v>
      </c>
      <c r="J11" s="53">
        <v>2019</v>
      </c>
      <c r="K11" s="54" t="s">
        <v>77</v>
      </c>
      <c r="L11" s="54" t="s">
        <v>76</v>
      </c>
      <c r="M11" s="54" t="s">
        <v>75</v>
      </c>
      <c r="N11" s="142" t="s">
        <v>78</v>
      </c>
      <c r="O11" s="54">
        <v>2023</v>
      </c>
      <c r="P11" s="54">
        <v>2022</v>
      </c>
      <c r="Q11" s="53">
        <v>2021</v>
      </c>
      <c r="R11" s="53">
        <v>2020</v>
      </c>
      <c r="S11" s="53">
        <v>2019</v>
      </c>
      <c r="T11" s="54" t="s">
        <v>77</v>
      </c>
      <c r="U11" s="54" t="s">
        <v>76</v>
      </c>
      <c r="V11" s="54" t="s">
        <v>75</v>
      </c>
      <c r="W11" s="142" t="s">
        <v>78</v>
      </c>
      <c r="X11" s="54">
        <v>2022</v>
      </c>
      <c r="Y11" s="54">
        <v>2021</v>
      </c>
      <c r="Z11" s="53">
        <v>2020</v>
      </c>
      <c r="AA11" s="143">
        <v>2019</v>
      </c>
      <c r="AB11" s="49"/>
      <c r="AC11" s="49"/>
      <c r="AD11" s="49"/>
      <c r="AE11" s="49"/>
      <c r="AF11" s="49"/>
      <c r="AG11" s="49"/>
      <c r="AH11" s="49"/>
      <c r="AI11" s="49"/>
      <c r="AJ11" s="49"/>
      <c r="AK11" s="49"/>
      <c r="AL11" s="49"/>
      <c r="AM11" s="49"/>
      <c r="AN11" s="49"/>
      <c r="AO11" s="49"/>
      <c r="AP11" s="49"/>
      <c r="AQ11" s="49"/>
    </row>
    <row r="12" spans="1:43" ht="15">
      <c r="A12" s="10"/>
      <c r="B12" s="13"/>
      <c r="C12" s="144" t="s">
        <v>5</v>
      </c>
      <c r="D12" s="27"/>
      <c r="E12" s="123"/>
      <c r="F12" s="27"/>
      <c r="G12" s="27"/>
      <c r="H12" s="27"/>
      <c r="I12" s="27"/>
      <c r="J12" s="27"/>
      <c r="K12" s="27"/>
      <c r="L12" s="27"/>
      <c r="M12" s="27"/>
      <c r="N12" s="123"/>
      <c r="O12" s="27"/>
      <c r="P12" s="27"/>
      <c r="Q12" s="27"/>
      <c r="R12" s="27"/>
      <c r="S12" s="27"/>
      <c r="T12" s="27"/>
      <c r="U12" s="27"/>
      <c r="V12" s="27"/>
      <c r="W12" s="123"/>
      <c r="X12" s="27"/>
      <c r="Y12" s="27"/>
      <c r="Z12" s="27"/>
      <c r="AA12" s="123"/>
    </row>
    <row r="13" spans="1:43" ht="15">
      <c r="A13" s="10"/>
      <c r="B13" s="13"/>
      <c r="C13" s="145"/>
      <c r="D13" s="27" t="s">
        <v>19</v>
      </c>
      <c r="E13" s="123"/>
      <c r="F13" s="127">
        <v>68</v>
      </c>
      <c r="G13" s="124">
        <v>64</v>
      </c>
      <c r="H13" s="124">
        <v>0</v>
      </c>
      <c r="I13" s="124">
        <v>61</v>
      </c>
      <c r="J13" s="124">
        <v>76</v>
      </c>
      <c r="K13" s="65">
        <v>6.25E-2</v>
      </c>
      <c r="L13" s="65" t="s">
        <v>48</v>
      </c>
      <c r="M13" s="65">
        <v>0.11475409836065564</v>
      </c>
      <c r="N13" s="125">
        <v>-0.10526315789473684</v>
      </c>
      <c r="O13" s="69">
        <v>68</v>
      </c>
      <c r="P13" s="69">
        <v>64</v>
      </c>
      <c r="Q13" s="69">
        <v>0</v>
      </c>
      <c r="R13" s="69">
        <v>61</v>
      </c>
      <c r="S13" s="69">
        <v>76</v>
      </c>
      <c r="T13" s="65">
        <v>6.25E-2</v>
      </c>
      <c r="U13" s="65" t="s">
        <v>48</v>
      </c>
      <c r="V13" s="65">
        <v>0.11475409836065564</v>
      </c>
      <c r="W13" s="125">
        <v>-0.10526315789473684</v>
      </c>
      <c r="X13" s="69">
        <v>346</v>
      </c>
      <c r="Y13" s="69">
        <v>111</v>
      </c>
      <c r="Z13" s="71">
        <v>145</v>
      </c>
      <c r="AA13" s="146">
        <v>386</v>
      </c>
    </row>
    <row r="14" spans="1:43" ht="15">
      <c r="A14" s="10"/>
      <c r="B14" s="13"/>
      <c r="C14" s="145"/>
      <c r="D14" s="27" t="s">
        <v>20</v>
      </c>
      <c r="E14" s="123"/>
      <c r="F14" s="127">
        <v>115964</v>
      </c>
      <c r="G14" s="124">
        <v>50794</v>
      </c>
      <c r="H14" s="124">
        <v>0</v>
      </c>
      <c r="I14" s="124">
        <v>108796</v>
      </c>
      <c r="J14" s="124">
        <v>156866</v>
      </c>
      <c r="K14" s="65">
        <v>1.2830255541993147</v>
      </c>
      <c r="L14" s="65" t="s">
        <v>48</v>
      </c>
      <c r="M14" s="65">
        <v>6.5884775175558019E-2</v>
      </c>
      <c r="N14" s="125">
        <v>-0.2607448395445795</v>
      </c>
      <c r="O14" s="69">
        <v>115964</v>
      </c>
      <c r="P14" s="69">
        <v>50794</v>
      </c>
      <c r="Q14" s="69">
        <v>0</v>
      </c>
      <c r="R14" s="69">
        <v>108796</v>
      </c>
      <c r="S14" s="69">
        <v>156866</v>
      </c>
      <c r="T14" s="65">
        <v>1.2830255541993147</v>
      </c>
      <c r="U14" s="65" t="s">
        <v>48</v>
      </c>
      <c r="V14" s="65">
        <v>6.5884775175558019E-2</v>
      </c>
      <c r="W14" s="125">
        <v>-0.2607448395445795</v>
      </c>
      <c r="X14" s="69">
        <v>380182</v>
      </c>
      <c r="Y14" s="69">
        <v>80863</v>
      </c>
      <c r="Z14" s="71">
        <v>258885</v>
      </c>
      <c r="AA14" s="146">
        <v>733296</v>
      </c>
    </row>
    <row r="15" spans="1:43" ht="15">
      <c r="A15" s="10"/>
      <c r="B15" s="13"/>
      <c r="C15" s="144" t="s">
        <v>8</v>
      </c>
      <c r="D15" s="27"/>
      <c r="E15" s="123"/>
      <c r="F15" s="173"/>
      <c r="G15" s="27"/>
      <c r="H15" s="27"/>
      <c r="I15" s="27"/>
      <c r="J15" s="27"/>
      <c r="K15" s="65"/>
      <c r="L15" s="65"/>
      <c r="M15" s="65"/>
      <c r="N15" s="126"/>
      <c r="O15" s="147"/>
      <c r="P15" s="147"/>
      <c r="Q15" s="147"/>
      <c r="R15" s="147"/>
      <c r="S15" s="147"/>
      <c r="T15" s="65"/>
      <c r="U15" s="65"/>
      <c r="V15" s="66"/>
      <c r="W15" s="126"/>
      <c r="X15" s="44"/>
      <c r="Y15" s="44"/>
      <c r="Z15" s="45"/>
      <c r="AA15" s="148"/>
    </row>
    <row r="16" spans="1:43" ht="15">
      <c r="A16" s="10"/>
      <c r="B16" s="13"/>
      <c r="C16" s="145"/>
      <c r="D16" s="27" t="s">
        <v>19</v>
      </c>
      <c r="E16" s="123"/>
      <c r="F16" s="127">
        <v>23</v>
      </c>
      <c r="G16" s="124">
        <v>16</v>
      </c>
      <c r="H16" s="124">
        <v>0</v>
      </c>
      <c r="I16" s="124">
        <v>19</v>
      </c>
      <c r="J16" s="124">
        <v>24</v>
      </c>
      <c r="K16" s="65">
        <v>0.4375</v>
      </c>
      <c r="L16" s="65" t="s">
        <v>48</v>
      </c>
      <c r="M16" s="65">
        <v>0.21052631578947367</v>
      </c>
      <c r="N16" s="125">
        <v>-4.166666666666663E-2</v>
      </c>
      <c r="O16" s="69">
        <v>23</v>
      </c>
      <c r="P16" s="69">
        <v>16</v>
      </c>
      <c r="Q16" s="69">
        <v>0</v>
      </c>
      <c r="R16" s="69">
        <v>19</v>
      </c>
      <c r="S16" s="69">
        <v>24</v>
      </c>
      <c r="T16" s="65">
        <v>0.4375</v>
      </c>
      <c r="U16" s="65" t="s">
        <v>48</v>
      </c>
      <c r="V16" s="65">
        <v>0.21052631578947367</v>
      </c>
      <c r="W16" s="125">
        <v>-4.166666666666663E-2</v>
      </c>
      <c r="X16" s="69">
        <v>778</v>
      </c>
      <c r="Y16" s="69">
        <v>283</v>
      </c>
      <c r="Z16" s="71">
        <v>43</v>
      </c>
      <c r="AA16" s="146">
        <v>827</v>
      </c>
    </row>
    <row r="17" spans="1:51" ht="15">
      <c r="A17" s="10"/>
      <c r="B17" s="13"/>
      <c r="C17" s="145"/>
      <c r="D17" s="27" t="s">
        <v>20</v>
      </c>
      <c r="E17" s="123"/>
      <c r="F17" s="127">
        <v>72958</v>
      </c>
      <c r="G17" s="124">
        <v>21828</v>
      </c>
      <c r="H17" s="124">
        <v>0</v>
      </c>
      <c r="I17" s="124">
        <v>64994</v>
      </c>
      <c r="J17" s="124">
        <v>74523</v>
      </c>
      <c r="K17" s="65">
        <v>2.3424042514201942</v>
      </c>
      <c r="L17" s="65" t="s">
        <v>48</v>
      </c>
      <c r="M17" s="65">
        <v>0.1225343877896421</v>
      </c>
      <c r="N17" s="125">
        <v>-2.1000228117493913E-2</v>
      </c>
      <c r="O17" s="69">
        <v>72958</v>
      </c>
      <c r="P17" s="69">
        <v>21828</v>
      </c>
      <c r="Q17" s="69">
        <v>0</v>
      </c>
      <c r="R17" s="69">
        <v>64994</v>
      </c>
      <c r="S17" s="69">
        <v>74523</v>
      </c>
      <c r="T17" s="65">
        <v>2.3424042514201942</v>
      </c>
      <c r="U17" s="65" t="s">
        <v>48</v>
      </c>
      <c r="V17" s="65">
        <v>0.1225343877896421</v>
      </c>
      <c r="W17" s="125">
        <v>-2.1000228117493913E-2</v>
      </c>
      <c r="X17" s="69">
        <v>1843624</v>
      </c>
      <c r="Y17" s="69">
        <v>465109</v>
      </c>
      <c r="Z17" s="71">
        <v>140552</v>
      </c>
      <c r="AA17" s="146">
        <v>2552942</v>
      </c>
    </row>
    <row r="18" spans="1:51" ht="15">
      <c r="A18" s="10"/>
      <c r="B18" s="13"/>
      <c r="C18" s="144" t="s">
        <v>6</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row>
    <row r="19" spans="1:51" ht="15">
      <c r="A19" s="10"/>
      <c r="B19" s="13"/>
      <c r="C19" s="145"/>
      <c r="D19" s="27" t="s">
        <v>19</v>
      </c>
      <c r="E19" s="123"/>
      <c r="F19" s="127">
        <v>4</v>
      </c>
      <c r="G19" s="124">
        <v>3</v>
      </c>
      <c r="H19" s="124">
        <v>0</v>
      </c>
      <c r="I19" s="124">
        <v>1</v>
      </c>
      <c r="J19" s="124">
        <v>0</v>
      </c>
      <c r="K19" s="65">
        <v>0.33333333333333326</v>
      </c>
      <c r="L19" s="65" t="s">
        <v>48</v>
      </c>
      <c r="M19" s="65">
        <v>3</v>
      </c>
      <c r="N19" s="125" t="s">
        <v>48</v>
      </c>
      <c r="O19" s="69">
        <v>4</v>
      </c>
      <c r="P19" s="69">
        <v>3</v>
      </c>
      <c r="Q19" s="69">
        <v>0</v>
      </c>
      <c r="R19" s="69">
        <v>1</v>
      </c>
      <c r="S19" s="69">
        <v>0</v>
      </c>
      <c r="T19" s="65">
        <v>0.33333333333333326</v>
      </c>
      <c r="U19" s="65" t="s">
        <v>48</v>
      </c>
      <c r="V19" s="65">
        <v>3</v>
      </c>
      <c r="W19" s="125" t="s">
        <v>48</v>
      </c>
      <c r="X19" s="69">
        <v>475</v>
      </c>
      <c r="Y19" s="69">
        <v>23</v>
      </c>
      <c r="Z19" s="71">
        <v>4</v>
      </c>
      <c r="AA19" s="146">
        <v>191</v>
      </c>
    </row>
    <row r="20" spans="1:51" ht="15">
      <c r="A20" s="10"/>
      <c r="B20" s="13"/>
      <c r="C20" s="145"/>
      <c r="D20" s="27" t="s">
        <v>20</v>
      </c>
      <c r="E20" s="123"/>
      <c r="F20" s="127">
        <v>3235</v>
      </c>
      <c r="G20" s="124">
        <v>814</v>
      </c>
      <c r="H20" s="124">
        <v>0</v>
      </c>
      <c r="I20" s="124">
        <v>823</v>
      </c>
      <c r="J20" s="124">
        <v>0</v>
      </c>
      <c r="K20" s="65">
        <v>2.9742014742014744</v>
      </c>
      <c r="L20" s="65" t="s">
        <v>48</v>
      </c>
      <c r="M20" s="65">
        <v>2.9307411907654921</v>
      </c>
      <c r="N20" s="125" t="s">
        <v>48</v>
      </c>
      <c r="O20" s="69">
        <v>3235</v>
      </c>
      <c r="P20" s="69">
        <v>814</v>
      </c>
      <c r="Q20" s="69">
        <v>0</v>
      </c>
      <c r="R20" s="69">
        <v>823</v>
      </c>
      <c r="S20" s="69">
        <v>0</v>
      </c>
      <c r="T20" s="65">
        <v>2.9742014742014744</v>
      </c>
      <c r="U20" s="65" t="s">
        <v>48</v>
      </c>
      <c r="V20" s="65">
        <v>2.9307411907654921</v>
      </c>
      <c r="W20" s="125" t="s">
        <v>48</v>
      </c>
      <c r="X20" s="69">
        <v>561984</v>
      </c>
      <c r="Y20" s="69">
        <v>8611</v>
      </c>
      <c r="Z20" s="71">
        <v>1753</v>
      </c>
      <c r="AA20" s="146">
        <v>254421</v>
      </c>
    </row>
    <row r="21" spans="1:51" ht="15">
      <c r="A21" s="10"/>
      <c r="B21" s="13"/>
      <c r="C21" s="144" t="s">
        <v>4</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row>
    <row r="22" spans="1:51" ht="15">
      <c r="A22" s="10"/>
      <c r="B22" s="13"/>
      <c r="C22" s="145"/>
      <c r="D22" s="27" t="s">
        <v>19</v>
      </c>
      <c r="E22" s="149"/>
      <c r="F22" s="127">
        <v>120</v>
      </c>
      <c r="G22" s="124">
        <v>100</v>
      </c>
      <c r="H22" s="124">
        <v>0</v>
      </c>
      <c r="I22" s="124">
        <v>126</v>
      </c>
      <c r="J22" s="124">
        <v>113</v>
      </c>
      <c r="K22" s="65">
        <v>0.19999999999999996</v>
      </c>
      <c r="L22" s="65" t="s">
        <v>48</v>
      </c>
      <c r="M22" s="65">
        <v>-4.7619047619047672E-2</v>
      </c>
      <c r="N22" s="125">
        <v>6.1946902654867353E-2</v>
      </c>
      <c r="O22" s="69">
        <v>120</v>
      </c>
      <c r="P22" s="69">
        <v>100</v>
      </c>
      <c r="Q22" s="69">
        <v>0</v>
      </c>
      <c r="R22" s="69">
        <v>126</v>
      </c>
      <c r="S22" s="69">
        <v>113</v>
      </c>
      <c r="T22" s="65">
        <v>0.19999999999999996</v>
      </c>
      <c r="U22" s="65" t="s">
        <v>48</v>
      </c>
      <c r="V22" s="65">
        <v>-4.7619047619047672E-2</v>
      </c>
      <c r="W22" s="125">
        <v>6.1946902654867353E-2</v>
      </c>
      <c r="X22" s="69">
        <v>1140</v>
      </c>
      <c r="Y22" s="69">
        <v>411</v>
      </c>
      <c r="Z22" s="71">
        <v>406</v>
      </c>
      <c r="AA22" s="146">
        <v>1205</v>
      </c>
    </row>
    <row r="23" spans="1:51" ht="15">
      <c r="A23" s="10"/>
      <c r="B23" s="13"/>
      <c r="C23" s="145"/>
      <c r="D23" s="27" t="s">
        <v>20</v>
      </c>
      <c r="E23" s="123"/>
      <c r="F23" s="127">
        <v>406985</v>
      </c>
      <c r="G23" s="124">
        <v>144818</v>
      </c>
      <c r="H23" s="124">
        <v>0</v>
      </c>
      <c r="I23" s="124">
        <v>357284</v>
      </c>
      <c r="J23" s="124">
        <v>368396</v>
      </c>
      <c r="K23" s="65">
        <v>1.8103205402643319</v>
      </c>
      <c r="L23" s="65" t="s">
        <v>48</v>
      </c>
      <c r="M23" s="65">
        <v>0.13910782458772286</v>
      </c>
      <c r="N23" s="125">
        <v>0.10474869433978662</v>
      </c>
      <c r="O23" s="69">
        <v>406985</v>
      </c>
      <c r="P23" s="69">
        <v>144818</v>
      </c>
      <c r="Q23" s="69">
        <v>0</v>
      </c>
      <c r="R23" s="69">
        <v>357284</v>
      </c>
      <c r="S23" s="69">
        <v>368396</v>
      </c>
      <c r="T23" s="65">
        <v>1.8103205402643319</v>
      </c>
      <c r="U23" s="65" t="s">
        <v>48</v>
      </c>
      <c r="V23" s="65">
        <v>0.13910782458772286</v>
      </c>
      <c r="W23" s="125">
        <v>0.10474869433978662</v>
      </c>
      <c r="X23" s="69">
        <v>3212646</v>
      </c>
      <c r="Y23" s="69">
        <v>687449</v>
      </c>
      <c r="Z23" s="71">
        <v>833999</v>
      </c>
      <c r="AA23" s="146">
        <v>3859183</v>
      </c>
    </row>
    <row r="24" spans="1:51" ht="15">
      <c r="A24" s="10"/>
      <c r="B24" s="13"/>
      <c r="C24" s="144" t="s">
        <v>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row>
    <row r="25" spans="1:51" ht="15">
      <c r="A25" s="10"/>
      <c r="B25" s="13"/>
      <c r="C25" s="145"/>
      <c r="D25" s="27" t="s">
        <v>19</v>
      </c>
      <c r="E25" s="123"/>
      <c r="F25" s="127">
        <v>4</v>
      </c>
      <c r="G25" s="124">
        <v>3</v>
      </c>
      <c r="H25" s="124">
        <v>1</v>
      </c>
      <c r="I25" s="124">
        <v>5</v>
      </c>
      <c r="J25" s="124">
        <v>4</v>
      </c>
      <c r="K25" s="65">
        <v>0.33333333333333326</v>
      </c>
      <c r="L25" s="65">
        <v>3</v>
      </c>
      <c r="M25" s="65">
        <v>-0.19999999999999996</v>
      </c>
      <c r="N25" s="125">
        <v>0</v>
      </c>
      <c r="O25" s="69">
        <v>4</v>
      </c>
      <c r="P25" s="69">
        <v>3</v>
      </c>
      <c r="Q25" s="69">
        <v>1</v>
      </c>
      <c r="R25" s="69">
        <v>5</v>
      </c>
      <c r="S25" s="69">
        <v>4</v>
      </c>
      <c r="T25" s="65">
        <v>0.33333333333333326</v>
      </c>
      <c r="U25" s="65">
        <v>3</v>
      </c>
      <c r="V25" s="65">
        <v>-0.19999999999999996</v>
      </c>
      <c r="W25" s="125">
        <v>0</v>
      </c>
      <c r="X25" s="69">
        <v>283</v>
      </c>
      <c r="Y25" s="69">
        <v>107</v>
      </c>
      <c r="Z25" s="71">
        <v>32</v>
      </c>
      <c r="AA25" s="146">
        <v>372</v>
      </c>
    </row>
    <row r="26" spans="1:51" ht="15">
      <c r="A26" s="10"/>
      <c r="B26" s="13"/>
      <c r="C26" s="145"/>
      <c r="D26" s="27" t="s">
        <v>20</v>
      </c>
      <c r="E26" s="123"/>
      <c r="F26" s="127">
        <v>14845</v>
      </c>
      <c r="G26" s="124">
        <v>1702</v>
      </c>
      <c r="H26" s="124">
        <v>644</v>
      </c>
      <c r="I26" s="124">
        <v>23141</v>
      </c>
      <c r="J26" s="124">
        <v>19715</v>
      </c>
      <c r="K26" s="65">
        <v>7.7220916568742659</v>
      </c>
      <c r="L26" s="65">
        <v>22.051242236024844</v>
      </c>
      <c r="M26" s="65">
        <v>-0.35849790415280236</v>
      </c>
      <c r="N26" s="125">
        <v>-0.24702003550595997</v>
      </c>
      <c r="O26" s="69">
        <v>14845</v>
      </c>
      <c r="P26" s="69">
        <v>1702</v>
      </c>
      <c r="Q26" s="69">
        <v>644</v>
      </c>
      <c r="R26" s="69">
        <v>23141</v>
      </c>
      <c r="S26" s="69">
        <v>19715</v>
      </c>
      <c r="T26" s="65">
        <v>7.7220916568742659</v>
      </c>
      <c r="U26" s="65">
        <v>22.051242236024844</v>
      </c>
      <c r="V26" s="65">
        <v>-0.35849790415280236</v>
      </c>
      <c r="W26" s="125">
        <v>-0.24702003550595997</v>
      </c>
      <c r="X26" s="69">
        <v>530405</v>
      </c>
      <c r="Y26" s="69">
        <v>147132</v>
      </c>
      <c r="Z26" s="71">
        <v>59180</v>
      </c>
      <c r="AA26" s="146">
        <v>902015</v>
      </c>
    </row>
    <row r="27" spans="1:51" ht="15">
      <c r="A27" s="10"/>
      <c r="B27" s="13"/>
      <c r="C27" s="144" t="s">
        <v>18</v>
      </c>
      <c r="D27" s="27"/>
      <c r="E27" s="123"/>
      <c r="F27" s="128"/>
      <c r="G27" s="128"/>
      <c r="H27" s="128"/>
      <c r="I27" s="128"/>
      <c r="J27" s="128"/>
      <c r="K27" s="65"/>
      <c r="L27" s="65"/>
      <c r="M27" s="65"/>
      <c r="N27" s="125"/>
      <c r="O27" s="147"/>
      <c r="P27" s="147"/>
      <c r="Q27" s="147"/>
      <c r="R27" s="147"/>
      <c r="S27" s="147"/>
      <c r="T27" s="65"/>
      <c r="U27" s="65"/>
      <c r="V27" s="65"/>
      <c r="W27" s="125"/>
      <c r="X27" s="44"/>
      <c r="Y27" s="44"/>
      <c r="Z27" s="45"/>
      <c r="AA27" s="148"/>
    </row>
    <row r="28" spans="1:51" ht="15">
      <c r="B28" s="13"/>
      <c r="C28" s="145"/>
      <c r="D28" s="27" t="s">
        <v>19</v>
      </c>
      <c r="E28" s="123"/>
      <c r="F28" s="127">
        <v>84</v>
      </c>
      <c r="G28" s="124">
        <v>0</v>
      </c>
      <c r="H28" s="124">
        <v>1</v>
      </c>
      <c r="I28" s="124">
        <v>0</v>
      </c>
      <c r="J28" s="124">
        <v>1</v>
      </c>
      <c r="K28" s="65" t="s">
        <v>48</v>
      </c>
      <c r="L28" s="65">
        <v>83</v>
      </c>
      <c r="M28" s="65" t="s">
        <v>48</v>
      </c>
      <c r="N28" s="125">
        <v>83</v>
      </c>
      <c r="O28" s="69">
        <v>84</v>
      </c>
      <c r="P28" s="69">
        <v>0</v>
      </c>
      <c r="Q28" s="69">
        <v>1</v>
      </c>
      <c r="R28" s="69">
        <v>0</v>
      </c>
      <c r="S28" s="69">
        <v>1</v>
      </c>
      <c r="T28" s="65" t="s">
        <v>48</v>
      </c>
      <c r="U28" s="65">
        <v>83</v>
      </c>
      <c r="V28" s="65" t="s">
        <v>48</v>
      </c>
      <c r="W28" s="125">
        <v>83</v>
      </c>
      <c r="X28" s="69">
        <v>605</v>
      </c>
      <c r="Y28" s="69">
        <v>127</v>
      </c>
      <c r="Z28" s="71">
        <v>37</v>
      </c>
      <c r="AA28" s="146">
        <v>363</v>
      </c>
    </row>
    <row r="29" spans="1:51" ht="15">
      <c r="A29" s="10"/>
      <c r="B29" s="13"/>
      <c r="C29" s="145"/>
      <c r="D29" s="27" t="s">
        <v>20</v>
      </c>
      <c r="E29" s="123"/>
      <c r="F29" s="127">
        <v>219418</v>
      </c>
      <c r="G29" s="124">
        <v>0</v>
      </c>
      <c r="H29" s="124">
        <v>644</v>
      </c>
      <c r="I29" s="124">
        <v>0</v>
      </c>
      <c r="J29" s="124">
        <v>1352</v>
      </c>
      <c r="K29" s="65" t="s">
        <v>48</v>
      </c>
      <c r="L29" s="65">
        <v>339.71118012422357</v>
      </c>
      <c r="M29" s="65" t="s">
        <v>48</v>
      </c>
      <c r="N29" s="125">
        <v>161.29142011834318</v>
      </c>
      <c r="O29" s="69">
        <v>219418</v>
      </c>
      <c r="P29" s="69">
        <v>0</v>
      </c>
      <c r="Q29" s="69">
        <v>644</v>
      </c>
      <c r="R29" s="69">
        <v>0</v>
      </c>
      <c r="S29" s="69">
        <v>1352</v>
      </c>
      <c r="T29" s="65" t="s">
        <v>48</v>
      </c>
      <c r="U29" s="65">
        <v>339.71118012422357</v>
      </c>
      <c r="V29" s="65" t="s">
        <v>48</v>
      </c>
      <c r="W29" s="125">
        <v>161.29142011834318</v>
      </c>
      <c r="X29" s="69">
        <v>1098243</v>
      </c>
      <c r="Y29" s="69">
        <v>165083</v>
      </c>
      <c r="Z29" s="71">
        <v>29062</v>
      </c>
      <c r="AA29" s="146">
        <v>867164</v>
      </c>
    </row>
    <row r="30" spans="1:51" ht="15" customHeight="1" thickBot="1">
      <c r="A30" s="10"/>
      <c r="B30" s="13"/>
      <c r="C30" s="157" t="s">
        <v>16</v>
      </c>
      <c r="D30" s="158"/>
      <c r="E30" s="159"/>
      <c r="F30" s="130">
        <v>303</v>
      </c>
      <c r="G30" s="130">
        <v>186</v>
      </c>
      <c r="H30" s="130">
        <v>2</v>
      </c>
      <c r="I30" s="130">
        <v>212</v>
      </c>
      <c r="J30" s="130">
        <v>218</v>
      </c>
      <c r="K30" s="131">
        <v>0.62903225806451624</v>
      </c>
      <c r="L30" s="131">
        <v>150.5</v>
      </c>
      <c r="M30" s="131">
        <v>0.429245283018868</v>
      </c>
      <c r="N30" s="132">
        <v>0.38990825688073394</v>
      </c>
      <c r="O30" s="133">
        <v>303</v>
      </c>
      <c r="P30" s="133">
        <v>186</v>
      </c>
      <c r="Q30" s="133">
        <v>2</v>
      </c>
      <c r="R30" s="133">
        <v>212</v>
      </c>
      <c r="S30" s="133">
        <v>218</v>
      </c>
      <c r="T30" s="131">
        <v>0.62903225806451624</v>
      </c>
      <c r="U30" s="131">
        <v>150.5</v>
      </c>
      <c r="V30" s="131">
        <v>0.429245283018868</v>
      </c>
      <c r="W30" s="132">
        <v>0.38990825688073394</v>
      </c>
      <c r="X30" s="133">
        <v>3627</v>
      </c>
      <c r="Y30" s="133">
        <v>1062</v>
      </c>
      <c r="Z30" s="133">
        <v>667</v>
      </c>
      <c r="AA30" s="152">
        <v>3344</v>
      </c>
    </row>
    <row r="31" spans="1:51" s="23" customFormat="1" ht="15" customHeight="1" thickTop="1" thickBot="1">
      <c r="A31" s="10"/>
      <c r="B31" s="13"/>
      <c r="C31" s="160" t="s">
        <v>17</v>
      </c>
      <c r="D31" s="161"/>
      <c r="E31" s="162"/>
      <c r="F31" s="134">
        <v>833405</v>
      </c>
      <c r="G31" s="134">
        <v>219956</v>
      </c>
      <c r="H31" s="134">
        <v>1288</v>
      </c>
      <c r="I31" s="134">
        <v>555038</v>
      </c>
      <c r="J31" s="134">
        <v>620852</v>
      </c>
      <c r="K31" s="135">
        <v>2.78896233792213</v>
      </c>
      <c r="L31" s="135">
        <v>646.05357142857144</v>
      </c>
      <c r="M31" s="135">
        <v>0.50152782332020518</v>
      </c>
      <c r="N31" s="136">
        <v>0.34235695463653171</v>
      </c>
      <c r="O31" s="137">
        <v>833405</v>
      </c>
      <c r="P31" s="137">
        <v>219956</v>
      </c>
      <c r="Q31" s="137">
        <v>1288</v>
      </c>
      <c r="R31" s="137">
        <v>555038</v>
      </c>
      <c r="S31" s="137">
        <v>620852</v>
      </c>
      <c r="T31" s="135">
        <v>2.78896233792213</v>
      </c>
      <c r="U31" s="135">
        <v>646.05357142857144</v>
      </c>
      <c r="V31" s="135">
        <v>0.50152782332020518</v>
      </c>
      <c r="W31" s="136">
        <v>0.34235695463653171</v>
      </c>
      <c r="X31" s="137">
        <v>7627084</v>
      </c>
      <c r="Y31" s="137">
        <v>1554247</v>
      </c>
      <c r="Z31" s="137">
        <v>1323431</v>
      </c>
      <c r="AA31" s="155">
        <v>9169021</v>
      </c>
      <c r="AB31" s="10"/>
      <c r="AC31" s="22"/>
      <c r="AD31" s="22"/>
      <c r="AE31" s="22"/>
      <c r="AF31" s="22"/>
      <c r="AG31" s="22"/>
      <c r="AH31" s="22"/>
      <c r="AI31" s="22"/>
      <c r="AJ31" s="22"/>
      <c r="AK31" s="22"/>
      <c r="AL31" s="22"/>
      <c r="AM31" s="22"/>
      <c r="AN31" s="22"/>
      <c r="AO31" s="22"/>
      <c r="AP31" s="22"/>
      <c r="AQ31" s="22"/>
    </row>
    <row r="32" spans="1:51" s="10" customFormat="1" ht="15" customHeight="1" thickTop="1">
      <c r="F32" s="42"/>
      <c r="G32" s="42"/>
      <c r="H32" s="42"/>
      <c r="I32" s="42"/>
      <c r="J32" s="42"/>
      <c r="K32" s="42"/>
      <c r="L32" s="42"/>
      <c r="M32" s="42"/>
      <c r="AR32"/>
      <c r="AS32"/>
      <c r="AT32"/>
      <c r="AU32"/>
      <c r="AV32"/>
      <c r="AW32"/>
      <c r="AX32"/>
      <c r="AY32"/>
    </row>
    <row r="33" spans="6:51" s="10" customFormat="1" ht="22.9" customHeight="1">
      <c r="F33" s="42"/>
      <c r="G33" s="42"/>
      <c r="H33" s="42"/>
      <c r="I33" s="42"/>
      <c r="J33" s="42"/>
      <c r="K33" s="42"/>
      <c r="L33" s="42"/>
      <c r="M33" s="42"/>
      <c r="AR33"/>
      <c r="AS33"/>
      <c r="AT33"/>
      <c r="AU33"/>
      <c r="AV33"/>
      <c r="AW33"/>
      <c r="AX33"/>
      <c r="AY33"/>
    </row>
  </sheetData>
  <mergeCells count="3">
    <mergeCell ref="F9:N9"/>
    <mergeCell ref="O9:W9"/>
    <mergeCell ref="X9:AA9"/>
  </mergeCells>
  <pageMargins left="0.7" right="0.7" top="0.75" bottom="0.75" header="0.3" footer="0.3"/>
  <pageSetup paperSize="9" scale="48" orientation="landscape" horizontalDpi="4294967293" verticalDpi="4294967293" r:id="rId1"/>
  <colBreaks count="2" manualBreakCount="2">
    <brk id="3" max="1048575" man="1"/>
    <brk id="5" max="1048575"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T68"/>
  <sheetViews>
    <sheetView showGridLines="0" topLeftCell="A7" zoomScaleNormal="100" zoomScalePageLayoutView="40" workbookViewId="0">
      <selection activeCell="F33" sqref="F33"/>
    </sheetView>
  </sheetViews>
  <sheetFormatPr defaultColWidth="0" defaultRowHeight="26.6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74</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39</v>
      </c>
      <c r="G9" s="216"/>
      <c r="H9" s="216"/>
      <c r="I9" s="216"/>
      <c r="J9" s="216"/>
      <c r="K9" s="216"/>
      <c r="L9" s="217"/>
      <c r="M9" s="215" t="s">
        <v>38</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72">
        <v>73</v>
      </c>
      <c r="G13" s="172">
        <v>70</v>
      </c>
      <c r="H13" s="172">
        <v>0</v>
      </c>
      <c r="I13" s="172">
        <v>69</v>
      </c>
      <c r="J13" s="65">
        <f t="shared" ref="J13:J31" si="0">IFERROR(F13/G13-1,"n/a")</f>
        <v>4.2857142857142927E-2</v>
      </c>
      <c r="K13" s="65" t="str">
        <f>IFERROR(F13/H13-1,"n/a")</f>
        <v>n/a</v>
      </c>
      <c r="L13" s="125">
        <f>IFERROR(F13/I13-1,"n/a")</f>
        <v>5.7971014492753659E-2</v>
      </c>
      <c r="M13" s="69">
        <v>346</v>
      </c>
      <c r="N13" s="69">
        <v>111</v>
      </c>
      <c r="O13" s="69">
        <v>145</v>
      </c>
      <c r="P13" s="69">
        <v>386</v>
      </c>
      <c r="Q13" s="65">
        <f>IFERROR(M13/N13-1,"n/a")</f>
        <v>2.1171171171171173</v>
      </c>
      <c r="R13" s="65">
        <f>IFERROR(M13/O13-1,"n/a")</f>
        <v>1.386206896551724</v>
      </c>
      <c r="S13" s="125">
        <f>IFERROR(M13/P13-1,"n/a")</f>
        <v>-0.10362694300518138</v>
      </c>
      <c r="T13" s="69">
        <v>111</v>
      </c>
      <c r="U13" s="71">
        <v>145</v>
      </c>
      <c r="V13" s="146">
        <v>386</v>
      </c>
    </row>
    <row r="14" spans="1:38" ht="15">
      <c r="A14" s="10"/>
      <c r="B14" s="13"/>
      <c r="C14" s="145"/>
      <c r="D14" s="27" t="s">
        <v>20</v>
      </c>
      <c r="E14" s="123"/>
      <c r="F14" s="172">
        <f>108803+415</f>
        <v>109218</v>
      </c>
      <c r="G14" s="172">
        <v>52767</v>
      </c>
      <c r="H14" s="172">
        <v>0</v>
      </c>
      <c r="I14" s="172">
        <v>120203</v>
      </c>
      <c r="J14" s="65">
        <f t="shared" si="0"/>
        <v>1.0698163624992891</v>
      </c>
      <c r="K14" s="65" t="str">
        <f>IFERROR(F14/H14-1,"n/a")</f>
        <v>n/a</v>
      </c>
      <c r="L14" s="125">
        <f>IFERROR(F14/I14-1,"n/a")</f>
        <v>-9.1387070206234489E-2</v>
      </c>
      <c r="M14" s="69">
        <v>380182</v>
      </c>
      <c r="N14" s="69">
        <v>80863</v>
      </c>
      <c r="O14" s="69">
        <v>258885</v>
      </c>
      <c r="P14" s="69">
        <v>733296</v>
      </c>
      <c r="Q14" s="65">
        <f>IFERROR(M14/N14-1,"n/a")</f>
        <v>3.7015569543548965</v>
      </c>
      <c r="R14" s="65">
        <f>IFERROR(M14/O14-1,"n/a")</f>
        <v>0.46853622264712125</v>
      </c>
      <c r="S14" s="125">
        <f>IFERROR(M14/P14-1,"n/a")</f>
        <v>-0.48154360585629818</v>
      </c>
      <c r="T14" s="69">
        <v>80863</v>
      </c>
      <c r="U14" s="71">
        <v>258885</v>
      </c>
      <c r="V14" s="146">
        <v>733296</v>
      </c>
    </row>
    <row r="15" spans="1:38" ht="15">
      <c r="A15" s="10"/>
      <c r="B15" s="13"/>
      <c r="C15" s="144" t="s">
        <v>8</v>
      </c>
      <c r="D15" s="27"/>
      <c r="E15" s="123"/>
      <c r="F15" s="173"/>
      <c r="G15" s="173"/>
      <c r="H15" s="173"/>
      <c r="I15" s="173"/>
      <c r="J15" s="65"/>
      <c r="K15" s="65"/>
      <c r="L15" s="126"/>
      <c r="M15" s="147"/>
      <c r="N15" s="147"/>
      <c r="O15" s="147"/>
      <c r="P15" s="147"/>
      <c r="Q15" s="65"/>
      <c r="R15" s="66"/>
      <c r="S15" s="126"/>
      <c r="T15" s="44"/>
      <c r="U15" s="45"/>
      <c r="V15" s="148"/>
    </row>
    <row r="16" spans="1:38" ht="15">
      <c r="A16" s="10"/>
      <c r="B16" s="13"/>
      <c r="C16" s="145"/>
      <c r="D16" s="27" t="s">
        <v>19</v>
      </c>
      <c r="E16" s="123"/>
      <c r="F16" s="172">
        <v>31</v>
      </c>
      <c r="G16" s="172">
        <v>25</v>
      </c>
      <c r="H16" s="172">
        <v>0</v>
      </c>
      <c r="I16" s="172">
        <v>20</v>
      </c>
      <c r="J16" s="65">
        <f t="shared" si="0"/>
        <v>0.24</v>
      </c>
      <c r="K16" s="65" t="str">
        <f>IFERROR(F16/H16-1,"n/a")</f>
        <v>n/a</v>
      </c>
      <c r="L16" s="125">
        <f>IFERROR(F16/I16-1,"n/a")</f>
        <v>0.55000000000000004</v>
      </c>
      <c r="M16" s="69">
        <v>778</v>
      </c>
      <c r="N16" s="69">
        <v>283</v>
      </c>
      <c r="O16" s="69">
        <v>43</v>
      </c>
      <c r="P16" s="69">
        <v>827</v>
      </c>
      <c r="Q16" s="65">
        <f>IFERROR(M16/N16-1,"n/a")</f>
        <v>1.7491166077738516</v>
      </c>
      <c r="R16" s="65">
        <f>IFERROR(M16/O16-1,"n/a")</f>
        <v>17.093023255813954</v>
      </c>
      <c r="S16" s="125">
        <f>IFERROR(M16/P16-1,"n/a")</f>
        <v>-5.9250302297460755E-2</v>
      </c>
      <c r="T16" s="69">
        <v>283</v>
      </c>
      <c r="U16" s="71">
        <v>43</v>
      </c>
      <c r="V16" s="146">
        <v>827</v>
      </c>
    </row>
    <row r="17" spans="1:46" ht="15">
      <c r="A17" s="10"/>
      <c r="B17" s="13"/>
      <c r="C17" s="145"/>
      <c r="D17" s="27" t="s">
        <v>20</v>
      </c>
      <c r="E17" s="123"/>
      <c r="F17" s="172">
        <v>88390</v>
      </c>
      <c r="G17" s="172">
        <v>39214</v>
      </c>
      <c r="H17" s="172">
        <v>0</v>
      </c>
      <c r="I17" s="172">
        <v>58943</v>
      </c>
      <c r="J17" s="65">
        <f t="shared" si="0"/>
        <v>1.2540419238027236</v>
      </c>
      <c r="K17" s="65" t="str">
        <f>IFERROR(F17/H17-1,"n/a")</f>
        <v>n/a</v>
      </c>
      <c r="L17" s="125">
        <f>IFERROR(F17/I17-1,"n/a")</f>
        <v>0.49958434419693609</v>
      </c>
      <c r="M17" s="69">
        <v>1843624</v>
      </c>
      <c r="N17" s="69">
        <v>465109</v>
      </c>
      <c r="O17" s="69">
        <v>140552</v>
      </c>
      <c r="P17" s="69">
        <v>2552942</v>
      </c>
      <c r="Q17" s="65">
        <f>IFERROR(M17/N17-1,"n/a")</f>
        <v>2.9638536343093769</v>
      </c>
      <c r="R17" s="65">
        <f>IFERROR(M17/O17-1,"n/a")</f>
        <v>12.117024304172121</v>
      </c>
      <c r="S17" s="125">
        <f>IFERROR(M17/P17-1,"n/a")</f>
        <v>-0.27784336659430575</v>
      </c>
      <c r="T17" s="69">
        <v>465109</v>
      </c>
      <c r="U17" s="71">
        <v>140552</v>
      </c>
      <c r="V17" s="146">
        <v>2552942</v>
      </c>
    </row>
    <row r="18" spans="1:46" ht="15">
      <c r="A18" s="10"/>
      <c r="B18" s="13"/>
      <c r="C18" s="144" t="s">
        <v>6</v>
      </c>
      <c r="D18" s="27"/>
      <c r="E18" s="123"/>
      <c r="F18" s="128"/>
      <c r="G18" s="174"/>
      <c r="H18" s="174"/>
      <c r="I18" s="174"/>
      <c r="J18" s="65"/>
      <c r="K18" s="65"/>
      <c r="L18" s="125"/>
      <c r="M18" s="147"/>
      <c r="N18" s="147"/>
      <c r="O18" s="147"/>
      <c r="P18" s="147"/>
      <c r="Q18" s="65"/>
      <c r="R18" s="65"/>
      <c r="S18" s="125"/>
      <c r="T18" s="44"/>
      <c r="U18" s="45"/>
      <c r="V18" s="148"/>
    </row>
    <row r="19" spans="1:46" ht="15">
      <c r="A19" s="10"/>
      <c r="B19" s="13"/>
      <c r="C19" s="145"/>
      <c r="D19" s="27" t="s">
        <v>19</v>
      </c>
      <c r="E19" s="123"/>
      <c r="F19" s="127">
        <v>9</v>
      </c>
      <c r="G19" s="172">
        <v>3</v>
      </c>
      <c r="H19" s="172">
        <v>0</v>
      </c>
      <c r="I19" s="172">
        <v>9</v>
      </c>
      <c r="J19" s="65">
        <f t="shared" si="0"/>
        <v>2</v>
      </c>
      <c r="K19" s="65" t="str">
        <f>IFERROR(F19/H19-1,"n/a")</f>
        <v>n/a</v>
      </c>
      <c r="L19" s="125">
        <f>IFERROR(F19/I19-1,"n/a")</f>
        <v>0</v>
      </c>
      <c r="M19" s="69">
        <v>475</v>
      </c>
      <c r="N19" s="69">
        <v>23</v>
      </c>
      <c r="O19" s="69">
        <v>4</v>
      </c>
      <c r="P19" s="69">
        <v>191</v>
      </c>
      <c r="Q19" s="65">
        <f>IFERROR(M19/N19-1,"n/a")</f>
        <v>19.652173913043477</v>
      </c>
      <c r="R19" s="65">
        <f>IFERROR(M19/O19-1,"n/a")</f>
        <v>117.75</v>
      </c>
      <c r="S19" s="125">
        <f>IFERROR(M19/P19-1,"n/a")</f>
        <v>1.4869109947643979</v>
      </c>
      <c r="T19" s="69">
        <v>23</v>
      </c>
      <c r="U19" s="71">
        <v>4</v>
      </c>
      <c r="V19" s="146">
        <v>191</v>
      </c>
    </row>
    <row r="20" spans="1:46" ht="15">
      <c r="A20" s="10"/>
      <c r="B20" s="13"/>
      <c r="C20" s="145"/>
      <c r="D20" s="27" t="s">
        <v>20</v>
      </c>
      <c r="E20" s="123"/>
      <c r="F20" s="127">
        <v>6157</v>
      </c>
      <c r="G20" s="172">
        <v>864</v>
      </c>
      <c r="H20" s="172">
        <v>0</v>
      </c>
      <c r="I20" s="172">
        <v>9825</v>
      </c>
      <c r="J20" s="65">
        <f t="shared" si="0"/>
        <v>6.1261574074074074</v>
      </c>
      <c r="K20" s="65" t="str">
        <f>IFERROR(F20/H20-1,"n/a")</f>
        <v>n/a</v>
      </c>
      <c r="L20" s="125">
        <f t="shared" ref="L20:L31" si="1">IFERROR(F20/I20-1,"n/a")</f>
        <v>-0.37333333333333329</v>
      </c>
      <c r="M20" s="69">
        <v>561984</v>
      </c>
      <c r="N20" s="69">
        <v>8611</v>
      </c>
      <c r="O20" s="69">
        <v>1753</v>
      </c>
      <c r="P20" s="69">
        <v>254421</v>
      </c>
      <c r="Q20" s="65">
        <f>IFERROR(M20/N20-1,"n/a")</f>
        <v>64.263500174195798</v>
      </c>
      <c r="R20" s="65">
        <f>IFERROR(M20/O20-1,"n/a")</f>
        <v>319.58414147176268</v>
      </c>
      <c r="S20" s="125">
        <f>IFERROR(M20/P20-1,"n/a")</f>
        <v>1.2088742674543376</v>
      </c>
      <c r="T20" s="69">
        <v>8611</v>
      </c>
      <c r="U20" s="71">
        <v>1753</v>
      </c>
      <c r="V20" s="146">
        <v>254421</v>
      </c>
    </row>
    <row r="21" spans="1:46" ht="15">
      <c r="A21" s="10"/>
      <c r="B21" s="13"/>
      <c r="C21" s="144" t="s">
        <v>4</v>
      </c>
      <c r="D21" s="27"/>
      <c r="E21" s="149"/>
      <c r="F21" s="128"/>
      <c r="G21" s="174"/>
      <c r="H21" s="174"/>
      <c r="I21" s="174"/>
      <c r="J21" s="65"/>
      <c r="K21" s="65"/>
      <c r="L21" s="125"/>
      <c r="M21" s="147"/>
      <c r="N21" s="147"/>
      <c r="O21" s="147"/>
      <c r="P21" s="147"/>
      <c r="Q21" s="65"/>
      <c r="R21" s="65"/>
      <c r="S21" s="125"/>
      <c r="T21" s="44"/>
      <c r="U21" s="45"/>
      <c r="V21" s="148"/>
    </row>
    <row r="22" spans="1:46" ht="15">
      <c r="A22" s="10"/>
      <c r="B22" s="13"/>
      <c r="C22" s="145"/>
      <c r="D22" s="27" t="s">
        <v>19</v>
      </c>
      <c r="E22" s="149"/>
      <c r="F22" s="127">
        <v>118</v>
      </c>
      <c r="G22" s="172">
        <v>102</v>
      </c>
      <c r="H22" s="172">
        <v>0</v>
      </c>
      <c r="I22" s="172">
        <v>131</v>
      </c>
      <c r="J22" s="65">
        <f t="shared" si="0"/>
        <v>0.15686274509803932</v>
      </c>
      <c r="K22" s="65" t="str">
        <f>IFERROR(F22/H22-1,"n/a")</f>
        <v>n/a</v>
      </c>
      <c r="L22" s="125">
        <f t="shared" si="1"/>
        <v>-9.92366412213741E-2</v>
      </c>
      <c r="M22" s="69">
        <v>1140</v>
      </c>
      <c r="N22" s="69">
        <v>411</v>
      </c>
      <c r="O22" s="69">
        <v>406</v>
      </c>
      <c r="P22" s="69">
        <v>1205</v>
      </c>
      <c r="Q22" s="65">
        <f>IFERROR(M22/N22-1,"n/a")</f>
        <v>1.7737226277372264</v>
      </c>
      <c r="R22" s="65">
        <f>IFERROR(M22/O22-1,"n/a")</f>
        <v>1.8078817733990147</v>
      </c>
      <c r="S22" s="125">
        <f>IFERROR(M22/P22-1,"n/a")</f>
        <v>-5.3941908713692976E-2</v>
      </c>
      <c r="T22" s="69">
        <v>411</v>
      </c>
      <c r="U22" s="71">
        <v>406</v>
      </c>
      <c r="V22" s="146">
        <v>1205</v>
      </c>
    </row>
    <row r="23" spans="1:46" ht="15">
      <c r="A23" s="10"/>
      <c r="B23" s="13"/>
      <c r="C23" s="145"/>
      <c r="D23" s="27" t="s">
        <v>20</v>
      </c>
      <c r="E23" s="123"/>
      <c r="F23" s="127">
        <v>409516</v>
      </c>
      <c r="G23" s="172">
        <v>200450</v>
      </c>
      <c r="H23" s="172">
        <v>0</v>
      </c>
      <c r="I23" s="172">
        <v>386408</v>
      </c>
      <c r="J23" s="65">
        <f t="shared" si="0"/>
        <v>1.0429832876028935</v>
      </c>
      <c r="K23" s="65" t="str">
        <f>IFERROR(F23/H23-1,"n/a")</f>
        <v>n/a</v>
      </c>
      <c r="L23" s="125">
        <f t="shared" si="1"/>
        <v>5.9802074491211332E-2</v>
      </c>
      <c r="M23" s="69">
        <v>3212646</v>
      </c>
      <c r="N23" s="69">
        <v>687449</v>
      </c>
      <c r="O23" s="69">
        <v>833999</v>
      </c>
      <c r="P23" s="69">
        <v>3859183</v>
      </c>
      <c r="Q23" s="65">
        <f>IFERROR(M23/N23-1,"n/a")</f>
        <v>3.6732863092389403</v>
      </c>
      <c r="R23" s="65">
        <f>IFERROR(M23/O23-1,"n/a")</f>
        <v>2.8520981440025706</v>
      </c>
      <c r="S23" s="125">
        <f>IFERROR(M23/P23-1,"n/a")</f>
        <v>-0.16753209163701233</v>
      </c>
      <c r="T23" s="69">
        <v>687449</v>
      </c>
      <c r="U23" s="71">
        <v>833999</v>
      </c>
      <c r="V23" s="146">
        <v>3859183</v>
      </c>
    </row>
    <row r="24" spans="1:46" ht="15">
      <c r="A24" s="10"/>
      <c r="B24" s="13"/>
      <c r="C24" s="144" t="s">
        <v>7</v>
      </c>
      <c r="D24" s="27"/>
      <c r="E24" s="123"/>
      <c r="F24" s="128"/>
      <c r="G24" s="174"/>
      <c r="H24" s="174"/>
      <c r="I24" s="174"/>
      <c r="J24" s="65"/>
      <c r="K24" s="65"/>
      <c r="L24" s="125"/>
      <c r="M24" s="147"/>
      <c r="N24" s="147"/>
      <c r="O24" s="147"/>
      <c r="P24" s="147"/>
      <c r="Q24" s="65"/>
      <c r="R24" s="65"/>
      <c r="S24" s="125"/>
      <c r="T24" s="44"/>
      <c r="U24" s="45"/>
      <c r="V24" s="148"/>
    </row>
    <row r="25" spans="1:46" ht="15">
      <c r="A25" s="10"/>
      <c r="B25" s="13"/>
      <c r="C25" s="145"/>
      <c r="D25" s="27" t="s">
        <v>19</v>
      </c>
      <c r="E25" s="123"/>
      <c r="F25" s="127">
        <v>5</v>
      </c>
      <c r="G25" s="172">
        <v>7</v>
      </c>
      <c r="H25" s="172">
        <v>3</v>
      </c>
      <c r="I25" s="172">
        <v>44</v>
      </c>
      <c r="J25" s="65">
        <f t="shared" si="0"/>
        <v>-0.2857142857142857</v>
      </c>
      <c r="K25" s="65">
        <f>IFERROR(F25/H25-1,"n/a")</f>
        <v>0.66666666666666674</v>
      </c>
      <c r="L25" s="125">
        <f t="shared" si="1"/>
        <v>-0.88636363636363635</v>
      </c>
      <c r="M25" s="69">
        <v>283</v>
      </c>
      <c r="N25" s="69">
        <v>107</v>
      </c>
      <c r="O25" s="69">
        <v>32</v>
      </c>
      <c r="P25" s="69">
        <v>372</v>
      </c>
      <c r="Q25" s="65">
        <f>IFERROR(M25/N25-1,"n/a")</f>
        <v>1.6448598130841123</v>
      </c>
      <c r="R25" s="65">
        <f>IFERROR(M25/O25-1,"n/a")</f>
        <v>7.84375</v>
      </c>
      <c r="S25" s="125">
        <f>IFERROR(M25/P25-1,"n/a")</f>
        <v>-0.239247311827957</v>
      </c>
      <c r="T25" s="69">
        <v>107</v>
      </c>
      <c r="U25" s="71">
        <v>32</v>
      </c>
      <c r="V25" s="146">
        <v>372</v>
      </c>
    </row>
    <row r="26" spans="1:46" ht="15">
      <c r="A26" s="10"/>
      <c r="B26" s="13"/>
      <c r="C26" s="145"/>
      <c r="D26" s="27" t="s">
        <v>20</v>
      </c>
      <c r="E26" s="123"/>
      <c r="F26" s="127">
        <v>20252</v>
      </c>
      <c r="G26" s="172">
        <v>13748</v>
      </c>
      <c r="H26" s="172">
        <v>1045</v>
      </c>
      <c r="I26" s="172">
        <v>52611</v>
      </c>
      <c r="J26" s="65">
        <f t="shared" si="0"/>
        <v>0.47308699447192315</v>
      </c>
      <c r="K26" s="65">
        <f>IFERROR(F26/H26-1,"n/a")</f>
        <v>18.379904306220094</v>
      </c>
      <c r="L26" s="125">
        <f t="shared" si="1"/>
        <v>-0.61506148904221547</v>
      </c>
      <c r="M26" s="69">
        <v>530405</v>
      </c>
      <c r="N26" s="69">
        <v>147132</v>
      </c>
      <c r="O26" s="69">
        <v>59180</v>
      </c>
      <c r="P26" s="69">
        <v>902015</v>
      </c>
      <c r="Q26" s="65">
        <f>IFERROR(M26/N26-1,"n/a")</f>
        <v>2.6049601718185031</v>
      </c>
      <c r="R26" s="65">
        <f>IFERROR(M26/O26-1,"n/a")</f>
        <v>7.9625718148022973</v>
      </c>
      <c r="S26" s="125">
        <f>IFERROR(M26/P26-1,"n/a")</f>
        <v>-0.41197762786649894</v>
      </c>
      <c r="T26" s="69">
        <v>147132</v>
      </c>
      <c r="U26" s="71">
        <v>59180</v>
      </c>
      <c r="V26" s="146">
        <v>902015</v>
      </c>
    </row>
    <row r="27" spans="1:46" ht="15">
      <c r="A27" s="10"/>
      <c r="B27" s="13"/>
      <c r="C27" s="144" t="s">
        <v>18</v>
      </c>
      <c r="D27" s="27"/>
      <c r="E27" s="123"/>
      <c r="F27" s="128"/>
      <c r="G27" s="174"/>
      <c r="H27" s="174"/>
      <c r="I27" s="174"/>
      <c r="J27" s="65"/>
      <c r="K27" s="65"/>
      <c r="L27" s="125"/>
      <c r="M27" s="147"/>
      <c r="N27" s="147"/>
      <c r="O27" s="147"/>
      <c r="P27" s="147"/>
      <c r="Q27" s="65"/>
      <c r="R27" s="65"/>
      <c r="S27" s="125"/>
      <c r="T27" s="44"/>
      <c r="U27" s="45"/>
      <c r="V27" s="148"/>
    </row>
    <row r="28" spans="1:46" ht="15">
      <c r="B28" s="13"/>
      <c r="C28" s="145"/>
      <c r="D28" s="27" t="s">
        <v>19</v>
      </c>
      <c r="E28" s="123"/>
      <c r="F28" s="127">
        <f>1+36</f>
        <v>37</v>
      </c>
      <c r="G28" s="172">
        <v>0</v>
      </c>
      <c r="H28" s="172">
        <v>5</v>
      </c>
      <c r="I28" s="172">
        <v>18</v>
      </c>
      <c r="J28" s="65" t="str">
        <f t="shared" si="0"/>
        <v>n/a</v>
      </c>
      <c r="K28" s="65">
        <f>IFERROR(F28/H28-1,"n/a")</f>
        <v>6.4</v>
      </c>
      <c r="L28" s="125">
        <f t="shared" si="1"/>
        <v>1.0555555555555554</v>
      </c>
      <c r="M28" s="69">
        <v>605</v>
      </c>
      <c r="N28" s="69">
        <v>127</v>
      </c>
      <c r="O28" s="69">
        <v>37</v>
      </c>
      <c r="P28" s="69">
        <v>363</v>
      </c>
      <c r="Q28" s="65">
        <f>IFERROR(M28/N28-1,"n/a")</f>
        <v>3.7637795275590555</v>
      </c>
      <c r="R28" s="65">
        <f>IFERROR(M28/O28-1,"n/a")</f>
        <v>15.351351351351351</v>
      </c>
      <c r="S28" s="125">
        <f>IFERROR(M28/P28-1,"n/a")</f>
        <v>0.66666666666666674</v>
      </c>
      <c r="T28" s="69">
        <v>127</v>
      </c>
      <c r="U28" s="71">
        <v>37</v>
      </c>
      <c r="V28" s="146">
        <f>282+81</f>
        <v>363</v>
      </c>
    </row>
    <row r="29" spans="1:46" ht="15">
      <c r="A29" s="10"/>
      <c r="B29" s="13"/>
      <c r="C29" s="145"/>
      <c r="D29" s="27" t="s">
        <v>20</v>
      </c>
      <c r="E29" s="123"/>
      <c r="F29" s="127">
        <f>2108+606+127100</f>
        <v>129814</v>
      </c>
      <c r="G29" s="172">
        <v>0</v>
      </c>
      <c r="H29" s="172">
        <v>10369</v>
      </c>
      <c r="I29" s="172">
        <v>10666</v>
      </c>
      <c r="J29" s="65" t="str">
        <f t="shared" si="0"/>
        <v>n/a</v>
      </c>
      <c r="K29" s="65">
        <f>IFERROR(F29/H29-1,"n/a")</f>
        <v>11.519432925065098</v>
      </c>
      <c r="L29" s="125">
        <f t="shared" si="1"/>
        <v>11.170823176448527</v>
      </c>
      <c r="M29" s="69">
        <v>1098243</v>
      </c>
      <c r="N29" s="69">
        <v>165083</v>
      </c>
      <c r="O29" s="69">
        <v>29062</v>
      </c>
      <c r="P29" s="69">
        <v>867164</v>
      </c>
      <c r="Q29" s="65">
        <f>IFERROR(M29/N29-1,"n/a")</f>
        <v>5.6526716863638287</v>
      </c>
      <c r="R29" s="65">
        <f>IFERROR(M29/O29-1,"n/a")</f>
        <v>36.789656596242516</v>
      </c>
      <c r="S29" s="125">
        <f>IFERROR(M29/P29-1,"n/a")</f>
        <v>0.2664766987559446</v>
      </c>
      <c r="T29" s="69">
        <v>165083</v>
      </c>
      <c r="U29" s="71">
        <f>20768+8294</f>
        <v>29062</v>
      </c>
      <c r="V29" s="146">
        <f>659951+168729+38484</f>
        <v>867164</v>
      </c>
    </row>
    <row r="30" spans="1:46" ht="15" customHeight="1" thickBot="1">
      <c r="A30" s="10"/>
      <c r="B30" s="13"/>
      <c r="C30" s="157" t="s">
        <v>16</v>
      </c>
      <c r="D30" s="158"/>
      <c r="E30" s="159"/>
      <c r="F30" s="130">
        <f t="shared" ref="F30:I31" si="2">F13+F16+F19+F22+F25+F28</f>
        <v>273</v>
      </c>
      <c r="G30" s="130">
        <f>G13+G16+G19+G22+G25+G28</f>
        <v>207</v>
      </c>
      <c r="H30" s="130">
        <f t="shared" si="2"/>
        <v>8</v>
      </c>
      <c r="I30" s="130">
        <f t="shared" si="2"/>
        <v>291</v>
      </c>
      <c r="J30" s="131">
        <f t="shared" si="0"/>
        <v>0.31884057971014501</v>
      </c>
      <c r="K30" s="131">
        <f>IFERROR(F30/H30-1,"n/a")</f>
        <v>33.125</v>
      </c>
      <c r="L30" s="132">
        <f t="shared" si="1"/>
        <v>-6.1855670103092786E-2</v>
      </c>
      <c r="M30" s="133">
        <f t="shared" ref="M30:P31" si="3">M13+M16+M19+M22+M25+M28</f>
        <v>3627</v>
      </c>
      <c r="N30" s="133">
        <f t="shared" si="3"/>
        <v>1062</v>
      </c>
      <c r="O30" s="133">
        <f t="shared" si="3"/>
        <v>667</v>
      </c>
      <c r="P30" s="133">
        <f t="shared" si="3"/>
        <v>3344</v>
      </c>
      <c r="Q30" s="131">
        <f>IFERROR(M30/N30-1,"n/a")</f>
        <v>2.4152542372881354</v>
      </c>
      <c r="R30" s="131">
        <f>IFERROR(M30/O30-1,"n/a")</f>
        <v>4.437781109445277</v>
      </c>
      <c r="S30" s="132">
        <f>IFERROR(M30/P30-1,"n/a")</f>
        <v>8.4629186602870776E-2</v>
      </c>
      <c r="T30" s="133">
        <f t="shared" ref="T30:V31" si="4">T13+T16+T19+T22+T25+T28</f>
        <v>1062</v>
      </c>
      <c r="U30" s="133">
        <f t="shared" si="4"/>
        <v>667</v>
      </c>
      <c r="V30" s="152">
        <f t="shared" si="4"/>
        <v>3344</v>
      </c>
    </row>
    <row r="31" spans="1:46" s="23" customFormat="1" ht="15" customHeight="1" thickTop="1" thickBot="1">
      <c r="A31" s="10"/>
      <c r="B31" s="13"/>
      <c r="C31" s="160" t="s">
        <v>17</v>
      </c>
      <c r="D31" s="161"/>
      <c r="E31" s="162"/>
      <c r="F31" s="134">
        <f t="shared" si="2"/>
        <v>763347</v>
      </c>
      <c r="G31" s="134">
        <f t="shared" si="2"/>
        <v>307043</v>
      </c>
      <c r="H31" s="134">
        <f t="shared" si="2"/>
        <v>11414</v>
      </c>
      <c r="I31" s="134">
        <f t="shared" si="2"/>
        <v>638656</v>
      </c>
      <c r="J31" s="135">
        <f t="shared" si="0"/>
        <v>1.48612409336803</v>
      </c>
      <c r="K31" s="135">
        <f>IFERROR(F31/H31-1,"n/a")</f>
        <v>65.87813211845102</v>
      </c>
      <c r="L31" s="136">
        <f t="shared" si="1"/>
        <v>0.19523969085078674</v>
      </c>
      <c r="M31" s="137">
        <f t="shared" si="3"/>
        <v>7627084</v>
      </c>
      <c r="N31" s="137">
        <f t="shared" si="3"/>
        <v>1554247</v>
      </c>
      <c r="O31" s="137">
        <f t="shared" si="3"/>
        <v>1323431</v>
      </c>
      <c r="P31" s="137">
        <f t="shared" si="3"/>
        <v>9169021</v>
      </c>
      <c r="Q31" s="135">
        <f>IFERROR(M31/N31-1,"n/a")</f>
        <v>3.9072534803026802</v>
      </c>
      <c r="R31" s="135">
        <f>IFERROR(M31/O31-1,"n/a")</f>
        <v>4.7631142084475879</v>
      </c>
      <c r="S31" s="136">
        <f>IFERROR(M31/P31-1,"n/a")</f>
        <v>-0.16816811740315574</v>
      </c>
      <c r="T31" s="137">
        <f t="shared" si="4"/>
        <v>1554247</v>
      </c>
      <c r="U31" s="137">
        <f t="shared" si="4"/>
        <v>1323431</v>
      </c>
      <c r="V31" s="155">
        <f t="shared" si="4"/>
        <v>9169021</v>
      </c>
      <c r="W31" s="10"/>
      <c r="X31" s="22"/>
      <c r="Y31" s="22"/>
      <c r="Z31" s="22"/>
      <c r="AA31" s="22"/>
      <c r="AB31" s="22"/>
      <c r="AC31" s="22"/>
      <c r="AD31" s="22"/>
      <c r="AE31" s="22"/>
      <c r="AF31" s="22"/>
      <c r="AG31" s="22"/>
      <c r="AH31" s="22"/>
      <c r="AI31" s="22"/>
      <c r="AJ31" s="22"/>
      <c r="AK31" s="22"/>
      <c r="AL31" s="22"/>
    </row>
    <row r="32" spans="1:46" s="10" customFormat="1" ht="15" customHeight="1" thickTop="1">
      <c r="F32" s="42"/>
      <c r="G32" s="42"/>
      <c r="H32" s="42"/>
      <c r="I32" s="42"/>
      <c r="J32" s="42"/>
      <c r="K32" s="42"/>
      <c r="AM32"/>
      <c r="AN32"/>
      <c r="AO32"/>
      <c r="AP32"/>
      <c r="AQ32"/>
      <c r="AR32"/>
      <c r="AS32"/>
      <c r="AT32"/>
    </row>
    <row r="33" ht="26.65" customHeight="1"/>
    <row r="34" ht="26.65" customHeight="1"/>
    <row r="35" ht="26.65" customHeight="1"/>
    <row r="36" ht="26.65" customHeight="1"/>
    <row r="37" ht="26.65" customHeight="1"/>
    <row r="38" ht="26.65" customHeight="1"/>
    <row r="39" ht="26.65" customHeight="1"/>
    <row r="40" ht="26.65" customHeight="1"/>
    <row r="41" ht="26.65" customHeight="1"/>
    <row r="42" ht="26.65" customHeight="1"/>
    <row r="43" ht="26.65" customHeight="1"/>
    <row r="44" ht="26.65" customHeight="1"/>
    <row r="45" ht="26.65" customHeight="1"/>
    <row r="46" ht="26.65" customHeight="1"/>
    <row r="47" ht="26.65" customHeight="1"/>
    <row r="48" ht="26.65" customHeight="1"/>
    <row r="49" ht="26.65" customHeight="1"/>
    <row r="50" ht="26.65" customHeight="1"/>
    <row r="51" ht="26.65" customHeight="1"/>
    <row r="52" ht="26.65" customHeight="1"/>
    <row r="53" ht="26.65" customHeight="1"/>
    <row r="54" ht="26.65" customHeight="1"/>
    <row r="55" ht="26.65" customHeight="1"/>
    <row r="56" ht="26.65" customHeight="1"/>
    <row r="57" ht="26.65" customHeight="1"/>
    <row r="58" ht="26.65" customHeight="1"/>
    <row r="59" ht="26.65" customHeight="1"/>
    <row r="60" ht="26.65" customHeight="1"/>
    <row r="61" ht="26.65" customHeight="1"/>
    <row r="62" ht="26.65" customHeight="1"/>
    <row r="63" ht="26.65" customHeight="1"/>
    <row r="64" ht="26.65" customHeight="1"/>
    <row r="65" ht="26.65" customHeight="1"/>
    <row r="66" ht="26.65" customHeight="1"/>
    <row r="67" ht="26.65" customHeight="1"/>
    <row r="68" ht="26.65" customHeight="1"/>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24EBC-2FA4-41B1-A4B1-13B56BCE49DB}">
  <dimension ref="A1:AT32"/>
  <sheetViews>
    <sheetView showGridLines="0" tabSelected="1" zoomScale="80" zoomScaleNormal="80" workbookViewId="0">
      <selection activeCell="A40" sqref="A40"/>
    </sheetView>
  </sheetViews>
  <sheetFormatPr defaultColWidth="0" defaultRowHeight="12.95" customHeight="1"/>
  <cols>
    <col min="1" max="2" width="4.28515625" customWidth="1"/>
    <col min="3" max="3" width="3.7109375" customWidth="1"/>
    <col min="4" max="4" width="30"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9.42578125" bestFit="1"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46234</v>
      </c>
      <c r="AG3" s="26"/>
      <c r="AH3" s="26"/>
      <c r="AI3" s="26"/>
      <c r="AJ3" s="26"/>
      <c r="AK3" s="26"/>
      <c r="AL3" s="26"/>
      <c r="AM3" s="26"/>
      <c r="AN3" s="26"/>
      <c r="AO3" s="10"/>
    </row>
    <row r="4" spans="1:46" ht="12.95" customHeight="1">
      <c r="A4" s="10"/>
      <c r="B4" s="12" t="s">
        <v>67</v>
      </c>
      <c r="C4" s="27"/>
      <c r="D4" s="197" t="s">
        <v>62</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62</v>
      </c>
      <c r="F6" s="213"/>
      <c r="G6" s="213"/>
      <c r="H6" s="213"/>
      <c r="I6" s="213"/>
      <c r="J6" s="213"/>
      <c r="K6" s="213"/>
      <c r="L6" s="213"/>
      <c r="M6" s="213"/>
      <c r="N6" s="213"/>
      <c r="O6" s="213"/>
      <c r="P6" s="213"/>
      <c r="Q6" s="213"/>
      <c r="R6" s="213"/>
      <c r="S6" s="214"/>
      <c r="T6" s="215" t="s">
        <v>128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173</v>
      </c>
      <c r="F10" s="124">
        <v>168</v>
      </c>
      <c r="G10" s="124">
        <v>166</v>
      </c>
      <c r="H10" s="129">
        <v>105</v>
      </c>
      <c r="I10" s="129">
        <v>84</v>
      </c>
      <c r="J10" s="129">
        <v>28</v>
      </c>
      <c r="K10" s="129">
        <v>0</v>
      </c>
      <c r="L10" s="129">
        <v>101</v>
      </c>
      <c r="M10" s="65">
        <v>2.9761904761904656E-2</v>
      </c>
      <c r="N10" s="65">
        <v>4.2168674698795261E-2</v>
      </c>
      <c r="O10" s="65">
        <v>0.64761904761904754</v>
      </c>
      <c r="P10" s="65">
        <v>1.0595238095238093</v>
      </c>
      <c r="Q10" s="65">
        <v>5.1785714285714288</v>
      </c>
      <c r="R10" s="65" t="s">
        <v>48</v>
      </c>
      <c r="S10" s="125">
        <v>0.71287128712871284</v>
      </c>
      <c r="T10" s="69">
        <v>1931</v>
      </c>
      <c r="U10" s="69">
        <v>1822</v>
      </c>
      <c r="V10" s="69">
        <v>1374</v>
      </c>
      <c r="W10" s="69">
        <v>958</v>
      </c>
      <c r="X10" s="69">
        <v>910</v>
      </c>
      <c r="Y10" s="69">
        <v>28</v>
      </c>
      <c r="Z10" s="69">
        <v>551</v>
      </c>
      <c r="AA10" s="69">
        <v>926</v>
      </c>
      <c r="AB10" s="65">
        <v>5.982436882546649E-2</v>
      </c>
      <c r="AC10" s="65">
        <v>0.40538573508005826</v>
      </c>
      <c r="AD10" s="65">
        <v>1.0156576200417535</v>
      </c>
      <c r="AE10" s="65">
        <v>1.121978021978022</v>
      </c>
      <c r="AF10" s="65">
        <v>67.964285714285708</v>
      </c>
      <c r="AG10" s="65">
        <v>2.5045372050816699</v>
      </c>
      <c r="AH10" s="125">
        <v>1.0853131749460041</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722382</v>
      </c>
      <c r="F11" s="124">
        <v>664501</v>
      </c>
      <c r="G11" s="124">
        <v>639139</v>
      </c>
      <c r="H11" s="129">
        <v>396404</v>
      </c>
      <c r="I11" s="129">
        <v>292122</v>
      </c>
      <c r="J11" s="129">
        <v>30914</v>
      </c>
      <c r="K11" s="129">
        <v>0</v>
      </c>
      <c r="L11" s="129">
        <v>332464</v>
      </c>
      <c r="M11" s="65">
        <v>8.7104458834524001E-2</v>
      </c>
      <c r="N11" s="65">
        <v>0.13024240423444655</v>
      </c>
      <c r="O11" s="65">
        <v>0.82233781697460162</v>
      </c>
      <c r="P11" s="65">
        <v>1.4728777702466775</v>
      </c>
      <c r="Q11" s="65">
        <v>22.367471048715792</v>
      </c>
      <c r="R11" s="65" t="s">
        <v>48</v>
      </c>
      <c r="S11" s="125">
        <v>1.1728126955098896</v>
      </c>
      <c r="T11" s="69">
        <v>6363451</v>
      </c>
      <c r="U11" s="69">
        <v>5569362</v>
      </c>
      <c r="V11" s="69">
        <v>4594179</v>
      </c>
      <c r="W11" s="69">
        <v>3097466</v>
      </c>
      <c r="X11" s="69">
        <v>1836211</v>
      </c>
      <c r="Y11" s="69">
        <v>30914</v>
      </c>
      <c r="Z11" s="69">
        <v>1092884</v>
      </c>
      <c r="AA11" s="69">
        <v>2783719</v>
      </c>
      <c r="AB11" s="65">
        <v>0.14258168170788688</v>
      </c>
      <c r="AC11" s="65">
        <v>0.3851116815431006</v>
      </c>
      <c r="AD11" s="65">
        <v>1.0544054398014375</v>
      </c>
      <c r="AE11" s="65">
        <v>2.465533645098521</v>
      </c>
      <c r="AF11" s="65">
        <v>204.84366306527787</v>
      </c>
      <c r="AG11" s="65">
        <v>4.8226225290149731</v>
      </c>
      <c r="AH11" s="125">
        <v>1.2859530721312029</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156</v>
      </c>
      <c r="F13" s="124">
        <v>141</v>
      </c>
      <c r="G13" s="124">
        <v>93</v>
      </c>
      <c r="H13" s="129">
        <v>71</v>
      </c>
      <c r="I13" s="129">
        <v>62</v>
      </c>
      <c r="J13" s="129">
        <v>22</v>
      </c>
      <c r="K13" s="129">
        <v>0</v>
      </c>
      <c r="L13" s="129">
        <v>59</v>
      </c>
      <c r="M13" s="65">
        <v>0.1063829787234043</v>
      </c>
      <c r="N13" s="65">
        <v>0.67741935483870974</v>
      </c>
      <c r="O13" s="65">
        <v>1.1971830985915495</v>
      </c>
      <c r="P13" s="65">
        <v>1.5161290322580645</v>
      </c>
      <c r="Q13" s="65">
        <v>6.0909090909090908</v>
      </c>
      <c r="R13" s="65" t="s">
        <v>48</v>
      </c>
      <c r="S13" s="125">
        <v>1.6440677966101696</v>
      </c>
      <c r="T13" s="69">
        <v>623</v>
      </c>
      <c r="U13" s="69">
        <v>531</v>
      </c>
      <c r="V13" s="69">
        <v>391</v>
      </c>
      <c r="W13" s="69">
        <v>287</v>
      </c>
      <c r="X13" s="69">
        <v>314</v>
      </c>
      <c r="Y13" s="69">
        <v>73</v>
      </c>
      <c r="Z13" s="69">
        <v>10</v>
      </c>
      <c r="AA13" s="69">
        <v>275</v>
      </c>
      <c r="AB13" s="65">
        <v>0.17325800376647837</v>
      </c>
      <c r="AC13" s="65">
        <v>0.59335038363171355</v>
      </c>
      <c r="AD13" s="65">
        <v>1.1707317073170733</v>
      </c>
      <c r="AE13" s="65">
        <v>0.984076433121019</v>
      </c>
      <c r="AF13" s="65">
        <v>7.5342465753424666</v>
      </c>
      <c r="AG13" s="65">
        <v>61.3</v>
      </c>
      <c r="AH13" s="125">
        <v>1.2654545454545456</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434689</v>
      </c>
      <c r="F14" s="124">
        <v>388470</v>
      </c>
      <c r="G14" s="124">
        <v>287103</v>
      </c>
      <c r="H14" s="129">
        <v>271757</v>
      </c>
      <c r="I14" s="129">
        <v>137630</v>
      </c>
      <c r="J14" s="129">
        <v>37562</v>
      </c>
      <c r="K14" s="129">
        <v>0</v>
      </c>
      <c r="L14" s="129">
        <v>174121</v>
      </c>
      <c r="M14" s="65">
        <v>0.1189770123819085</v>
      </c>
      <c r="N14" s="65">
        <v>0.51405244807612593</v>
      </c>
      <c r="O14" s="65">
        <v>0.59955033357006449</v>
      </c>
      <c r="P14" s="65">
        <v>2.1583884327544869</v>
      </c>
      <c r="Q14" s="65">
        <v>10.572573345402269</v>
      </c>
      <c r="R14" s="65" t="s">
        <v>48</v>
      </c>
      <c r="S14" s="125">
        <v>1.4964765881197559</v>
      </c>
      <c r="T14" s="69">
        <v>1444259</v>
      </c>
      <c r="U14" s="69">
        <v>1320712</v>
      </c>
      <c r="V14" s="69">
        <v>1060856</v>
      </c>
      <c r="W14" s="69">
        <v>848135</v>
      </c>
      <c r="X14" s="69">
        <v>438192</v>
      </c>
      <c r="Y14" s="69">
        <v>102629</v>
      </c>
      <c r="Z14" s="69">
        <v>41113</v>
      </c>
      <c r="AA14" s="69">
        <v>732624</v>
      </c>
      <c r="AB14" s="65">
        <v>9.3545754108389945E-2</v>
      </c>
      <c r="AC14" s="65">
        <v>0.36140908850965636</v>
      </c>
      <c r="AD14" s="65">
        <v>0.70286452038885328</v>
      </c>
      <c r="AE14" s="65">
        <v>2.2959501770913207</v>
      </c>
      <c r="AF14" s="65">
        <v>13.072620799189313</v>
      </c>
      <c r="AG14" s="65">
        <v>34.129010288716465</v>
      </c>
      <c r="AH14" s="125">
        <v>0.97135092489462527</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113</v>
      </c>
      <c r="F16" s="124">
        <v>136</v>
      </c>
      <c r="G16" s="124">
        <v>100</v>
      </c>
      <c r="H16" s="129">
        <v>93</v>
      </c>
      <c r="I16" s="129">
        <v>88</v>
      </c>
      <c r="J16" s="129">
        <v>3</v>
      </c>
      <c r="K16" s="129">
        <v>2</v>
      </c>
      <c r="L16" s="129">
        <v>50</v>
      </c>
      <c r="M16" s="65">
        <v>-0.16911764705882348</v>
      </c>
      <c r="N16" s="65">
        <v>0.12999999999999989</v>
      </c>
      <c r="O16" s="65">
        <v>0.21505376344086025</v>
      </c>
      <c r="P16" s="65">
        <v>0.28409090909090917</v>
      </c>
      <c r="Q16" s="65">
        <v>36.666666666666664</v>
      </c>
      <c r="R16" s="65">
        <v>55.5</v>
      </c>
      <c r="S16" s="125">
        <v>1.2599999999999998</v>
      </c>
      <c r="T16" s="69">
        <v>394</v>
      </c>
      <c r="U16" s="69">
        <v>431</v>
      </c>
      <c r="V16" s="69">
        <v>365</v>
      </c>
      <c r="W16" s="69">
        <v>349</v>
      </c>
      <c r="X16" s="69">
        <v>317</v>
      </c>
      <c r="Y16" s="69">
        <v>6</v>
      </c>
      <c r="Z16" s="69">
        <v>5</v>
      </c>
      <c r="AA16" s="69">
        <v>156</v>
      </c>
      <c r="AB16" s="65">
        <v>-8.5846867749419964E-2</v>
      </c>
      <c r="AC16" s="65">
        <v>7.9452054794520555E-2</v>
      </c>
      <c r="AD16" s="65">
        <v>0.12893982808022919</v>
      </c>
      <c r="AE16" s="65">
        <v>0.24290220820189279</v>
      </c>
      <c r="AF16" s="65">
        <v>64.666666666666671</v>
      </c>
      <c r="AG16" s="65">
        <v>77.8</v>
      </c>
      <c r="AH16" s="125">
        <v>1.5256410256410255</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305667</v>
      </c>
      <c r="F17" s="124">
        <v>330493</v>
      </c>
      <c r="G17" s="124">
        <v>262595</v>
      </c>
      <c r="H17" s="129">
        <v>203881</v>
      </c>
      <c r="I17" s="129">
        <v>138433</v>
      </c>
      <c r="J17" s="129">
        <v>468</v>
      </c>
      <c r="K17" s="129">
        <v>6081</v>
      </c>
      <c r="L17" s="129">
        <v>97604</v>
      </c>
      <c r="M17" s="65">
        <v>-7.5118081169646578E-2</v>
      </c>
      <c r="N17" s="65">
        <v>0.1640244482949027</v>
      </c>
      <c r="O17" s="65">
        <v>0.4992422050117471</v>
      </c>
      <c r="P17" s="65">
        <v>1.2080501036602542</v>
      </c>
      <c r="Q17" s="65">
        <v>652.13461538461536</v>
      </c>
      <c r="R17" s="65">
        <v>49.265910212136163</v>
      </c>
      <c r="S17" s="125">
        <v>2.1317056678005</v>
      </c>
      <c r="T17" s="69">
        <v>873237</v>
      </c>
      <c r="U17" s="69">
        <v>853652</v>
      </c>
      <c r="V17" s="69">
        <v>737983.4</v>
      </c>
      <c r="W17" s="69">
        <v>597661</v>
      </c>
      <c r="X17" s="69">
        <v>381024</v>
      </c>
      <c r="Y17" s="69">
        <v>468</v>
      </c>
      <c r="Z17" s="69">
        <v>10047</v>
      </c>
      <c r="AA17" s="69">
        <v>284386</v>
      </c>
      <c r="AB17" s="65">
        <v>2.294260424622685E-2</v>
      </c>
      <c r="AC17" s="65">
        <v>0.18327458314103007</v>
      </c>
      <c r="AD17" s="65">
        <v>0.46109081904290217</v>
      </c>
      <c r="AE17" s="65">
        <v>1.2918162635424539</v>
      </c>
      <c r="AF17" s="65">
        <v>1864.8910256410256</v>
      </c>
      <c r="AG17" s="65">
        <v>85.915198566736336</v>
      </c>
      <c r="AH17" s="125">
        <v>2.0706047414429682</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82</v>
      </c>
      <c r="F19" s="124">
        <v>71</v>
      </c>
      <c r="G19" s="124">
        <v>78</v>
      </c>
      <c r="H19" s="129">
        <v>81</v>
      </c>
      <c r="I19" s="129">
        <v>74</v>
      </c>
      <c r="J19" s="129">
        <v>10</v>
      </c>
      <c r="K19" s="129">
        <v>0</v>
      </c>
      <c r="L19" s="129">
        <v>68</v>
      </c>
      <c r="M19" s="65">
        <v>0.15492957746478875</v>
      </c>
      <c r="N19" s="65">
        <v>5.1282051282051322E-2</v>
      </c>
      <c r="O19" s="65">
        <v>1.2345679012345734E-2</v>
      </c>
      <c r="P19" s="65">
        <v>0.10810810810810811</v>
      </c>
      <c r="Q19" s="65">
        <v>7.1999999999999993</v>
      </c>
      <c r="R19" s="65" t="s">
        <v>48</v>
      </c>
      <c r="S19" s="125">
        <v>0.20588235294117641</v>
      </c>
      <c r="T19" s="69">
        <v>990</v>
      </c>
      <c r="U19" s="69">
        <v>909</v>
      </c>
      <c r="V19" s="69">
        <v>774</v>
      </c>
      <c r="W19" s="69">
        <v>777</v>
      </c>
      <c r="X19" s="69">
        <v>403</v>
      </c>
      <c r="Y19" s="69">
        <v>14</v>
      </c>
      <c r="Z19" s="69">
        <v>43</v>
      </c>
      <c r="AA19" s="69">
        <v>430</v>
      </c>
      <c r="AB19" s="65">
        <v>8.9108910891089188E-2</v>
      </c>
      <c r="AC19" s="65">
        <v>0.27906976744186052</v>
      </c>
      <c r="AD19" s="65">
        <v>0.27413127413127403</v>
      </c>
      <c r="AE19" s="65">
        <v>1.4565756823821339</v>
      </c>
      <c r="AF19" s="65">
        <v>69.714285714285708</v>
      </c>
      <c r="AG19" s="65">
        <v>22.023255813953487</v>
      </c>
      <c r="AH19" s="125">
        <v>1.3023255813953489</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315087</v>
      </c>
      <c r="F20" s="124">
        <v>285959</v>
      </c>
      <c r="G20" s="124">
        <v>391649</v>
      </c>
      <c r="H20" s="129">
        <v>393561</v>
      </c>
      <c r="I20" s="129">
        <v>283525</v>
      </c>
      <c r="J20" s="129">
        <v>23553</v>
      </c>
      <c r="K20" s="129">
        <v>0</v>
      </c>
      <c r="L20" s="129">
        <v>261197</v>
      </c>
      <c r="M20" s="65">
        <v>0.10186075626226132</v>
      </c>
      <c r="N20" s="65">
        <v>-0.19548626448682371</v>
      </c>
      <c r="O20" s="65">
        <v>-0.1993947571024568</v>
      </c>
      <c r="P20" s="65">
        <v>0.11131998941892252</v>
      </c>
      <c r="Q20" s="65">
        <v>12.377786269265062</v>
      </c>
      <c r="R20" s="65" t="s">
        <v>48</v>
      </c>
      <c r="S20" s="125">
        <v>0.2063193681397566</v>
      </c>
      <c r="T20" s="69">
        <v>2518599</v>
      </c>
      <c r="U20" s="69">
        <v>2512677</v>
      </c>
      <c r="V20" s="69">
        <v>2546374</v>
      </c>
      <c r="W20" s="69">
        <v>2307313</v>
      </c>
      <c r="X20" s="69">
        <v>825612</v>
      </c>
      <c r="Y20" s="69">
        <v>28476</v>
      </c>
      <c r="Z20" s="69">
        <v>140552</v>
      </c>
      <c r="AA20" s="69">
        <v>1301649</v>
      </c>
      <c r="AB20" s="65">
        <v>2.3568488906453577E-3</v>
      </c>
      <c r="AC20" s="65">
        <v>-1.0907667137663224E-2</v>
      </c>
      <c r="AD20" s="65">
        <v>9.1572318103352313E-2</v>
      </c>
      <c r="AE20" s="65">
        <v>2.0505842938329386</v>
      </c>
      <c r="AF20" s="65">
        <v>87.446375895490945</v>
      </c>
      <c r="AG20" s="65">
        <v>16.919339461551598</v>
      </c>
      <c r="AH20" s="125">
        <v>0.9349294625509641</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6</v>
      </c>
      <c r="F22" s="124">
        <v>6</v>
      </c>
      <c r="G22" s="124">
        <v>4</v>
      </c>
      <c r="H22" s="129">
        <v>3</v>
      </c>
      <c r="I22" s="129">
        <v>3</v>
      </c>
      <c r="J22" s="129">
        <v>0</v>
      </c>
      <c r="K22" s="129">
        <v>0</v>
      </c>
      <c r="L22" s="129">
        <v>3</v>
      </c>
      <c r="M22" s="65">
        <v>0</v>
      </c>
      <c r="N22" s="65">
        <v>0.5</v>
      </c>
      <c r="O22" s="65">
        <v>1</v>
      </c>
      <c r="P22" s="65">
        <v>1</v>
      </c>
      <c r="Q22" s="65" t="s">
        <v>48</v>
      </c>
      <c r="R22" s="65" t="s">
        <v>48</v>
      </c>
      <c r="S22" s="125">
        <v>1</v>
      </c>
      <c r="T22" s="69">
        <v>24</v>
      </c>
      <c r="U22" s="69">
        <v>11</v>
      </c>
      <c r="V22" s="69">
        <v>9</v>
      </c>
      <c r="W22" s="69">
        <v>11</v>
      </c>
      <c r="X22" s="69">
        <v>5</v>
      </c>
      <c r="Y22" s="69">
        <v>0</v>
      </c>
      <c r="Z22" s="69">
        <v>0</v>
      </c>
      <c r="AA22" s="69">
        <v>11</v>
      </c>
      <c r="AB22" s="65">
        <v>1.1818181818181817</v>
      </c>
      <c r="AC22" s="65">
        <v>1.6666666666666665</v>
      </c>
      <c r="AD22" s="65">
        <v>1.1818181818181817</v>
      </c>
      <c r="AE22" s="65">
        <v>3.8</v>
      </c>
      <c r="AF22" s="65" t="s">
        <v>48</v>
      </c>
      <c r="AG22" s="65" t="s">
        <v>48</v>
      </c>
      <c r="AH22" s="125">
        <v>1.1818181818181817</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20510</v>
      </c>
      <c r="F23" s="124">
        <v>20505</v>
      </c>
      <c r="G23" s="124">
        <v>15059</v>
      </c>
      <c r="H23" s="129">
        <v>6188</v>
      </c>
      <c r="I23" s="129">
        <v>5526</v>
      </c>
      <c r="J23" s="129">
        <v>0</v>
      </c>
      <c r="K23" s="129">
        <v>0</v>
      </c>
      <c r="L23" s="129">
        <v>3523</v>
      </c>
      <c r="M23" s="65">
        <v>2.4384296513035864E-4</v>
      </c>
      <c r="N23" s="65">
        <v>0.36197622684109176</v>
      </c>
      <c r="O23" s="65">
        <v>2.31447963800905</v>
      </c>
      <c r="P23" s="65">
        <v>2.7115454216431414</v>
      </c>
      <c r="Q23" s="65" t="s">
        <v>48</v>
      </c>
      <c r="R23" s="65" t="s">
        <v>48</v>
      </c>
      <c r="S23" s="125">
        <v>4.8217428328129435</v>
      </c>
      <c r="T23" s="69">
        <v>79641</v>
      </c>
      <c r="U23" s="69">
        <v>41409</v>
      </c>
      <c r="V23" s="69">
        <v>33718</v>
      </c>
      <c r="W23" s="69">
        <v>19775</v>
      </c>
      <c r="X23" s="69">
        <v>8677</v>
      </c>
      <c r="Y23" s="69">
        <v>0</v>
      </c>
      <c r="Z23" s="69">
        <v>0</v>
      </c>
      <c r="AA23" s="69">
        <v>13750</v>
      </c>
      <c r="AB23" s="65">
        <v>0.92327754835905229</v>
      </c>
      <c r="AC23" s="65">
        <v>1.3619728335013939</v>
      </c>
      <c r="AD23" s="65">
        <v>3.0273577749683946</v>
      </c>
      <c r="AE23" s="65">
        <v>8.1784026737351621</v>
      </c>
      <c r="AF23" s="65" t="s">
        <v>48</v>
      </c>
      <c r="AG23" s="65" t="s">
        <v>48</v>
      </c>
      <c r="AH23" s="125">
        <v>4.7920727272727275</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530</v>
      </c>
      <c r="F24" s="130">
        <v>522</v>
      </c>
      <c r="G24" s="130">
        <v>441</v>
      </c>
      <c r="H24" s="130">
        <v>353</v>
      </c>
      <c r="I24" s="130">
        <v>311</v>
      </c>
      <c r="J24" s="130">
        <v>63</v>
      </c>
      <c r="K24" s="130">
        <v>2</v>
      </c>
      <c r="L24" s="130">
        <v>281</v>
      </c>
      <c r="M24" s="131">
        <v>1.5325670498084198E-2</v>
      </c>
      <c r="N24" s="131">
        <v>0.20181405895691618</v>
      </c>
      <c r="O24" s="131">
        <v>0.50141643059490093</v>
      </c>
      <c r="P24" s="131">
        <v>0.70418006430868174</v>
      </c>
      <c r="Q24" s="131">
        <v>7.412698412698413</v>
      </c>
      <c r="R24" s="131">
        <v>264</v>
      </c>
      <c r="S24" s="132">
        <v>0.88612099644128106</v>
      </c>
      <c r="T24" s="130">
        <v>3962</v>
      </c>
      <c r="U24" s="130">
        <v>3704</v>
      </c>
      <c r="V24" s="130">
        <v>2913</v>
      </c>
      <c r="W24" s="130">
        <v>2382</v>
      </c>
      <c r="X24" s="130">
        <v>1949</v>
      </c>
      <c r="Y24" s="130">
        <v>121</v>
      </c>
      <c r="Z24" s="130">
        <v>609</v>
      </c>
      <c r="AA24" s="130">
        <v>1798</v>
      </c>
      <c r="AB24" s="131">
        <v>6.9654427645788441E-2</v>
      </c>
      <c r="AC24" s="131">
        <v>0.36010985238585658</v>
      </c>
      <c r="AD24" s="131">
        <v>0.6633081444164568</v>
      </c>
      <c r="AE24" s="131">
        <v>1.0328373524884555</v>
      </c>
      <c r="AF24" s="131">
        <v>31.743801652892564</v>
      </c>
      <c r="AG24" s="131">
        <v>5.5057471264367814</v>
      </c>
      <c r="AH24" s="132">
        <v>1.2035595105672972</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1798335</v>
      </c>
      <c r="F25" s="130">
        <v>1689928</v>
      </c>
      <c r="G25" s="130">
        <v>1595545</v>
      </c>
      <c r="H25" s="130">
        <v>1271791</v>
      </c>
      <c r="I25" s="130">
        <v>857236</v>
      </c>
      <c r="J25" s="130">
        <v>92497</v>
      </c>
      <c r="K25" s="130">
        <v>6081</v>
      </c>
      <c r="L25" s="130">
        <v>868909</v>
      </c>
      <c r="M25" s="135">
        <v>6.4148886816479678E-2</v>
      </c>
      <c r="N25" s="135">
        <v>0.12709763748437064</v>
      </c>
      <c r="O25" s="135">
        <v>0.41401771202972815</v>
      </c>
      <c r="P25" s="135">
        <v>1.0978295358571035</v>
      </c>
      <c r="Q25" s="135">
        <v>18.442090013730176</v>
      </c>
      <c r="R25" s="135">
        <v>294.73014306857425</v>
      </c>
      <c r="S25" s="136">
        <v>1.0696471091909507</v>
      </c>
      <c r="T25" s="130">
        <v>11279187</v>
      </c>
      <c r="U25" s="130">
        <v>10297812</v>
      </c>
      <c r="V25" s="130">
        <v>8973110.4000000004</v>
      </c>
      <c r="W25" s="130">
        <v>6870350</v>
      </c>
      <c r="X25" s="130">
        <v>3489716</v>
      </c>
      <c r="Y25" s="130">
        <v>162487</v>
      </c>
      <c r="Z25" s="130">
        <v>1284596</v>
      </c>
      <c r="AA25" s="130">
        <v>5116128</v>
      </c>
      <c r="AB25" s="135">
        <v>9.5299370390525606E-2</v>
      </c>
      <c r="AC25" s="135">
        <v>0.25699857654710234</v>
      </c>
      <c r="AD25" s="135">
        <v>0.64171941749692518</v>
      </c>
      <c r="AE25" s="135">
        <v>2.232121754320409</v>
      </c>
      <c r="AF25" s="135">
        <v>68.415934813246594</v>
      </c>
      <c r="AG25" s="135">
        <v>7.7803379428240476</v>
      </c>
      <c r="AH25" s="136">
        <v>1.2046334649954029</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107</v>
      </c>
      <c r="F27" s="124"/>
      <c r="G27" s="124"/>
      <c r="H27" s="129"/>
      <c r="I27" s="129"/>
      <c r="J27" s="129"/>
      <c r="K27" s="129"/>
      <c r="L27" s="129"/>
      <c r="M27" s="65"/>
      <c r="N27" s="65"/>
      <c r="O27" s="65"/>
      <c r="P27" s="65"/>
      <c r="Q27" s="65"/>
      <c r="R27" s="65"/>
      <c r="S27" s="125"/>
      <c r="T27" s="69">
        <v>724</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354539</v>
      </c>
      <c r="F28" s="124"/>
      <c r="G28" s="124"/>
      <c r="H28" s="129"/>
      <c r="I28" s="129"/>
      <c r="J28" s="129"/>
      <c r="K28" s="129"/>
      <c r="L28" s="129"/>
      <c r="M28" s="65"/>
      <c r="N28" s="65"/>
      <c r="O28" s="65"/>
      <c r="P28" s="65"/>
      <c r="Q28" s="65"/>
      <c r="R28" s="65"/>
      <c r="S28" s="125"/>
      <c r="T28" s="69">
        <v>2464681</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637</v>
      </c>
      <c r="F29" s="130"/>
      <c r="G29" s="130"/>
      <c r="H29" s="130"/>
      <c r="I29" s="130"/>
      <c r="J29" s="130"/>
      <c r="K29" s="130"/>
      <c r="L29" s="130"/>
      <c r="M29" s="131"/>
      <c r="N29" s="131"/>
      <c r="O29" s="131"/>
      <c r="P29" s="131"/>
      <c r="Q29" s="131"/>
      <c r="R29" s="131"/>
      <c r="S29" s="132"/>
      <c r="T29" s="130">
        <v>4686</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2152874</v>
      </c>
      <c r="F30" s="134"/>
      <c r="G30" s="134"/>
      <c r="H30" s="134"/>
      <c r="I30" s="134"/>
      <c r="J30" s="134"/>
      <c r="K30" s="134"/>
      <c r="L30" s="134"/>
      <c r="M30" s="135"/>
      <c r="N30" s="135"/>
      <c r="O30" s="135"/>
      <c r="P30" s="135"/>
      <c r="Q30" s="135"/>
      <c r="R30" s="135"/>
      <c r="S30" s="136"/>
      <c r="T30" s="134">
        <v>13743868</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T68"/>
  <sheetViews>
    <sheetView showGridLines="0" zoomScale="110" zoomScaleNormal="110" zoomScalePageLayoutView="40" workbookViewId="0">
      <selection activeCell="C11" sqref="C11"/>
    </sheetView>
  </sheetViews>
  <sheetFormatPr defaultColWidth="0" defaultRowHeight="26.6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73</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35</v>
      </c>
      <c r="G9" s="216"/>
      <c r="H9" s="216"/>
      <c r="I9" s="216"/>
      <c r="J9" s="216"/>
      <c r="K9" s="216"/>
      <c r="L9" s="217"/>
      <c r="M9" s="215" t="s">
        <v>36</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9">
        <v>40</v>
      </c>
      <c r="G13" s="124">
        <v>21</v>
      </c>
      <c r="H13" s="124">
        <v>0</v>
      </c>
      <c r="I13" s="124">
        <v>51</v>
      </c>
      <c r="J13" s="65">
        <f t="shared" ref="J13:J31" si="0">IFERROR(F13/G13-1,"n/a")</f>
        <v>0.90476190476190466</v>
      </c>
      <c r="K13" s="65" t="str">
        <f>IFERROR(F13/H13-1,"n/a")</f>
        <v>n/a</v>
      </c>
      <c r="L13" s="125">
        <f>IFERROR(F13/I13-1,"n/a")</f>
        <v>-0.21568627450980393</v>
      </c>
      <c r="M13" s="69">
        <f>F13+'Ekim-22'!M13</f>
        <v>273</v>
      </c>
      <c r="N13" s="69">
        <f>G13+'Ekim-22'!N13</f>
        <v>41</v>
      </c>
      <c r="O13" s="69">
        <f>H13+'Ekim-22'!O13</f>
        <v>145</v>
      </c>
      <c r="P13" s="69">
        <f>I13+'Ekim-22'!P13</f>
        <v>317</v>
      </c>
      <c r="Q13" s="65">
        <f>IFERROR(M13/N13-1,"n/a")</f>
        <v>5.6585365853658534</v>
      </c>
      <c r="R13" s="65">
        <f>IFERROR(M13/O13-1,"n/a")</f>
        <v>0.88275862068965516</v>
      </c>
      <c r="S13" s="125">
        <f>IFERROR(M13/P13-1,"n/a")</f>
        <v>-0.13880126182965302</v>
      </c>
      <c r="T13" s="69">
        <v>111</v>
      </c>
      <c r="U13" s="71">
        <v>145</v>
      </c>
      <c r="V13" s="146">
        <v>386</v>
      </c>
    </row>
    <row r="14" spans="1:38" ht="15">
      <c r="A14" s="10"/>
      <c r="B14" s="13"/>
      <c r="C14" s="145"/>
      <c r="D14" s="27" t="s">
        <v>20</v>
      </c>
      <c r="E14" s="123"/>
      <c r="F14" s="129">
        <v>64272</v>
      </c>
      <c r="G14" s="124">
        <v>23175</v>
      </c>
      <c r="H14" s="124">
        <v>0</v>
      </c>
      <c r="I14" s="124">
        <v>89764</v>
      </c>
      <c r="J14" s="65">
        <f t="shared" si="0"/>
        <v>1.7733333333333334</v>
      </c>
      <c r="K14" s="65" t="str">
        <f>IFERROR(F14/H14-1,"n/a")</f>
        <v>n/a</v>
      </c>
      <c r="L14" s="125">
        <f>IFERROR(F14/I14-1,"n/a")</f>
        <v>-0.28398912704424939</v>
      </c>
      <c r="M14" s="69">
        <f>F14+'Ekim-22'!M14</f>
        <v>270964</v>
      </c>
      <c r="N14" s="69">
        <f>G14+'Ekim-22'!N14</f>
        <v>28096</v>
      </c>
      <c r="O14" s="69">
        <f>H14+'Ekim-22'!O14</f>
        <v>258885</v>
      </c>
      <c r="P14" s="69">
        <f>I14+'Ekim-22'!P14</f>
        <v>613093</v>
      </c>
      <c r="Q14" s="65">
        <f>IFERROR(M14/N14-1,"n/a")</f>
        <v>8.6442198177676541</v>
      </c>
      <c r="R14" s="65">
        <f>IFERROR(M14/O14-1,"n/a")</f>
        <v>4.6657782413040527E-2</v>
      </c>
      <c r="S14" s="125">
        <f>IFERROR(M14/P14-1,"n/a")</f>
        <v>-0.55803768759388861</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91</v>
      </c>
      <c r="G16" s="124">
        <v>67</v>
      </c>
      <c r="H16" s="124">
        <v>0</v>
      </c>
      <c r="I16" s="124">
        <v>95</v>
      </c>
      <c r="J16" s="65">
        <f t="shared" si="0"/>
        <v>0.35820895522388052</v>
      </c>
      <c r="K16" s="65" t="str">
        <f>IFERROR(F16/H16-1,"n/a")</f>
        <v>n/a</v>
      </c>
      <c r="L16" s="125">
        <f>IFERROR(F16/I16-1,"n/a")</f>
        <v>-4.2105263157894757E-2</v>
      </c>
      <c r="M16" s="69">
        <f>F16+'Ekim-22'!M16</f>
        <v>747</v>
      </c>
      <c r="N16" s="69">
        <f>G16+'Ekim-22'!N16</f>
        <v>258</v>
      </c>
      <c r="O16" s="69">
        <f>H16+'Ekim-22'!O16</f>
        <v>43</v>
      </c>
      <c r="P16" s="69">
        <f>I16+'Ekim-22'!P16</f>
        <v>807</v>
      </c>
      <c r="Q16" s="65">
        <f>IFERROR(M16/N16-1,"n/a")</f>
        <v>1.8953488372093021</v>
      </c>
      <c r="R16" s="65">
        <f>IFERROR(M16/O16-1,"n/a")</f>
        <v>16.372093023255815</v>
      </c>
      <c r="S16" s="125">
        <f>IFERROR(M16/P16-1,"n/a")</f>
        <v>-7.4349442379182173E-2</v>
      </c>
      <c r="T16" s="69">
        <v>283</v>
      </c>
      <c r="U16" s="71">
        <v>43</v>
      </c>
      <c r="V16" s="146">
        <v>827</v>
      </c>
    </row>
    <row r="17" spans="1:46" ht="15">
      <c r="A17" s="10"/>
      <c r="B17" s="13"/>
      <c r="C17" s="145"/>
      <c r="D17" s="27" t="s">
        <v>20</v>
      </c>
      <c r="E17" s="123"/>
      <c r="F17" s="127">
        <v>175248</v>
      </c>
      <c r="G17" s="124">
        <v>83507</v>
      </c>
      <c r="H17" s="124">
        <v>0</v>
      </c>
      <c r="I17" s="124">
        <v>263747</v>
      </c>
      <c r="J17" s="65">
        <f t="shared" si="0"/>
        <v>1.0986025123642329</v>
      </c>
      <c r="K17" s="65" t="str">
        <f>IFERROR(F17/H17-1,"n/a")</f>
        <v>n/a</v>
      </c>
      <c r="L17" s="125">
        <f>IFERROR(F17/I17-1,"n/a")</f>
        <v>-0.33554504885363623</v>
      </c>
      <c r="M17" s="69">
        <f>F17+'Ekim-22'!M17</f>
        <v>1755234</v>
      </c>
      <c r="N17" s="69">
        <f>G17+'Ekim-22'!N17</f>
        <v>425895</v>
      </c>
      <c r="O17" s="69">
        <f>H17+'Ekim-22'!O17</f>
        <v>140552</v>
      </c>
      <c r="P17" s="69">
        <f>I17+'Ekim-22'!P17</f>
        <v>2493999</v>
      </c>
      <c r="Q17" s="65">
        <f>IFERROR(M17/N17-1,"n/a")</f>
        <v>3.1212834149262143</v>
      </c>
      <c r="R17" s="65">
        <f>IFERROR(M17/O17-1,"n/a")</f>
        <v>11.488146735727701</v>
      </c>
      <c r="S17" s="125">
        <f>IFERROR(M17/P17-1,"n/a")</f>
        <v>-0.29621703938133093</v>
      </c>
      <c r="T17" s="69">
        <v>465109</v>
      </c>
      <c r="U17" s="71">
        <v>140552</v>
      </c>
      <c r="V17" s="146">
        <v>2552942</v>
      </c>
    </row>
    <row r="18" spans="1:46"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46" ht="15">
      <c r="A19" s="10"/>
      <c r="B19" s="13"/>
      <c r="C19" s="145"/>
      <c r="D19" s="27" t="s">
        <v>19</v>
      </c>
      <c r="E19" s="123"/>
      <c r="F19" s="127">
        <v>32</v>
      </c>
      <c r="G19" s="124">
        <v>9</v>
      </c>
      <c r="H19" s="124">
        <v>0</v>
      </c>
      <c r="I19" s="124">
        <v>10</v>
      </c>
      <c r="J19" s="65">
        <f t="shared" si="0"/>
        <v>2.5555555555555554</v>
      </c>
      <c r="K19" s="65" t="str">
        <f>IFERROR(F19/H19-1,"n/a")</f>
        <v>n/a</v>
      </c>
      <c r="L19" s="125">
        <f>IFERROR(F19/I19-1,"n/a")</f>
        <v>2.2000000000000002</v>
      </c>
      <c r="M19" s="69">
        <f>F19+'Ekim-22'!M19</f>
        <v>466</v>
      </c>
      <c r="N19" s="69">
        <f>G19+'Ekim-22'!N19</f>
        <v>20</v>
      </c>
      <c r="O19" s="69">
        <f>H19+'Ekim-22'!O19</f>
        <v>4</v>
      </c>
      <c r="P19" s="69">
        <f>I19+'Ekim-22'!P19</f>
        <v>182</v>
      </c>
      <c r="Q19" s="65">
        <f>IFERROR(M19/N19-1,"n/a")</f>
        <v>22.3</v>
      </c>
      <c r="R19" s="65">
        <f>IFERROR(M19/O19-1,"n/a")</f>
        <v>115.5</v>
      </c>
      <c r="S19" s="125">
        <f>IFERROR(M19/P19-1,"n/a")</f>
        <v>1.5604395604395602</v>
      </c>
      <c r="T19" s="69">
        <v>23</v>
      </c>
      <c r="U19" s="71">
        <v>4</v>
      </c>
      <c r="V19" s="146">
        <v>191</v>
      </c>
    </row>
    <row r="20" spans="1:46" ht="15">
      <c r="A20" s="10"/>
      <c r="B20" s="13"/>
      <c r="C20" s="145"/>
      <c r="D20" s="27" t="s">
        <v>20</v>
      </c>
      <c r="E20" s="123"/>
      <c r="F20" s="127">
        <f>31191+116</f>
        <v>31307</v>
      </c>
      <c r="G20" s="124">
        <v>4212</v>
      </c>
      <c r="H20" s="124">
        <v>0</v>
      </c>
      <c r="I20" s="124">
        <v>13055</v>
      </c>
      <c r="J20" s="65">
        <f t="shared" si="0"/>
        <v>6.4328110161443499</v>
      </c>
      <c r="K20" s="65" t="str">
        <f>IFERROR(F20/H20-1,"n/a")</f>
        <v>n/a</v>
      </c>
      <c r="L20" s="125">
        <f t="shared" ref="L20:L31" si="1">IFERROR(F20/I20-1,"n/a")</f>
        <v>1.3980850248946766</v>
      </c>
      <c r="M20" s="69">
        <f>F20+'Ekim-22'!M20</f>
        <v>555827</v>
      </c>
      <c r="N20" s="69">
        <f>G20+'Ekim-22'!N20</f>
        <v>7747</v>
      </c>
      <c r="O20" s="69">
        <f>H20+'Ekim-22'!O20</f>
        <v>1753</v>
      </c>
      <c r="P20" s="69">
        <f>I20+'Ekim-22'!P20</f>
        <v>244596</v>
      </c>
      <c r="Q20" s="65">
        <f>IFERROR(M20/N20-1,"n/a")</f>
        <v>70.74738608493611</v>
      </c>
      <c r="R20" s="65">
        <f>IFERROR(M20/O20-1,"n/a")</f>
        <v>316.07187678265831</v>
      </c>
      <c r="S20" s="125">
        <f>IFERROR(M20/P20-1,"n/a")</f>
        <v>1.2724288214034569</v>
      </c>
      <c r="T20" s="69">
        <v>8611</v>
      </c>
      <c r="U20" s="71">
        <v>1753</v>
      </c>
      <c r="V20" s="146">
        <v>254421</v>
      </c>
    </row>
    <row r="21" spans="1:46"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46" ht="15">
      <c r="A22" s="10"/>
      <c r="B22" s="13"/>
      <c r="C22" s="145"/>
      <c r="D22" s="27" t="s">
        <v>19</v>
      </c>
      <c r="E22" s="149"/>
      <c r="F22" s="127">
        <v>104</v>
      </c>
      <c r="G22" s="124">
        <v>94</v>
      </c>
      <c r="H22" s="124">
        <v>0</v>
      </c>
      <c r="I22" s="124">
        <v>121</v>
      </c>
      <c r="J22" s="65">
        <f t="shared" si="0"/>
        <v>0.1063829787234043</v>
      </c>
      <c r="K22" s="65" t="str">
        <f>IFERROR(F22/H22-1,"n/a")</f>
        <v>n/a</v>
      </c>
      <c r="L22" s="125">
        <f t="shared" si="1"/>
        <v>-0.14049586776859502</v>
      </c>
      <c r="M22" s="69">
        <f>F22+'Ekim-22'!M22</f>
        <v>1022</v>
      </c>
      <c r="N22" s="69">
        <f>G22+'Ekim-22'!N22</f>
        <v>309</v>
      </c>
      <c r="O22" s="69">
        <f>H22+'Ekim-22'!O22</f>
        <v>406</v>
      </c>
      <c r="P22" s="69">
        <f>I22+'Ekim-22'!P22</f>
        <v>1074</v>
      </c>
      <c r="Q22" s="65">
        <f>IFERROR(M22/N22-1,"n/a")</f>
        <v>2.3074433656957929</v>
      </c>
      <c r="R22" s="65">
        <f>IFERROR(M22/O22-1,"n/a")</f>
        <v>1.5172413793103448</v>
      </c>
      <c r="S22" s="125">
        <f>IFERROR(M22/P22-1,"n/a")</f>
        <v>-4.8417132216014847E-2</v>
      </c>
      <c r="T22" s="69">
        <v>411</v>
      </c>
      <c r="U22" s="71">
        <v>406</v>
      </c>
      <c r="V22" s="146">
        <v>1205</v>
      </c>
    </row>
    <row r="23" spans="1:46" ht="15">
      <c r="A23" s="10"/>
      <c r="B23" s="13"/>
      <c r="C23" s="145"/>
      <c r="D23" s="27" t="s">
        <v>20</v>
      </c>
      <c r="E23" s="123"/>
      <c r="F23" s="127">
        <v>345933</v>
      </c>
      <c r="G23" s="124">
        <v>162789</v>
      </c>
      <c r="H23" s="124">
        <v>0</v>
      </c>
      <c r="I23" s="124">
        <v>331420</v>
      </c>
      <c r="J23" s="65">
        <f t="shared" si="0"/>
        <v>1.1250391611226802</v>
      </c>
      <c r="K23" s="65" t="str">
        <f>IFERROR(F23/H23-1,"n/a")</f>
        <v>n/a</v>
      </c>
      <c r="L23" s="125">
        <f t="shared" si="1"/>
        <v>4.3790356647154693E-2</v>
      </c>
      <c r="M23" s="69">
        <f>F23+'Ekim-22'!M23</f>
        <v>2803130</v>
      </c>
      <c r="N23" s="69">
        <f>G23+'Ekim-22'!N23</f>
        <v>486999</v>
      </c>
      <c r="O23" s="69">
        <f>H23+'Ekim-22'!O23</f>
        <v>833999</v>
      </c>
      <c r="P23" s="69">
        <f>I23+'Ekim-22'!P23</f>
        <v>3472775</v>
      </c>
      <c r="Q23" s="65">
        <f>IFERROR(M23/N23-1,"n/a")</f>
        <v>4.7559255768492337</v>
      </c>
      <c r="R23" s="65">
        <f>IFERROR(M23/O23-1,"n/a")</f>
        <v>2.3610711763443359</v>
      </c>
      <c r="S23" s="125">
        <f>IFERROR(M23/P23-1,"n/a")</f>
        <v>-0.19282706193174048</v>
      </c>
      <c r="T23" s="69">
        <v>687449</v>
      </c>
      <c r="U23" s="71">
        <v>833999</v>
      </c>
      <c r="V23" s="146">
        <v>3859183</v>
      </c>
    </row>
    <row r="24" spans="1:46"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46" ht="15">
      <c r="A25" s="10"/>
      <c r="B25" s="13"/>
      <c r="C25" s="145"/>
      <c r="D25" s="27" t="s">
        <v>19</v>
      </c>
      <c r="E25" s="123"/>
      <c r="F25" s="127">
        <v>11</v>
      </c>
      <c r="G25" s="124">
        <v>13</v>
      </c>
      <c r="H25" s="124">
        <v>5</v>
      </c>
      <c r="I25" s="124">
        <v>20</v>
      </c>
      <c r="J25" s="65">
        <f t="shared" si="0"/>
        <v>-0.15384615384615385</v>
      </c>
      <c r="K25" s="65">
        <f>IFERROR(F25/H25-1,"n/a")</f>
        <v>1.2000000000000002</v>
      </c>
      <c r="L25" s="125">
        <f t="shared" si="1"/>
        <v>-0.44999999999999996</v>
      </c>
      <c r="M25" s="69">
        <f>F25+'Ekim-22'!M25</f>
        <v>278</v>
      </c>
      <c r="N25" s="69">
        <f>G25+'Ekim-22'!N25</f>
        <v>100</v>
      </c>
      <c r="O25" s="69">
        <f>H25+'Ekim-22'!O25</f>
        <v>29</v>
      </c>
      <c r="P25" s="69">
        <f>I25+'Ekim-22'!P25</f>
        <v>328</v>
      </c>
      <c r="Q25" s="65">
        <f>IFERROR(M25/N25-1,"n/a")</f>
        <v>1.7799999999999998</v>
      </c>
      <c r="R25" s="65">
        <f>IFERROR(M25/O25-1,"n/a")</f>
        <v>8.5862068965517242</v>
      </c>
      <c r="S25" s="125">
        <f>IFERROR(M25/P25-1,"n/a")</f>
        <v>-0.15243902439024393</v>
      </c>
      <c r="T25" s="69">
        <v>107</v>
      </c>
      <c r="U25" s="71">
        <v>32</v>
      </c>
      <c r="V25" s="146">
        <v>372</v>
      </c>
    </row>
    <row r="26" spans="1:46" ht="15">
      <c r="A26" s="10"/>
      <c r="B26" s="13"/>
      <c r="C26" s="145"/>
      <c r="D26" s="27" t="s">
        <v>20</v>
      </c>
      <c r="E26" s="123"/>
      <c r="F26" s="127">
        <v>26816</v>
      </c>
      <c r="G26" s="124">
        <v>16166</v>
      </c>
      <c r="H26" s="124">
        <v>2473</v>
      </c>
      <c r="I26" s="124">
        <v>30720</v>
      </c>
      <c r="J26" s="65">
        <f t="shared" si="0"/>
        <v>0.65879005319806994</v>
      </c>
      <c r="K26" s="65">
        <f>IFERROR(F26/H26-1,"n/a")</f>
        <v>9.8435099069955516</v>
      </c>
      <c r="L26" s="125">
        <f t="shared" si="1"/>
        <v>-0.12708333333333333</v>
      </c>
      <c r="M26" s="69">
        <f>F26+'Ekim-22'!M26</f>
        <v>510153</v>
      </c>
      <c r="N26" s="69">
        <f>G26+'Ekim-22'!N26</f>
        <v>133384</v>
      </c>
      <c r="O26" s="69">
        <f>H26+'Ekim-22'!O26</f>
        <v>58135</v>
      </c>
      <c r="P26" s="69">
        <f>I26+'Ekim-22'!P26</f>
        <v>849404</v>
      </c>
      <c r="Q26" s="65">
        <f>IFERROR(M26/N26-1,"n/a")</f>
        <v>2.8246941162358303</v>
      </c>
      <c r="R26" s="65">
        <f>IFERROR(M26/O26-1,"n/a")</f>
        <v>7.7753160746538228</v>
      </c>
      <c r="S26" s="125">
        <f>IFERROR(M26/P26-1,"n/a")</f>
        <v>-0.39939887262127327</v>
      </c>
      <c r="T26" s="69">
        <v>147132</v>
      </c>
      <c r="U26" s="71">
        <v>59180</v>
      </c>
      <c r="V26" s="146">
        <v>902015</v>
      </c>
    </row>
    <row r="27" spans="1:46"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46" ht="15">
      <c r="B28" s="13"/>
      <c r="C28" s="145"/>
      <c r="D28" s="27" t="s">
        <v>19</v>
      </c>
      <c r="E28" s="123"/>
      <c r="F28" s="127">
        <f>24+38</f>
        <v>62</v>
      </c>
      <c r="G28" s="124">
        <v>20</v>
      </c>
      <c r="H28" s="124">
        <v>8</v>
      </c>
      <c r="I28" s="124">
        <v>17</v>
      </c>
      <c r="J28" s="65">
        <f t="shared" si="0"/>
        <v>2.1</v>
      </c>
      <c r="K28" s="65">
        <f>IFERROR(F28/H28-1,"n/a")</f>
        <v>6.75</v>
      </c>
      <c r="L28" s="125">
        <f t="shared" si="1"/>
        <v>2.6470588235294117</v>
      </c>
      <c r="M28" s="69">
        <f>F28+'Ekim-22'!M28</f>
        <v>568</v>
      </c>
      <c r="N28" s="69">
        <f>G28+'Ekim-22'!N28</f>
        <v>127</v>
      </c>
      <c r="O28" s="69">
        <f>H28+'Ekim-22'!O28</f>
        <v>32</v>
      </c>
      <c r="P28" s="69">
        <f>I28+'Ekim-22'!P28</f>
        <v>345</v>
      </c>
      <c r="Q28" s="65">
        <f>IFERROR(M28/N28-1,"n/a")</f>
        <v>3.4724409448818898</v>
      </c>
      <c r="R28" s="65">
        <f>IFERROR(M28/O28-1,"n/a")</f>
        <v>16.75</v>
      </c>
      <c r="S28" s="125">
        <f>IFERROR(M28/P28-1,"n/a")</f>
        <v>0.64637681159420279</v>
      </c>
      <c r="T28" s="69">
        <v>127</v>
      </c>
      <c r="U28" s="71">
        <v>37</v>
      </c>
      <c r="V28" s="146">
        <f>282+81</f>
        <v>363</v>
      </c>
    </row>
    <row r="29" spans="1:46" ht="15">
      <c r="A29" s="10"/>
      <c r="B29" s="13"/>
      <c r="C29" s="145"/>
      <c r="D29" s="27" t="s">
        <v>20</v>
      </c>
      <c r="E29" s="123"/>
      <c r="F29" s="127">
        <f>35743+775+99553</f>
        <v>136071</v>
      </c>
      <c r="G29" s="124">
        <v>14810</v>
      </c>
      <c r="H29" s="124">
        <v>2381</v>
      </c>
      <c r="I29" s="124">
        <v>16811</v>
      </c>
      <c r="J29" s="65">
        <f t="shared" si="0"/>
        <v>8.1877785280216067</v>
      </c>
      <c r="K29" s="65">
        <f>IFERROR(F29/H29-1,"n/a")</f>
        <v>56.148677026459474</v>
      </c>
      <c r="L29" s="125">
        <f t="shared" si="1"/>
        <v>7.0941645351258114</v>
      </c>
      <c r="M29" s="69">
        <f>F29+'Ekim-22'!M29</f>
        <v>968429</v>
      </c>
      <c r="N29" s="69">
        <f>G29+'Ekim-22'!N29</f>
        <v>165083</v>
      </c>
      <c r="O29" s="69">
        <f>H29+'Ekim-22'!O29</f>
        <v>18693</v>
      </c>
      <c r="P29" s="69">
        <f>I29+'Ekim-22'!P29</f>
        <v>856498</v>
      </c>
      <c r="Q29" s="65">
        <f>IFERROR(M29/N29-1,"n/a")</f>
        <v>4.8663157320862842</v>
      </c>
      <c r="R29" s="65">
        <f>IFERROR(M29/O29-1,"n/a")</f>
        <v>50.807040068474834</v>
      </c>
      <c r="S29" s="125">
        <f>IFERROR(M29/P29-1,"n/a")</f>
        <v>0.13068448496085217</v>
      </c>
      <c r="T29" s="69">
        <v>165083</v>
      </c>
      <c r="U29" s="71">
        <f>20768+8294</f>
        <v>29062</v>
      </c>
      <c r="V29" s="146">
        <f>659951+168729+38484</f>
        <v>867164</v>
      </c>
    </row>
    <row r="30" spans="1:46" ht="15" customHeight="1" thickBot="1">
      <c r="A30" s="10"/>
      <c r="B30" s="13"/>
      <c r="C30" s="157" t="s">
        <v>16</v>
      </c>
      <c r="D30" s="158"/>
      <c r="E30" s="159"/>
      <c r="F30" s="130">
        <f t="shared" ref="F30:I31" si="2">F13+F16+F19+F22+F25+F28</f>
        <v>340</v>
      </c>
      <c r="G30" s="130">
        <f>G13+G16+G19+G22+G25+G28</f>
        <v>224</v>
      </c>
      <c r="H30" s="130">
        <f t="shared" si="2"/>
        <v>13</v>
      </c>
      <c r="I30" s="130">
        <f t="shared" si="2"/>
        <v>314</v>
      </c>
      <c r="J30" s="131">
        <f t="shared" si="0"/>
        <v>0.51785714285714279</v>
      </c>
      <c r="K30" s="131">
        <f>IFERROR(F30/H30-1,"n/a")</f>
        <v>25.153846153846153</v>
      </c>
      <c r="L30" s="132">
        <f t="shared" si="1"/>
        <v>8.2802547770700619E-2</v>
      </c>
      <c r="M30" s="133">
        <f t="shared" ref="M30:P31" si="3">M13+M16+M19+M22+M25+M28</f>
        <v>3354</v>
      </c>
      <c r="N30" s="133">
        <f t="shared" si="3"/>
        <v>855</v>
      </c>
      <c r="O30" s="133">
        <f t="shared" si="3"/>
        <v>659</v>
      </c>
      <c r="P30" s="133">
        <f t="shared" si="3"/>
        <v>3053</v>
      </c>
      <c r="Q30" s="131">
        <f>IFERROR(M30/N30-1,"n/a")</f>
        <v>2.9228070175438599</v>
      </c>
      <c r="R30" s="131">
        <f>IFERROR(M30/O30-1,"n/a")</f>
        <v>4.0895295902883158</v>
      </c>
      <c r="S30" s="132">
        <f>IFERROR(M30/P30-1,"n/a")</f>
        <v>9.8591549295774739E-2</v>
      </c>
      <c r="T30" s="133">
        <f t="shared" ref="T30:V31" si="4">T13+T16+T19+T22+T25+T28</f>
        <v>1062</v>
      </c>
      <c r="U30" s="133">
        <f t="shared" si="4"/>
        <v>667</v>
      </c>
      <c r="V30" s="152">
        <f t="shared" si="4"/>
        <v>3344</v>
      </c>
    </row>
    <row r="31" spans="1:46" s="23" customFormat="1" ht="15" customHeight="1" thickTop="1" thickBot="1">
      <c r="A31" s="10"/>
      <c r="B31" s="13"/>
      <c r="C31" s="160" t="s">
        <v>17</v>
      </c>
      <c r="D31" s="161"/>
      <c r="E31" s="162"/>
      <c r="F31" s="134">
        <f t="shared" si="2"/>
        <v>779647</v>
      </c>
      <c r="G31" s="134">
        <f t="shared" si="2"/>
        <v>304659</v>
      </c>
      <c r="H31" s="134">
        <f t="shared" si="2"/>
        <v>4854</v>
      </c>
      <c r="I31" s="134">
        <f t="shared" si="2"/>
        <v>745517</v>
      </c>
      <c r="J31" s="135">
        <f t="shared" si="0"/>
        <v>1.5590808083792043</v>
      </c>
      <c r="K31" s="135">
        <f>IFERROR(F31/H31-1,"n/a")</f>
        <v>159.61948908117017</v>
      </c>
      <c r="L31" s="136">
        <f t="shared" si="1"/>
        <v>4.5780310844689032E-2</v>
      </c>
      <c r="M31" s="137">
        <f t="shared" si="3"/>
        <v>6863737</v>
      </c>
      <c r="N31" s="137">
        <f t="shared" si="3"/>
        <v>1247204</v>
      </c>
      <c r="O31" s="137">
        <f t="shared" si="3"/>
        <v>1312017</v>
      </c>
      <c r="P31" s="137">
        <f t="shared" si="3"/>
        <v>8530365</v>
      </c>
      <c r="Q31" s="135">
        <f>IFERROR(M31/N31-1,"n/a")</f>
        <v>4.5032993800533037</v>
      </c>
      <c r="R31" s="135">
        <f>IFERROR(M31/O31-1,"n/a")</f>
        <v>4.231439074341262</v>
      </c>
      <c r="S31" s="136">
        <f>IFERROR(M31/P31-1,"n/a")</f>
        <v>-0.19537593057272462</v>
      </c>
      <c r="T31" s="137">
        <f t="shared" si="4"/>
        <v>1554247</v>
      </c>
      <c r="U31" s="137">
        <f t="shared" si="4"/>
        <v>1323431</v>
      </c>
      <c r="V31" s="155">
        <f t="shared" si="4"/>
        <v>9169021</v>
      </c>
      <c r="W31" s="10"/>
      <c r="X31" s="22"/>
      <c r="Y31" s="22"/>
      <c r="Z31" s="22"/>
      <c r="AA31" s="22"/>
      <c r="AB31" s="22"/>
      <c r="AC31" s="22"/>
      <c r="AD31" s="22"/>
      <c r="AE31" s="22"/>
      <c r="AF31" s="22"/>
      <c r="AG31" s="22"/>
      <c r="AH31" s="22"/>
      <c r="AI31" s="22"/>
      <c r="AJ31" s="22"/>
      <c r="AK31" s="22"/>
      <c r="AL31" s="22"/>
    </row>
    <row r="32" spans="1:46" s="10" customFormat="1" ht="15" customHeight="1" thickTop="1">
      <c r="F32" s="42"/>
      <c r="G32" s="42"/>
      <c r="H32" s="42"/>
      <c r="I32" s="42"/>
      <c r="J32" s="42"/>
      <c r="K32" s="42"/>
      <c r="AM32"/>
      <c r="AN32"/>
      <c r="AO32"/>
      <c r="AP32"/>
      <c r="AQ32"/>
      <c r="AR32"/>
      <c r="AS32"/>
      <c r="AT32"/>
    </row>
    <row r="33" ht="26.65" customHeight="1"/>
    <row r="34" ht="26.65" customHeight="1"/>
    <row r="35" ht="26.65" customHeight="1"/>
    <row r="36" ht="26.65" customHeight="1"/>
    <row r="37" ht="26.65" customHeight="1"/>
    <row r="38" ht="26.65" customHeight="1"/>
    <row r="39" ht="26.65" customHeight="1"/>
    <row r="40" ht="26.65" customHeight="1"/>
    <row r="41" ht="26.65" customHeight="1"/>
    <row r="42" ht="26.65" customHeight="1"/>
    <row r="43" ht="26.65" customHeight="1"/>
    <row r="44" ht="26.65" customHeight="1"/>
    <row r="45" ht="26.65" customHeight="1"/>
    <row r="46" ht="26.65" customHeight="1"/>
    <row r="47" ht="26.65" customHeight="1"/>
    <row r="48" ht="26.65" customHeight="1"/>
    <row r="49" ht="26.65" customHeight="1"/>
    <row r="50" ht="26.65" customHeight="1"/>
    <row r="51" ht="26.65" customHeight="1"/>
    <row r="52" ht="26.65" customHeight="1"/>
    <row r="53" ht="26.65" customHeight="1"/>
    <row r="54" ht="26.65" customHeight="1"/>
    <row r="55" ht="26.65" customHeight="1"/>
    <row r="56" ht="26.65" customHeight="1"/>
    <row r="57" ht="26.65" customHeight="1"/>
    <row r="58" ht="26.65" customHeight="1"/>
    <row r="59" ht="26.65" customHeight="1"/>
    <row r="60" ht="26.65" customHeight="1"/>
    <row r="61" ht="26.65" customHeight="1"/>
    <row r="62" ht="26.65" customHeight="1"/>
    <row r="63" ht="26.65" customHeight="1"/>
    <row r="64" ht="26.65" customHeight="1"/>
    <row r="65" ht="26.65" customHeight="1"/>
    <row r="66" ht="26.65" customHeight="1"/>
    <row r="67" ht="26.65" customHeight="1"/>
    <row r="68" ht="26.65" customHeight="1"/>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T33"/>
  <sheetViews>
    <sheetView showGridLines="0" zoomScale="110" zoomScaleNormal="110" zoomScalePageLayoutView="40" workbookViewId="0">
      <selection activeCell="C11" sqref="C11"/>
    </sheetView>
  </sheetViews>
  <sheetFormatPr defaultColWidth="0" defaultRowHeight="0"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70</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32</v>
      </c>
      <c r="G9" s="216"/>
      <c r="H9" s="216"/>
      <c r="I9" s="216"/>
      <c r="J9" s="216"/>
      <c r="K9" s="216"/>
      <c r="L9" s="217"/>
      <c r="M9" s="215" t="s">
        <v>33</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7">
        <v>4</v>
      </c>
      <c r="G13" s="124">
        <v>4</v>
      </c>
      <c r="H13" s="124">
        <v>0</v>
      </c>
      <c r="I13" s="124">
        <v>13</v>
      </c>
      <c r="J13" s="65">
        <f>IFERROR(F13/G13-1,"n/a")</f>
        <v>0</v>
      </c>
      <c r="K13" s="65" t="str">
        <f>IFERROR(F13/H13-1,"n/a")</f>
        <v>n/a</v>
      </c>
      <c r="L13" s="125">
        <f>IFERROR(F13/I13-1,"n/a")</f>
        <v>-0.69230769230769229</v>
      </c>
      <c r="M13" s="69">
        <v>233</v>
      </c>
      <c r="N13" s="69">
        <v>20</v>
      </c>
      <c r="O13" s="69">
        <v>145</v>
      </c>
      <c r="P13" s="69">
        <v>266</v>
      </c>
      <c r="Q13" s="65">
        <f>IFERROR(M13/N13-1,"n/a")</f>
        <v>10.65</v>
      </c>
      <c r="R13" s="65">
        <f>IFERROR(M13/O13-1,"n/a")</f>
        <v>0.60689655172413803</v>
      </c>
      <c r="S13" s="125">
        <f>IFERROR(M13/P13-1,"n/a")</f>
        <v>-0.12406015037593987</v>
      </c>
      <c r="T13" s="69">
        <v>111</v>
      </c>
      <c r="U13" s="71">
        <v>145</v>
      </c>
      <c r="V13" s="146">
        <v>386</v>
      </c>
    </row>
    <row r="14" spans="1:38" ht="15">
      <c r="A14" s="10"/>
      <c r="B14" s="13"/>
      <c r="C14" s="145"/>
      <c r="D14" s="27" t="s">
        <v>20</v>
      </c>
      <c r="E14" s="123"/>
      <c r="F14" s="127">
        <v>7610</v>
      </c>
      <c r="G14" s="124">
        <v>720</v>
      </c>
      <c r="H14" s="124">
        <v>0</v>
      </c>
      <c r="I14" s="124">
        <v>31050</v>
      </c>
      <c r="J14" s="65">
        <f>IFERROR(F14/G14-1,"n/a")</f>
        <v>9.5694444444444446</v>
      </c>
      <c r="K14" s="65" t="str">
        <f>IFERROR(F14/H14-1,"n/a")</f>
        <v>n/a</v>
      </c>
      <c r="L14" s="125">
        <f>IFERROR(F14/I14-1,"n/a")</f>
        <v>-0.7549114331723028</v>
      </c>
      <c r="M14" s="69">
        <v>206692</v>
      </c>
      <c r="N14" s="69">
        <v>4921</v>
      </c>
      <c r="O14" s="69">
        <v>258885</v>
      </c>
      <c r="P14" s="69">
        <v>523329</v>
      </c>
      <c r="Q14" s="65">
        <f>IFERROR(M14/N14-1,"n/a")</f>
        <v>41.002032107295264</v>
      </c>
      <c r="R14" s="65">
        <f>IFERROR(M14/O14-1,"n/a")</f>
        <v>-0.20160689109063867</v>
      </c>
      <c r="S14" s="125">
        <f>IFERROR(M14/P14-1,"n/a")</f>
        <v>-0.60504386342052507</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129</v>
      </c>
      <c r="G16" s="124">
        <v>107</v>
      </c>
      <c r="H16" s="124">
        <v>0</v>
      </c>
      <c r="I16" s="124">
        <v>127</v>
      </c>
      <c r="J16" s="65">
        <f>IFERROR(F16/G16-1,"n/a")</f>
        <v>0.20560747663551404</v>
      </c>
      <c r="K16" s="65" t="str">
        <f>IFERROR(F16/H16-1,"n/a")</f>
        <v>n/a</v>
      </c>
      <c r="L16" s="125">
        <f>IFERROR(F16/I16-1,"n/a")</f>
        <v>1.5748031496062964E-2</v>
      </c>
      <c r="M16" s="69">
        <v>656</v>
      </c>
      <c r="N16" s="69">
        <v>191</v>
      </c>
      <c r="O16" s="69">
        <v>43</v>
      </c>
      <c r="P16" s="69">
        <v>712</v>
      </c>
      <c r="Q16" s="65">
        <f>IFERROR(M16/N16-1,"n/a")</f>
        <v>2.4345549738219896</v>
      </c>
      <c r="R16" s="65">
        <f>IFERROR(M16/O16-1,"n/a")</f>
        <v>14.255813953488373</v>
      </c>
      <c r="S16" s="125">
        <f>IFERROR(M16/P16-1,"n/a")</f>
        <v>-7.8651685393258397E-2</v>
      </c>
      <c r="T16" s="69">
        <v>283</v>
      </c>
      <c r="U16" s="71">
        <v>43</v>
      </c>
      <c r="V16" s="146">
        <v>827</v>
      </c>
    </row>
    <row r="17" spans="1:38" ht="15">
      <c r="A17" s="10"/>
      <c r="B17" s="13"/>
      <c r="C17" s="145"/>
      <c r="D17" s="27" t="s">
        <v>20</v>
      </c>
      <c r="E17" s="123"/>
      <c r="F17" s="127">
        <v>298256</v>
      </c>
      <c r="G17" s="124">
        <v>174505</v>
      </c>
      <c r="H17" s="124">
        <v>0</v>
      </c>
      <c r="I17" s="124">
        <v>332808</v>
      </c>
      <c r="J17" s="65">
        <f>IFERROR(F17/G17-1,"n/a")</f>
        <v>0.7091544654880948</v>
      </c>
      <c r="K17" s="65" t="str">
        <f>IFERROR(F17/H17-1,"n/a")</f>
        <v>n/a</v>
      </c>
      <c r="L17" s="125">
        <f>IFERROR(F17/I17-1,"n/a")</f>
        <v>-0.10381961972067977</v>
      </c>
      <c r="M17" s="69">
        <v>1579986</v>
      </c>
      <c r="N17" s="69">
        <v>342388</v>
      </c>
      <c r="O17" s="69">
        <v>140552</v>
      </c>
      <c r="P17" s="69">
        <v>2230252</v>
      </c>
      <c r="Q17" s="65">
        <f>IFERROR(M17/N17-1,"n/a")</f>
        <v>3.6146068203324884</v>
      </c>
      <c r="R17" s="65">
        <f>IFERROR(M17/O17-1,"n/a")</f>
        <v>10.241291479310149</v>
      </c>
      <c r="S17" s="125">
        <f>IFERROR(M17/P17-1,"n/a")</f>
        <v>-0.2915661548560432</v>
      </c>
      <c r="T17" s="69">
        <v>465109</v>
      </c>
      <c r="U17" s="71">
        <v>140552</v>
      </c>
      <c r="V17" s="146">
        <v>2552942</v>
      </c>
    </row>
    <row r="18" spans="1:38"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ht="15">
      <c r="A19" s="10"/>
      <c r="B19" s="13"/>
      <c r="C19" s="145"/>
      <c r="D19" s="27" t="s">
        <v>19</v>
      </c>
      <c r="E19" s="123"/>
      <c r="F19" s="127">
        <v>75</v>
      </c>
      <c r="G19" s="124">
        <v>9</v>
      </c>
      <c r="H19" s="124">
        <v>0</v>
      </c>
      <c r="I19" s="124">
        <v>21</v>
      </c>
      <c r="J19" s="65">
        <f>IFERROR(F19/G19-1,"n/a")</f>
        <v>7.3333333333333339</v>
      </c>
      <c r="K19" s="65" t="str">
        <f>IFERROR(F19/H19-1,"n/a")</f>
        <v>n/a</v>
      </c>
      <c r="L19" s="125">
        <f>IFERROR(F19/I19-1,"n/a")</f>
        <v>2.5714285714285716</v>
      </c>
      <c r="M19" s="69">
        <v>434</v>
      </c>
      <c r="N19" s="69">
        <v>11</v>
      </c>
      <c r="O19" s="69">
        <v>4</v>
      </c>
      <c r="P19" s="69">
        <v>172</v>
      </c>
      <c r="Q19" s="65">
        <f>IFERROR(M19/N19-1,"n/a")</f>
        <v>38.454545454545453</v>
      </c>
      <c r="R19" s="65">
        <f>IFERROR(M19/O19-1,"n/a")</f>
        <v>107.5</v>
      </c>
      <c r="S19" s="125">
        <f>IFERROR(M19/P19-1,"n/a")</f>
        <v>1.5232558139534884</v>
      </c>
      <c r="T19" s="69">
        <v>23</v>
      </c>
      <c r="U19" s="71">
        <v>4</v>
      </c>
      <c r="V19" s="146">
        <v>191</v>
      </c>
    </row>
    <row r="20" spans="1:38" ht="15">
      <c r="A20" s="10"/>
      <c r="B20" s="13"/>
      <c r="C20" s="145"/>
      <c r="D20" s="27" t="s">
        <v>20</v>
      </c>
      <c r="E20" s="123"/>
      <c r="F20" s="127">
        <f>94583+7545</f>
        <v>102128</v>
      </c>
      <c r="G20" s="124">
        <v>3111</v>
      </c>
      <c r="H20" s="124">
        <v>0</v>
      </c>
      <c r="I20" s="124">
        <v>28163</v>
      </c>
      <c r="J20" s="65">
        <f>IFERROR(F20/G20-1,"n/a")</f>
        <v>31.828029572484731</v>
      </c>
      <c r="K20" s="65" t="str">
        <f>IFERROR(F20/H20-1,"n/a")</f>
        <v>n/a</v>
      </c>
      <c r="L20" s="125">
        <f>IFERROR(F20/I20-1,"n/a")</f>
        <v>2.6263182189397436</v>
      </c>
      <c r="M20" s="69">
        <v>524520</v>
      </c>
      <c r="N20" s="69">
        <v>3535</v>
      </c>
      <c r="O20" s="69">
        <v>1753</v>
      </c>
      <c r="P20" s="69">
        <v>231541</v>
      </c>
      <c r="Q20" s="65">
        <f>IFERROR(M20/N20-1,"n/a")</f>
        <v>147.37906647807637</v>
      </c>
      <c r="R20" s="65">
        <f>IFERROR(M20/O20-1,"n/a")</f>
        <v>298.21277809469478</v>
      </c>
      <c r="S20" s="125">
        <f>IFERROR(M20/P20-1,"n/a")</f>
        <v>1.2653439347674924</v>
      </c>
      <c r="T20" s="69">
        <v>8611</v>
      </c>
      <c r="U20" s="71">
        <v>1753</v>
      </c>
      <c r="V20" s="146">
        <v>254421</v>
      </c>
    </row>
    <row r="21" spans="1:38"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ht="15">
      <c r="A22" s="10"/>
      <c r="B22" s="13"/>
      <c r="C22" s="145"/>
      <c r="D22" s="27" t="s">
        <v>19</v>
      </c>
      <c r="E22" s="149"/>
      <c r="F22" s="127">
        <v>74</v>
      </c>
      <c r="G22" s="124">
        <v>85</v>
      </c>
      <c r="H22" s="124">
        <v>0</v>
      </c>
      <c r="I22" s="124">
        <v>97</v>
      </c>
      <c r="J22" s="65">
        <f>IFERROR(F22/G22-1,"n/a")</f>
        <v>-0.12941176470588234</v>
      </c>
      <c r="K22" s="65" t="str">
        <f>IFERROR(F22/H22-1,"n/a")</f>
        <v>n/a</v>
      </c>
      <c r="L22" s="125">
        <f>IFERROR(F22/I22-1,"n/a")</f>
        <v>-0.23711340206185572</v>
      </c>
      <c r="M22" s="69">
        <v>918</v>
      </c>
      <c r="N22" s="69">
        <v>215</v>
      </c>
      <c r="O22" s="69">
        <v>406</v>
      </c>
      <c r="P22" s="69">
        <v>953</v>
      </c>
      <c r="Q22" s="65">
        <f>IFERROR(M22/N22-1,"n/a")</f>
        <v>3.2697674418604654</v>
      </c>
      <c r="R22" s="65">
        <f>IFERROR(M22/O22-1,"n/a")</f>
        <v>1.2610837438423643</v>
      </c>
      <c r="S22" s="125">
        <f>IFERROR(M22/P22-1,"n/a")</f>
        <v>-3.6726128016789095E-2</v>
      </c>
      <c r="T22" s="69">
        <v>411</v>
      </c>
      <c r="U22" s="71">
        <v>406</v>
      </c>
      <c r="V22" s="146">
        <v>1205</v>
      </c>
    </row>
    <row r="23" spans="1:38" ht="15">
      <c r="A23" s="10"/>
      <c r="B23" s="13"/>
      <c r="C23" s="145"/>
      <c r="D23" s="27" t="s">
        <v>20</v>
      </c>
      <c r="E23" s="123"/>
      <c r="F23" s="127">
        <v>260968</v>
      </c>
      <c r="G23" s="124">
        <v>142400</v>
      </c>
      <c r="H23" s="124">
        <v>0</v>
      </c>
      <c r="I23" s="124">
        <v>268813</v>
      </c>
      <c r="J23" s="65">
        <f>IFERROR(F23/G23-1,"n/a")</f>
        <v>0.83264044943820226</v>
      </c>
      <c r="K23" s="65" t="str">
        <f>IFERROR(F23/H23-1,"n/a")</f>
        <v>n/a</v>
      </c>
      <c r="L23" s="125">
        <f>IFERROR(F23/I23-1,"n/a")</f>
        <v>-2.9183856435514688E-2</v>
      </c>
      <c r="M23" s="69">
        <v>2457197</v>
      </c>
      <c r="N23" s="69">
        <v>324210</v>
      </c>
      <c r="O23" s="69">
        <v>833999</v>
      </c>
      <c r="P23" s="69">
        <v>3141355</v>
      </c>
      <c r="Q23" s="65">
        <f>IFERROR(M23/N23-1,"n/a")</f>
        <v>6.5790290243977667</v>
      </c>
      <c r="R23" s="65">
        <f>IFERROR(M23/O23-1,"n/a")</f>
        <v>1.9462829092121212</v>
      </c>
      <c r="S23" s="125">
        <f>IFERROR(M23/P23-1,"n/a")</f>
        <v>-0.21779073043320474</v>
      </c>
      <c r="T23" s="69">
        <v>687449</v>
      </c>
      <c r="U23" s="71">
        <v>833999</v>
      </c>
      <c r="V23" s="146">
        <v>3859183</v>
      </c>
    </row>
    <row r="24" spans="1:38"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ht="15">
      <c r="A25" s="10"/>
      <c r="B25" s="13"/>
      <c r="C25" s="145"/>
      <c r="D25" s="27" t="s">
        <v>19</v>
      </c>
      <c r="E25" s="123"/>
      <c r="F25" s="127">
        <v>45</v>
      </c>
      <c r="G25" s="124">
        <v>16</v>
      </c>
      <c r="H25" s="124">
        <v>8</v>
      </c>
      <c r="I25" s="124">
        <v>64</v>
      </c>
      <c r="J25" s="65">
        <f>IFERROR(F25/G25-1,"n/a")</f>
        <v>1.8125</v>
      </c>
      <c r="K25" s="65">
        <f>IFERROR(F25/H25-1,"n/a")</f>
        <v>4.625</v>
      </c>
      <c r="L25" s="125">
        <f>IFERROR(F25/I25-1,"n/a")</f>
        <v>-0.296875</v>
      </c>
      <c r="M25" s="69">
        <v>267</v>
      </c>
      <c r="N25" s="69">
        <v>87</v>
      </c>
      <c r="O25" s="69">
        <v>24</v>
      </c>
      <c r="P25" s="69">
        <v>308</v>
      </c>
      <c r="Q25" s="65">
        <f>IFERROR(M25/N25-1,"n/a")</f>
        <v>2.0689655172413794</v>
      </c>
      <c r="R25" s="65">
        <f>IFERROR(M25/O25-1,"n/a")</f>
        <v>10.125</v>
      </c>
      <c r="S25" s="125">
        <f>IFERROR(M25/P25-1,"n/a")</f>
        <v>-0.13311688311688308</v>
      </c>
      <c r="T25" s="69">
        <v>107</v>
      </c>
      <c r="U25" s="71">
        <v>32</v>
      </c>
      <c r="V25" s="146">
        <v>372</v>
      </c>
    </row>
    <row r="26" spans="1:38" ht="15">
      <c r="A26" s="10"/>
      <c r="B26" s="13"/>
      <c r="C26" s="145"/>
      <c r="D26" s="27" t="s">
        <v>20</v>
      </c>
      <c r="E26" s="123"/>
      <c r="F26" s="127">
        <v>59330</v>
      </c>
      <c r="G26" s="124">
        <v>16203</v>
      </c>
      <c r="H26" s="124">
        <v>8362</v>
      </c>
      <c r="I26" s="124">
        <v>130501</v>
      </c>
      <c r="J26" s="65">
        <f>IFERROR(F26/G26-1,"n/a")</f>
        <v>2.6616675924211566</v>
      </c>
      <c r="K26" s="65">
        <f>IFERROR(F26/H26-1,"n/a")</f>
        <v>6.0951925376704139</v>
      </c>
      <c r="L26" s="125">
        <f>IFERROR(F26/I26-1,"n/a")</f>
        <v>-0.54536746844851769</v>
      </c>
      <c r="M26" s="69">
        <v>483337</v>
      </c>
      <c r="N26" s="69">
        <v>117218</v>
      </c>
      <c r="O26" s="69">
        <v>55662</v>
      </c>
      <c r="P26" s="69">
        <v>818684</v>
      </c>
      <c r="Q26" s="65">
        <f>IFERROR(M26/N26-1,"n/a")</f>
        <v>3.1234025490965553</v>
      </c>
      <c r="R26" s="65">
        <f>IFERROR(M26/O26-1,"n/a")</f>
        <v>7.6834285508964815</v>
      </c>
      <c r="S26" s="125">
        <f>IFERROR(M26/P26-1,"n/a")</f>
        <v>-0.4096171416566099</v>
      </c>
      <c r="T26" s="69">
        <v>147132</v>
      </c>
      <c r="U26" s="71">
        <v>59180</v>
      </c>
      <c r="V26" s="146">
        <v>902015</v>
      </c>
    </row>
    <row r="27" spans="1:38"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ht="15">
      <c r="B28" s="13"/>
      <c r="C28" s="145"/>
      <c r="D28" s="27" t="s">
        <v>19</v>
      </c>
      <c r="E28" s="123"/>
      <c r="F28" s="127">
        <f>79+6</f>
        <v>85</v>
      </c>
      <c r="G28" s="124">
        <v>28</v>
      </c>
      <c r="H28" s="124">
        <v>12</v>
      </c>
      <c r="I28" s="124">
        <v>71</v>
      </c>
      <c r="J28" s="65">
        <f>IFERROR(F28/G28-1,"n/a")</f>
        <v>2.0357142857142856</v>
      </c>
      <c r="K28" s="65">
        <f>IFERROR(F28/H28-1,"n/a")</f>
        <v>6.083333333333333</v>
      </c>
      <c r="L28" s="125">
        <f>IFERROR(F28/I28-1,"n/a")</f>
        <v>0.19718309859154926</v>
      </c>
      <c r="M28" s="69">
        <v>506</v>
      </c>
      <c r="N28" s="69">
        <v>107</v>
      </c>
      <c r="O28" s="69">
        <v>24</v>
      </c>
      <c r="P28" s="69">
        <v>328</v>
      </c>
      <c r="Q28" s="65">
        <f>IFERROR(M28/N28-1,"n/a")</f>
        <v>3.7289719626168223</v>
      </c>
      <c r="R28" s="65">
        <f>IFERROR(M28/O28-1,"n/a")</f>
        <v>20.083333333333332</v>
      </c>
      <c r="S28" s="125">
        <f>IFERROR(M28/P28-1,"n/a")</f>
        <v>0.54268292682926833</v>
      </c>
      <c r="T28" s="69">
        <v>127</v>
      </c>
      <c r="U28" s="71">
        <v>37</v>
      </c>
      <c r="V28" s="146">
        <f>282+81</f>
        <v>363</v>
      </c>
    </row>
    <row r="29" spans="1:38" ht="15">
      <c r="A29" s="10"/>
      <c r="B29" s="13"/>
      <c r="C29" s="145"/>
      <c r="D29" s="27" t="s">
        <v>20</v>
      </c>
      <c r="E29" s="123"/>
      <c r="F29" s="127">
        <f>111830+10869+16371</f>
        <v>139070</v>
      </c>
      <c r="G29" s="124">
        <v>32614</v>
      </c>
      <c r="H29" s="124">
        <v>5592</v>
      </c>
      <c r="I29" s="124">
        <v>138907</v>
      </c>
      <c r="J29" s="65">
        <f>IFERROR(F29/G29-1,"n/a")</f>
        <v>3.2641197031949467</v>
      </c>
      <c r="K29" s="65">
        <f>IFERROR(F29/H29-1,"n/a")</f>
        <v>23.869456366237483</v>
      </c>
      <c r="L29" s="125">
        <f>IFERROR(F29/I29-1,"n/a")</f>
        <v>1.1734469825135374E-3</v>
      </c>
      <c r="M29" s="69">
        <v>832358</v>
      </c>
      <c r="N29" s="69">
        <v>150273</v>
      </c>
      <c r="O29" s="69">
        <v>16312</v>
      </c>
      <c r="P29" s="69">
        <v>839687</v>
      </c>
      <c r="Q29" s="65">
        <f>IFERROR(M29/N29-1,"n/a")</f>
        <v>4.5389724035588559</v>
      </c>
      <c r="R29" s="65">
        <f>IFERROR(M29/O29-1,"n/a")</f>
        <v>50.027341834232466</v>
      </c>
      <c r="S29" s="125">
        <f>IFERROR(M29/P29-1,"n/a")</f>
        <v>-8.7282523130642886E-3</v>
      </c>
      <c r="T29" s="69">
        <v>165083</v>
      </c>
      <c r="U29" s="71">
        <f>20768+8294</f>
        <v>29062</v>
      </c>
      <c r="V29" s="146">
        <f>659951+168729+38484</f>
        <v>867164</v>
      </c>
    </row>
    <row r="30" spans="1:38" ht="15" customHeight="1" thickBot="1">
      <c r="A30" s="10"/>
      <c r="B30" s="13"/>
      <c r="C30" s="157" t="s">
        <v>16</v>
      </c>
      <c r="D30" s="158"/>
      <c r="E30" s="159"/>
      <c r="F30" s="130">
        <f t="shared" ref="F30:I31" si="0">F13+F16+F19+F22+F25+F28</f>
        <v>412</v>
      </c>
      <c r="G30" s="130">
        <f t="shared" si="0"/>
        <v>249</v>
      </c>
      <c r="H30" s="130">
        <f t="shared" si="0"/>
        <v>20</v>
      </c>
      <c r="I30" s="130">
        <f t="shared" si="0"/>
        <v>393</v>
      </c>
      <c r="J30" s="131">
        <f>IFERROR(F30/G30-1,"n/a")</f>
        <v>0.65461847389558225</v>
      </c>
      <c r="K30" s="131">
        <f>IFERROR(F30/H30-1,"n/a")</f>
        <v>19.600000000000001</v>
      </c>
      <c r="L30" s="132">
        <f>IFERROR(F30/I30-1,"n/a")</f>
        <v>4.8346055979643809E-2</v>
      </c>
      <c r="M30" s="133">
        <f t="shared" ref="M30:P31" si="1">M13+M16+M19+M22+M25+M28</f>
        <v>3014</v>
      </c>
      <c r="N30" s="133">
        <f t="shared" si="1"/>
        <v>631</v>
      </c>
      <c r="O30" s="133">
        <f t="shared" si="1"/>
        <v>646</v>
      </c>
      <c r="P30" s="133">
        <f t="shared" si="1"/>
        <v>2739</v>
      </c>
      <c r="Q30" s="131">
        <f>IFERROR(M30/N30-1,"n/a")</f>
        <v>3.7765451664025358</v>
      </c>
      <c r="R30" s="131">
        <f>IFERROR(M30/O30-1,"n/a")</f>
        <v>3.6656346749226003</v>
      </c>
      <c r="S30" s="132">
        <f>IFERROR(M30/P30-1,"n/a")</f>
        <v>0.10040160642570273</v>
      </c>
      <c r="T30" s="133">
        <f t="shared" ref="T30:V31" si="2">T13+T16+T19+T22+T25+T28</f>
        <v>1062</v>
      </c>
      <c r="U30" s="133">
        <f t="shared" si="2"/>
        <v>667</v>
      </c>
      <c r="V30" s="152">
        <f t="shared" si="2"/>
        <v>3344</v>
      </c>
    </row>
    <row r="31" spans="1:38" s="23" customFormat="1" ht="15" customHeight="1" thickTop="1" thickBot="1">
      <c r="A31" s="10"/>
      <c r="B31" s="13"/>
      <c r="C31" s="160" t="s">
        <v>17</v>
      </c>
      <c r="D31" s="161"/>
      <c r="E31" s="162"/>
      <c r="F31" s="134">
        <f t="shared" si="0"/>
        <v>867362</v>
      </c>
      <c r="G31" s="134">
        <f t="shared" si="0"/>
        <v>369553</v>
      </c>
      <c r="H31" s="134">
        <f t="shared" si="0"/>
        <v>13954</v>
      </c>
      <c r="I31" s="134">
        <f t="shared" si="0"/>
        <v>930242</v>
      </c>
      <c r="J31" s="135">
        <f>IFERROR(F31/G31-1,"n/a")</f>
        <v>1.3470571203589201</v>
      </c>
      <c r="K31" s="135">
        <f>IFERROR(F31/H31-1,"n/a")</f>
        <v>61.158664182313316</v>
      </c>
      <c r="L31" s="136">
        <f>IFERROR(F31/I31-1,"n/a")</f>
        <v>-6.7595313907563792E-2</v>
      </c>
      <c r="M31" s="137">
        <f t="shared" si="1"/>
        <v>6084090</v>
      </c>
      <c r="N31" s="137">
        <f t="shared" si="1"/>
        <v>942545</v>
      </c>
      <c r="O31" s="137">
        <f t="shared" si="1"/>
        <v>1307163</v>
      </c>
      <c r="P31" s="137">
        <f t="shared" si="1"/>
        <v>7784848</v>
      </c>
      <c r="Q31" s="135">
        <f>IFERROR(M31/N31-1,"n/a")</f>
        <v>5.4549597101464649</v>
      </c>
      <c r="R31" s="135">
        <f>IFERROR(M31/O31-1,"n/a")</f>
        <v>3.6544233580662855</v>
      </c>
      <c r="S31" s="136">
        <f>IFERROR(M31/P31-1,"n/a")</f>
        <v>-0.21847028997868678</v>
      </c>
      <c r="T31" s="137">
        <f t="shared" si="2"/>
        <v>1554247</v>
      </c>
      <c r="U31" s="137">
        <f t="shared" si="2"/>
        <v>1323431</v>
      </c>
      <c r="V31" s="155">
        <f t="shared" si="2"/>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42"/>
      <c r="L32" s="10"/>
      <c r="M32" s="10"/>
      <c r="N32" s="10"/>
      <c r="O32" s="10"/>
      <c r="P32" s="10"/>
      <c r="Q32" s="10"/>
      <c r="R32" s="10"/>
      <c r="S32" s="10"/>
      <c r="T32" s="156"/>
      <c r="U32" s="10"/>
      <c r="V32" s="10"/>
    </row>
    <row r="33" spans="1:22" ht="22.9" customHeight="1">
      <c r="A33" s="10"/>
      <c r="B33" s="10"/>
      <c r="C33" s="10"/>
      <c r="D33" s="10"/>
      <c r="E33" s="10"/>
      <c r="F33" s="42"/>
      <c r="G33" s="42"/>
      <c r="H33" s="42"/>
      <c r="I33" s="42"/>
      <c r="J33" s="42"/>
      <c r="K33" s="42"/>
      <c r="L33" s="10"/>
      <c r="M33" s="10"/>
      <c r="N33" s="10"/>
      <c r="O33" s="10"/>
      <c r="P33" s="10"/>
      <c r="Q33" s="10"/>
      <c r="R33" s="10"/>
      <c r="S33" s="10"/>
      <c r="T33" s="10"/>
      <c r="U33" s="10"/>
      <c r="V33" s="10"/>
    </row>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T33"/>
  <sheetViews>
    <sheetView showGridLines="0" zoomScale="110" zoomScaleNormal="110" zoomScalePageLayoutView="40" workbookViewId="0">
      <selection activeCell="C11" sqref="C11"/>
    </sheetView>
  </sheetViews>
  <sheetFormatPr defaultColWidth="0" defaultRowHeight="0"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c r="C4" s="27" t="s">
        <v>11</v>
      </c>
      <c r="D4" s="25"/>
      <c r="E4" s="59" t="s">
        <v>69</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27</v>
      </c>
      <c r="G9" s="216"/>
      <c r="H9" s="216"/>
      <c r="I9" s="216"/>
      <c r="J9" s="216"/>
      <c r="K9" s="216"/>
      <c r="L9" s="217"/>
      <c r="M9" s="215" t="s">
        <v>28</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7">
        <v>2</v>
      </c>
      <c r="G13" s="124">
        <v>3</v>
      </c>
      <c r="H13" s="124">
        <v>0</v>
      </c>
      <c r="I13" s="124">
        <v>3</v>
      </c>
      <c r="J13" s="65">
        <f>IFERROR(F13/G13-1,"n/a")</f>
        <v>-0.33333333333333337</v>
      </c>
      <c r="K13" s="65" t="str">
        <f>IFERROR(F13/H13-1,"n/a")</f>
        <v>n/a</v>
      </c>
      <c r="L13" s="125">
        <f>IFERROR(F13/I13-1,"n/a")</f>
        <v>-0.33333333333333337</v>
      </c>
      <c r="M13" s="69">
        <v>229</v>
      </c>
      <c r="N13" s="69">
        <v>16</v>
      </c>
      <c r="O13" s="69">
        <v>145</v>
      </c>
      <c r="P13" s="69">
        <v>253</v>
      </c>
      <c r="Q13" s="65">
        <f>IFERROR(M13/N13-1,"n/a")</f>
        <v>13.3125</v>
      </c>
      <c r="R13" s="65">
        <f>IFERROR(M13/O13-1,"n/a")</f>
        <v>0.57931034482758625</v>
      </c>
      <c r="S13" s="125">
        <f>IFERROR(M13/P13-1,"n/a")</f>
        <v>-9.4861660079051391E-2</v>
      </c>
      <c r="T13" s="69">
        <v>111</v>
      </c>
      <c r="U13" s="71">
        <v>145</v>
      </c>
      <c r="V13" s="146">
        <v>386</v>
      </c>
    </row>
    <row r="14" spans="1:38" ht="15">
      <c r="A14" s="10"/>
      <c r="B14" s="13"/>
      <c r="C14" s="145"/>
      <c r="D14" s="27" t="s">
        <v>20</v>
      </c>
      <c r="E14" s="123"/>
      <c r="F14" s="127">
        <v>4913</v>
      </c>
      <c r="G14" s="124">
        <v>1618</v>
      </c>
      <c r="H14" s="124">
        <v>0</v>
      </c>
      <c r="I14" s="124">
        <v>11148</v>
      </c>
      <c r="J14" s="65">
        <f>IFERROR(F14/G14-1,"n/a")</f>
        <v>2.0364647713226205</v>
      </c>
      <c r="K14" s="65" t="str">
        <f>IFERROR(F14/H14-1,"n/a")</f>
        <v>n/a</v>
      </c>
      <c r="L14" s="125">
        <f>IFERROR(F14/I14-1,"n/a")</f>
        <v>-0.55929314675278075</v>
      </c>
      <c r="M14" s="69">
        <v>199082</v>
      </c>
      <c r="N14" s="69">
        <v>4201</v>
      </c>
      <c r="O14" s="69">
        <v>258885</v>
      </c>
      <c r="P14" s="69">
        <v>492279</v>
      </c>
      <c r="Q14" s="65">
        <f>IFERROR(M14/N14-1,"n/a")</f>
        <v>46.389193049273985</v>
      </c>
      <c r="R14" s="65">
        <f>IFERROR(M14/O14-1,"n/a")</f>
        <v>-0.23100218243621684</v>
      </c>
      <c r="S14" s="125">
        <f>IFERROR(M14/P14-1,"n/a")</f>
        <v>-0.59559111804484854</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79</v>
      </c>
      <c r="G16" s="124">
        <v>46</v>
      </c>
      <c r="H16" s="124">
        <v>0</v>
      </c>
      <c r="I16" s="124">
        <v>86</v>
      </c>
      <c r="J16" s="65">
        <f>IFERROR(F16/G16-1,"n/a")</f>
        <v>0.71739130434782616</v>
      </c>
      <c r="K16" s="65" t="str">
        <f>IFERROR(F16/H16-1,"n/a")</f>
        <v>n/a</v>
      </c>
      <c r="L16" s="125">
        <f>IFERROR(F16/I16-1,"n/a")</f>
        <v>-8.1395348837209336E-2</v>
      </c>
      <c r="M16" s="69">
        <v>527</v>
      </c>
      <c r="N16" s="69">
        <v>84</v>
      </c>
      <c r="O16" s="69">
        <v>43</v>
      </c>
      <c r="P16" s="69">
        <v>585</v>
      </c>
      <c r="Q16" s="65">
        <f>IFERROR(M16/N16-1,"n/a")</f>
        <v>5.2738095238095237</v>
      </c>
      <c r="R16" s="65">
        <f>IFERROR(M16/O16-1,"n/a")</f>
        <v>11.255813953488373</v>
      </c>
      <c r="S16" s="125">
        <f>IFERROR(M16/P16-1,"n/a")</f>
        <v>-9.9145299145299126E-2</v>
      </c>
      <c r="T16" s="69">
        <v>283</v>
      </c>
      <c r="U16" s="71">
        <v>43</v>
      </c>
      <c r="V16" s="146">
        <v>827</v>
      </c>
    </row>
    <row r="17" spans="1:38" ht="15">
      <c r="A17" s="10"/>
      <c r="B17" s="13"/>
      <c r="C17" s="145"/>
      <c r="D17" s="27" t="s">
        <v>20</v>
      </c>
      <c r="E17" s="123"/>
      <c r="F17" s="127">
        <v>249427</v>
      </c>
      <c r="G17" s="124">
        <v>89719</v>
      </c>
      <c r="H17" s="124">
        <v>0</v>
      </c>
      <c r="I17" s="124">
        <v>304036</v>
      </c>
      <c r="J17" s="65">
        <f>IFERROR(F17/G17-1,"n/a")</f>
        <v>1.7800911735529823</v>
      </c>
      <c r="K17" s="65" t="str">
        <f>IFERROR(F17/H17-1,"n/a")</f>
        <v>n/a</v>
      </c>
      <c r="L17" s="125">
        <f>IFERROR(F17/I17-1,"n/a")</f>
        <v>-0.1796135983896644</v>
      </c>
      <c r="M17" s="69">
        <v>1281730</v>
      </c>
      <c r="N17" s="69">
        <v>167883</v>
      </c>
      <c r="O17" s="69">
        <v>140552</v>
      </c>
      <c r="P17" s="69">
        <v>1897444</v>
      </c>
      <c r="Q17" s="65">
        <f>IFERROR(M17/N17-1,"n/a")</f>
        <v>6.6346622350089053</v>
      </c>
      <c r="R17" s="65">
        <f>IFERROR(M17/O17-1,"n/a")</f>
        <v>8.1192583527804665</v>
      </c>
      <c r="S17" s="125">
        <f>IFERROR(M17/P17-1,"n/a")</f>
        <v>-0.32449653323102023</v>
      </c>
      <c r="T17" s="69">
        <v>465109</v>
      </c>
      <c r="U17" s="71">
        <v>140552</v>
      </c>
      <c r="V17" s="146">
        <v>2552942</v>
      </c>
    </row>
    <row r="18" spans="1:38"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ht="15">
      <c r="A19" s="10"/>
      <c r="B19" s="13"/>
      <c r="C19" s="145"/>
      <c r="D19" s="27" t="s">
        <v>19</v>
      </c>
      <c r="E19" s="123"/>
      <c r="F19" s="127">
        <v>64</v>
      </c>
      <c r="G19" s="124">
        <v>2</v>
      </c>
      <c r="H19" s="124">
        <v>0</v>
      </c>
      <c r="I19" s="124">
        <v>23</v>
      </c>
      <c r="J19" s="65">
        <f>IFERROR(F19/G19-1,"n/a")</f>
        <v>31</v>
      </c>
      <c r="K19" s="65" t="str">
        <f>IFERROR(F19/H19-1,"n/a")</f>
        <v>n/a</v>
      </c>
      <c r="L19" s="125">
        <f>IFERROR(F19/I19-1,"n/a")</f>
        <v>1.7826086956521738</v>
      </c>
      <c r="M19" s="69">
        <v>358</v>
      </c>
      <c r="N19" s="69">
        <v>2</v>
      </c>
      <c r="O19" s="69">
        <v>4</v>
      </c>
      <c r="P19" s="69">
        <v>151</v>
      </c>
      <c r="Q19" s="65">
        <f>IFERROR(M19/N19-1,"n/a")</f>
        <v>178</v>
      </c>
      <c r="R19" s="65">
        <f>IFERROR(M19/O19-1,"n/a")</f>
        <v>88.5</v>
      </c>
      <c r="S19" s="125">
        <f>IFERROR(M19/P19-1,"n/a")</f>
        <v>1.370860927152318</v>
      </c>
      <c r="T19" s="69">
        <v>23</v>
      </c>
      <c r="U19" s="71">
        <v>4</v>
      </c>
      <c r="V19" s="146">
        <v>191</v>
      </c>
    </row>
    <row r="20" spans="1:38" ht="15">
      <c r="A20" s="10"/>
      <c r="B20" s="13"/>
      <c r="C20" s="145"/>
      <c r="D20" s="27" t="s">
        <v>20</v>
      </c>
      <c r="E20" s="123"/>
      <c r="F20" s="127">
        <f>66521+13725</f>
        <v>80246</v>
      </c>
      <c r="G20" s="124">
        <v>424</v>
      </c>
      <c r="H20" s="124">
        <v>0</v>
      </c>
      <c r="I20" s="124">
        <v>35836</v>
      </c>
      <c r="J20" s="65">
        <f>IFERROR(F20/G20-1,"n/a")</f>
        <v>188.25943396226415</v>
      </c>
      <c r="K20" s="65" t="str">
        <f>IFERROR(F20/H20-1,"n/a")</f>
        <v>n/a</v>
      </c>
      <c r="L20" s="125">
        <f>IFERROR(F20/I20-1,"n/a")</f>
        <v>1.2392566134613237</v>
      </c>
      <c r="M20" s="69">
        <v>422375</v>
      </c>
      <c r="N20" s="69">
        <v>424</v>
      </c>
      <c r="O20" s="69">
        <v>1753</v>
      </c>
      <c r="P20" s="69">
        <v>203378</v>
      </c>
      <c r="Q20" s="65">
        <f>IFERROR(M20/N20-1,"n/a")</f>
        <v>995.16745283018872</v>
      </c>
      <c r="R20" s="65">
        <f>IFERROR(M20/O20-1,"n/a")</f>
        <v>239.94409583571021</v>
      </c>
      <c r="S20" s="125">
        <f>IFERROR(M20/P20-1,"n/a")</f>
        <v>1.0767978837435712</v>
      </c>
      <c r="T20" s="69">
        <v>8611</v>
      </c>
      <c r="U20" s="71">
        <v>1753</v>
      </c>
      <c r="V20" s="146">
        <v>254421</v>
      </c>
    </row>
    <row r="21" spans="1:38"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ht="15">
      <c r="A22" s="10"/>
      <c r="B22" s="13"/>
      <c r="C22" s="145"/>
      <c r="D22" s="27" t="s">
        <v>19</v>
      </c>
      <c r="E22" s="149"/>
      <c r="F22" s="127">
        <v>80</v>
      </c>
      <c r="G22" s="124">
        <v>57</v>
      </c>
      <c r="H22" s="124">
        <v>0</v>
      </c>
      <c r="I22" s="124">
        <v>76</v>
      </c>
      <c r="J22" s="65">
        <f>IFERROR(F22/G22-1,"n/a")</f>
        <v>0.40350877192982448</v>
      </c>
      <c r="K22" s="65" t="str">
        <f>IFERROR(F22/H22-1,"n/a")</f>
        <v>n/a</v>
      </c>
      <c r="L22" s="125">
        <f>IFERROR(F22/I22-1,"n/a")</f>
        <v>5.2631578947368363E-2</v>
      </c>
      <c r="M22" s="69">
        <v>844</v>
      </c>
      <c r="N22" s="69">
        <v>130</v>
      </c>
      <c r="O22" s="69">
        <v>406</v>
      </c>
      <c r="P22" s="69">
        <v>856</v>
      </c>
      <c r="Q22" s="65">
        <f>IFERROR(M22/N22-1,"n/a")</f>
        <v>5.4923076923076923</v>
      </c>
      <c r="R22" s="65">
        <f>IFERROR(M22/O22-1,"n/a")</f>
        <v>1.0788177339901477</v>
      </c>
      <c r="S22" s="125">
        <f>IFERROR(M22/P22-1,"n/a")</f>
        <v>-1.4018691588784993E-2</v>
      </c>
      <c r="T22" s="69">
        <v>411</v>
      </c>
      <c r="U22" s="71">
        <v>406</v>
      </c>
      <c r="V22" s="146">
        <v>1205</v>
      </c>
    </row>
    <row r="23" spans="1:38" ht="15">
      <c r="A23" s="10"/>
      <c r="B23" s="13"/>
      <c r="C23" s="145"/>
      <c r="D23" s="27" t="s">
        <v>20</v>
      </c>
      <c r="E23" s="123"/>
      <c r="F23" s="127">
        <v>275667</v>
      </c>
      <c r="G23" s="124">
        <v>81777</v>
      </c>
      <c r="H23" s="124">
        <v>0</v>
      </c>
      <c r="I23" s="124">
        <v>223305</v>
      </c>
      <c r="J23" s="65">
        <f>IFERROR(F23/G23-1,"n/a")</f>
        <v>2.3709600498917789</v>
      </c>
      <c r="K23" s="65" t="str">
        <f>IFERROR(F23/H23-1,"n/a")</f>
        <v>n/a</v>
      </c>
      <c r="L23" s="125">
        <f>IFERROR(F23/I23-1,"n/a")</f>
        <v>0.23448646470074563</v>
      </c>
      <c r="M23" s="69">
        <v>2196229</v>
      </c>
      <c r="N23" s="69">
        <v>181810</v>
      </c>
      <c r="O23" s="69">
        <v>833999</v>
      </c>
      <c r="P23" s="69">
        <v>2872542</v>
      </c>
      <c r="Q23" s="65">
        <f>IFERROR(M23/N23-1,"n/a")</f>
        <v>11.079803091139102</v>
      </c>
      <c r="R23" s="65">
        <f>IFERROR(M23/O23-1,"n/a")</f>
        <v>1.6333712630350874</v>
      </c>
      <c r="S23" s="125">
        <f>IFERROR(M23/P23-1,"n/a")</f>
        <v>-0.2354405958207052</v>
      </c>
      <c r="T23" s="69">
        <v>687449</v>
      </c>
      <c r="U23" s="71">
        <v>833999</v>
      </c>
      <c r="V23" s="146">
        <v>3859183</v>
      </c>
    </row>
    <row r="24" spans="1:38"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ht="15">
      <c r="A25" s="10"/>
      <c r="B25" s="13"/>
      <c r="C25" s="145"/>
      <c r="D25" s="27" t="s">
        <v>19</v>
      </c>
      <c r="E25" s="123"/>
      <c r="F25" s="129">
        <v>34</v>
      </c>
      <c r="G25" s="124">
        <v>17</v>
      </c>
      <c r="H25" s="124">
        <v>5</v>
      </c>
      <c r="I25" s="124">
        <v>40</v>
      </c>
      <c r="J25" s="65">
        <f>IFERROR(F25/G25-1,"n/a")</f>
        <v>1</v>
      </c>
      <c r="K25" s="65">
        <f>IFERROR(F25/H25-1,"n/a")</f>
        <v>5.8</v>
      </c>
      <c r="L25" s="125">
        <f>IFERROR(F25/I25-1,"n/a")</f>
        <v>-0.15000000000000002</v>
      </c>
      <c r="M25" s="69">
        <v>222</v>
      </c>
      <c r="N25" s="69">
        <v>71</v>
      </c>
      <c r="O25" s="69">
        <v>16</v>
      </c>
      <c r="P25" s="69">
        <v>244</v>
      </c>
      <c r="Q25" s="65">
        <f>IFERROR(M25/N25-1,"n/a")</f>
        <v>2.1267605633802815</v>
      </c>
      <c r="R25" s="65">
        <f>IFERROR(M25/O25-1,"n/a")</f>
        <v>12.875</v>
      </c>
      <c r="S25" s="125">
        <f>IFERROR(M25/P25-1,"n/a")</f>
        <v>-9.0163934426229497E-2</v>
      </c>
      <c r="T25" s="69">
        <v>107</v>
      </c>
      <c r="U25" s="71">
        <v>32</v>
      </c>
      <c r="V25" s="146">
        <v>372</v>
      </c>
    </row>
    <row r="26" spans="1:38" ht="15">
      <c r="A26" s="10"/>
      <c r="B26" s="13"/>
      <c r="C26" s="145"/>
      <c r="D26" s="27" t="s">
        <v>20</v>
      </c>
      <c r="E26" s="123"/>
      <c r="F26" s="129">
        <v>77500</v>
      </c>
      <c r="G26" s="124">
        <v>31465</v>
      </c>
      <c r="H26" s="124">
        <v>4538</v>
      </c>
      <c r="I26" s="124">
        <v>102143</v>
      </c>
      <c r="J26" s="65">
        <f>IFERROR(F26/G26-1,"n/a")</f>
        <v>1.4630541871921183</v>
      </c>
      <c r="K26" s="65">
        <f>IFERROR(F26/H26-1,"n/a")</f>
        <v>16.078007933010138</v>
      </c>
      <c r="L26" s="125">
        <f>IFERROR(F26/I26-1,"n/a")</f>
        <v>-0.24125980243384271</v>
      </c>
      <c r="M26" s="69">
        <v>424007</v>
      </c>
      <c r="N26" s="69">
        <v>101015</v>
      </c>
      <c r="O26" s="69">
        <v>47300</v>
      </c>
      <c r="P26" s="69">
        <v>688183</v>
      </c>
      <c r="Q26" s="65">
        <f>IFERROR(M26/N26-1,"n/a")</f>
        <v>3.1974657229124386</v>
      </c>
      <c r="R26" s="65">
        <f>IFERROR(M26/O26-1,"n/a")</f>
        <v>7.9642071881606764</v>
      </c>
      <c r="S26" s="125">
        <f>IFERROR(M26/P26-1,"n/a")</f>
        <v>-0.38387463799599819</v>
      </c>
      <c r="T26" s="69">
        <v>147132</v>
      </c>
      <c r="U26" s="71">
        <v>59180</v>
      </c>
      <c r="V26" s="146">
        <v>902015</v>
      </c>
    </row>
    <row r="27" spans="1:38"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ht="15">
      <c r="B28" s="13"/>
      <c r="C28" s="145"/>
      <c r="D28" s="27" t="s">
        <v>19</v>
      </c>
      <c r="E28" s="123"/>
      <c r="F28" s="127">
        <v>75</v>
      </c>
      <c r="G28" s="124">
        <v>23</v>
      </c>
      <c r="H28" s="124">
        <v>7</v>
      </c>
      <c r="I28" s="124">
        <v>41</v>
      </c>
      <c r="J28" s="65">
        <f>IFERROR(F28/G28-1,"n/a")</f>
        <v>2.2608695652173911</v>
      </c>
      <c r="K28" s="65">
        <f>IFERROR(F28/H28-1,"n/a")</f>
        <v>9.7142857142857135</v>
      </c>
      <c r="L28" s="125">
        <f>IFERROR(F28/I28-1,"n/a")</f>
        <v>0.8292682926829269</v>
      </c>
      <c r="M28" s="69">
        <v>421</v>
      </c>
      <c r="N28" s="69">
        <v>79</v>
      </c>
      <c r="O28" s="69">
        <v>12</v>
      </c>
      <c r="P28" s="69">
        <v>257</v>
      </c>
      <c r="Q28" s="65">
        <f>IFERROR(M28/N28-1,"n/a")</f>
        <v>4.3291139240506329</v>
      </c>
      <c r="R28" s="65">
        <f>IFERROR(M28/O28-1,"n/a")</f>
        <v>34.083333333333336</v>
      </c>
      <c r="S28" s="125">
        <f>IFERROR(M28/P28-1,"n/a")</f>
        <v>0.63813229571984431</v>
      </c>
      <c r="T28" s="69">
        <v>124</v>
      </c>
      <c r="U28" s="71">
        <v>37</v>
      </c>
      <c r="V28" s="146">
        <f>282+81</f>
        <v>363</v>
      </c>
    </row>
    <row r="29" spans="1:38" ht="15">
      <c r="A29" s="10"/>
      <c r="B29" s="13"/>
      <c r="C29" s="145"/>
      <c r="D29" s="27" t="s">
        <v>20</v>
      </c>
      <c r="E29" s="123"/>
      <c r="F29" s="127">
        <f>130831+18300+983</f>
        <v>150114</v>
      </c>
      <c r="G29" s="124">
        <v>35845</v>
      </c>
      <c r="H29" s="124">
        <v>1534</v>
      </c>
      <c r="I29" s="124">
        <v>107800</v>
      </c>
      <c r="J29" s="65">
        <f>IFERROR(F29/G29-1,"n/a")</f>
        <v>3.1878644162365743</v>
      </c>
      <c r="K29" s="65">
        <f>IFERROR(F29/H29-1,"n/a")</f>
        <v>96.857887874837033</v>
      </c>
      <c r="L29" s="125">
        <f>IFERROR(F29/I29-1,"n/a")</f>
        <v>0.39252319109461964</v>
      </c>
      <c r="M29" s="69">
        <v>694395</v>
      </c>
      <c r="N29" s="69">
        <v>117659</v>
      </c>
      <c r="O29" s="69">
        <v>10720</v>
      </c>
      <c r="P29" s="69">
        <v>700780</v>
      </c>
      <c r="Q29" s="65">
        <f>IFERROR(M29/N29-1,"n/a")</f>
        <v>4.9017584715151408</v>
      </c>
      <c r="R29" s="65">
        <f>IFERROR(M29/O29-1,"n/a")</f>
        <v>63.775652985074629</v>
      </c>
      <c r="S29" s="125">
        <f>IFERROR(M29/P29-1,"n/a")</f>
        <v>-9.111276006735336E-3</v>
      </c>
      <c r="T29" s="69">
        <v>165083</v>
      </c>
      <c r="U29" s="71">
        <f>20768+8294</f>
        <v>29062</v>
      </c>
      <c r="V29" s="146">
        <f>659951+168729+38484</f>
        <v>867164</v>
      </c>
    </row>
    <row r="30" spans="1:38" ht="15" customHeight="1" thickBot="1">
      <c r="A30" s="10"/>
      <c r="B30" s="13"/>
      <c r="C30" s="157" t="s">
        <v>16</v>
      </c>
      <c r="D30" s="158"/>
      <c r="E30" s="159"/>
      <c r="F30" s="130">
        <f t="shared" ref="F30:I31" si="0">F13+F16+F19+F22+F25+F28</f>
        <v>334</v>
      </c>
      <c r="G30" s="130">
        <f t="shared" si="0"/>
        <v>148</v>
      </c>
      <c r="H30" s="130">
        <f t="shared" si="0"/>
        <v>12</v>
      </c>
      <c r="I30" s="130">
        <f t="shared" si="0"/>
        <v>269</v>
      </c>
      <c r="J30" s="131">
        <f>IFERROR(F30/G30-1,"n/a")</f>
        <v>1.2567567567567566</v>
      </c>
      <c r="K30" s="131">
        <f>IFERROR(F30/H30-1,"n/a")</f>
        <v>26.833333333333332</v>
      </c>
      <c r="L30" s="132">
        <f>IFERROR(F30/I30-1,"n/a")</f>
        <v>0.24163568773234201</v>
      </c>
      <c r="M30" s="133">
        <f t="shared" ref="M30:P31" si="1">M13+M16+M19+M22+M25+M28</f>
        <v>2601</v>
      </c>
      <c r="N30" s="133">
        <f t="shared" si="1"/>
        <v>382</v>
      </c>
      <c r="O30" s="133">
        <f t="shared" si="1"/>
        <v>626</v>
      </c>
      <c r="P30" s="133">
        <f t="shared" si="1"/>
        <v>2346</v>
      </c>
      <c r="Q30" s="131">
        <f>IFERROR(M30/N30-1,"n/a")</f>
        <v>5.8089005235602098</v>
      </c>
      <c r="R30" s="131">
        <f>IFERROR(M30/O30-1,"n/a")</f>
        <v>3.1549520766773167</v>
      </c>
      <c r="S30" s="132">
        <f>IFERROR(M30/P30-1,"n/a")</f>
        <v>0.10869565217391308</v>
      </c>
      <c r="T30" s="133">
        <f t="shared" ref="T30:V31" si="2">T13+T16+T19+T22+T25+T28</f>
        <v>1059</v>
      </c>
      <c r="U30" s="133">
        <f t="shared" si="2"/>
        <v>667</v>
      </c>
      <c r="V30" s="152">
        <f t="shared" si="2"/>
        <v>3344</v>
      </c>
    </row>
    <row r="31" spans="1:38" s="23" customFormat="1" ht="15" customHeight="1" thickTop="1" thickBot="1">
      <c r="A31" s="10"/>
      <c r="B31" s="13"/>
      <c r="C31" s="160" t="s">
        <v>17</v>
      </c>
      <c r="D31" s="161"/>
      <c r="E31" s="162"/>
      <c r="F31" s="134">
        <f t="shared" si="0"/>
        <v>837867</v>
      </c>
      <c r="G31" s="134">
        <f t="shared" si="0"/>
        <v>240848</v>
      </c>
      <c r="H31" s="134">
        <f t="shared" si="0"/>
        <v>6072</v>
      </c>
      <c r="I31" s="134">
        <f t="shared" si="0"/>
        <v>784268</v>
      </c>
      <c r="J31" s="135">
        <f>IFERROR(F31/G31-1,"n/a")</f>
        <v>2.4788206669766826</v>
      </c>
      <c r="K31" s="135">
        <f>IFERROR(F31/H31-1,"n/a")</f>
        <v>136.98863636363637</v>
      </c>
      <c r="L31" s="136">
        <f>IFERROR(F31/I31-1,"n/a")</f>
        <v>6.8342709379956901E-2</v>
      </c>
      <c r="M31" s="137">
        <f t="shared" si="1"/>
        <v>5217818</v>
      </c>
      <c r="N31" s="137">
        <f t="shared" si="1"/>
        <v>572992</v>
      </c>
      <c r="O31" s="137">
        <f t="shared" si="1"/>
        <v>1293209</v>
      </c>
      <c r="P31" s="137">
        <f t="shared" si="1"/>
        <v>6854606</v>
      </c>
      <c r="Q31" s="135">
        <f>IFERROR(M31/N31-1,"n/a")</f>
        <v>8.1062667541606164</v>
      </c>
      <c r="R31" s="135">
        <f>IFERROR(M31/O31-1,"n/a")</f>
        <v>3.0347832407600013</v>
      </c>
      <c r="S31" s="136">
        <f>IFERROR(M31/P31-1,"n/a")</f>
        <v>-0.2387865910892617</v>
      </c>
      <c r="T31" s="137">
        <f t="shared" si="2"/>
        <v>1554247</v>
      </c>
      <c r="U31" s="137">
        <f t="shared" si="2"/>
        <v>1323431</v>
      </c>
      <c r="V31" s="155">
        <f t="shared" si="2"/>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10"/>
      <c r="L32" s="10"/>
      <c r="M32" s="10"/>
      <c r="N32" s="10"/>
      <c r="O32" s="10"/>
      <c r="P32" s="10"/>
      <c r="Q32" s="10"/>
      <c r="R32" s="10"/>
      <c r="S32" s="10"/>
      <c r="T32" s="156"/>
      <c r="U32" s="10"/>
      <c r="V32" s="10"/>
    </row>
    <row r="33" spans="1:22" ht="22.9" customHeight="1">
      <c r="A33" s="10"/>
      <c r="B33" s="10"/>
      <c r="C33" s="10"/>
      <c r="D33" s="10"/>
      <c r="E33" s="10"/>
      <c r="F33" s="10"/>
      <c r="G33" s="42"/>
      <c r="H33" s="42"/>
      <c r="I33" s="42"/>
      <c r="J33" s="42"/>
      <c r="K33" s="10"/>
      <c r="L33" s="10"/>
      <c r="M33" s="10"/>
      <c r="N33" s="10"/>
      <c r="O33" s="10"/>
      <c r="P33" s="10"/>
      <c r="Q33" s="10"/>
      <c r="R33" s="10"/>
      <c r="S33" s="10"/>
      <c r="T33" s="10"/>
      <c r="U33" s="10"/>
      <c r="V33" s="10"/>
    </row>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T59"/>
  <sheetViews>
    <sheetView showGridLines="0" topLeftCell="A16" zoomScale="110" zoomScaleNormal="110" zoomScalePageLayoutView="40" workbookViewId="0">
      <selection activeCell="E19" sqref="E19"/>
    </sheetView>
  </sheetViews>
  <sheetFormatPr defaultColWidth="0" defaultRowHeight="26.6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v>44813</v>
      </c>
    </row>
    <row r="4" spans="1:38" ht="15.75">
      <c r="A4" s="10"/>
      <c r="B4" s="12" t="s">
        <v>11</v>
      </c>
      <c r="C4" s="27"/>
      <c r="D4" s="25"/>
      <c r="E4" s="59" t="s">
        <v>64</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65</v>
      </c>
      <c r="G9" s="216"/>
      <c r="H9" s="216"/>
      <c r="I9" s="216"/>
      <c r="J9" s="216"/>
      <c r="K9" s="216"/>
      <c r="L9" s="217"/>
      <c r="M9" s="215" t="s">
        <v>66</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7">
        <v>0</v>
      </c>
      <c r="G13" s="127">
        <v>7</v>
      </c>
      <c r="H13" s="124">
        <v>0</v>
      </c>
      <c r="I13" s="124">
        <v>4</v>
      </c>
      <c r="J13" s="65">
        <f t="shared" ref="J13:J31" si="0">IFERROR(F13/G13-1,"n/a")</f>
        <v>-1</v>
      </c>
      <c r="K13" s="65" t="str">
        <f>IFERROR(F13/H13-1,"n/a")</f>
        <v>n/a</v>
      </c>
      <c r="L13" s="125">
        <f>IFERROR(F13/I13-1,"n/a")</f>
        <v>-1</v>
      </c>
      <c r="M13" s="69">
        <v>227</v>
      </c>
      <c r="N13" s="69">
        <v>13</v>
      </c>
      <c r="O13" s="69">
        <v>145</v>
      </c>
      <c r="P13" s="69">
        <v>250</v>
      </c>
      <c r="Q13" s="65">
        <f>IFERROR(M13/N13-1,"n/a")</f>
        <v>16.46153846153846</v>
      </c>
      <c r="R13" s="65">
        <f>IFERROR(M13/O13-1,"n/a")</f>
        <v>0.56551724137931036</v>
      </c>
      <c r="S13" s="125">
        <f>IFERROR(M13/P13-1,"n/a")</f>
        <v>-9.1999999999999971E-2</v>
      </c>
      <c r="T13" s="69">
        <v>111</v>
      </c>
      <c r="U13" s="71">
        <v>145</v>
      </c>
      <c r="V13" s="146">
        <v>386</v>
      </c>
    </row>
    <row r="14" spans="1:38" ht="15">
      <c r="A14" s="10"/>
      <c r="B14" s="13"/>
      <c r="C14" s="145"/>
      <c r="D14" s="27" t="s">
        <v>20</v>
      </c>
      <c r="E14" s="123"/>
      <c r="F14" s="127">
        <v>0</v>
      </c>
      <c r="G14" s="127">
        <v>1816</v>
      </c>
      <c r="H14" s="124">
        <v>0</v>
      </c>
      <c r="I14" s="127">
        <v>9607</v>
      </c>
      <c r="J14" s="65">
        <f t="shared" si="0"/>
        <v>-1</v>
      </c>
      <c r="K14" s="65" t="str">
        <f>IFERROR(F14/H14-1,"n/a")</f>
        <v>n/a</v>
      </c>
      <c r="L14" s="125">
        <f>IFERROR(F14/I14-1,"n/a")</f>
        <v>-1</v>
      </c>
      <c r="M14" s="69">
        <v>194169</v>
      </c>
      <c r="N14" s="69">
        <v>2583</v>
      </c>
      <c r="O14" s="69">
        <v>258885</v>
      </c>
      <c r="P14" s="69">
        <v>481131</v>
      </c>
      <c r="Q14" s="65">
        <f>IFERROR(M14/N14-1,"n/a")</f>
        <v>74.1718931475029</v>
      </c>
      <c r="R14" s="65">
        <f>IFERROR(M14/O14-1,"n/a")</f>
        <v>-0.24997972072541863</v>
      </c>
      <c r="S14" s="125">
        <f>IFERROR(M14/P14-1,"n/a")</f>
        <v>-0.59643215673070327</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57</v>
      </c>
      <c r="G16" s="127">
        <v>24</v>
      </c>
      <c r="H16" s="124">
        <v>0</v>
      </c>
      <c r="I16" s="127">
        <v>69</v>
      </c>
      <c r="J16" s="65">
        <f t="shared" si="0"/>
        <v>1.375</v>
      </c>
      <c r="K16" s="65" t="str">
        <f>IFERROR(F16/H16-1,"n/a")</f>
        <v>n/a</v>
      </c>
      <c r="L16" s="125">
        <f>IFERROR(F16/I16-1,"n/a")</f>
        <v>-0.17391304347826086</v>
      </c>
      <c r="M16" s="69">
        <v>448</v>
      </c>
      <c r="N16" s="69">
        <v>38</v>
      </c>
      <c r="O16" s="69">
        <v>43</v>
      </c>
      <c r="P16" s="69">
        <v>499</v>
      </c>
      <c r="Q16" s="65">
        <f>IFERROR(M16/N16-1,"n/a")</f>
        <v>10.789473684210526</v>
      </c>
      <c r="R16" s="65">
        <f>IFERROR(M16/O16-1,"n/a")</f>
        <v>9.4186046511627914</v>
      </c>
      <c r="S16" s="125">
        <f>IFERROR(M16/P16-1,"n/a")</f>
        <v>-0.10220440881763526</v>
      </c>
      <c r="T16" s="69">
        <v>283</v>
      </c>
      <c r="U16" s="71">
        <v>43</v>
      </c>
      <c r="V16" s="146">
        <v>827</v>
      </c>
    </row>
    <row r="17" spans="1:38" ht="15">
      <c r="A17" s="10"/>
      <c r="B17" s="13"/>
      <c r="C17" s="145"/>
      <c r="D17" s="27" t="s">
        <v>20</v>
      </c>
      <c r="E17" s="123"/>
      <c r="F17" s="127">
        <v>227186</v>
      </c>
      <c r="G17" s="127">
        <v>49688</v>
      </c>
      <c r="H17" s="124">
        <v>0</v>
      </c>
      <c r="I17" s="127">
        <v>291759</v>
      </c>
      <c r="J17" s="65">
        <f t="shared" si="0"/>
        <v>3.572250845274513</v>
      </c>
      <c r="K17" s="65" t="str">
        <f>IFERROR(F17/H17-1,"n/a")</f>
        <v>n/a</v>
      </c>
      <c r="L17" s="125">
        <f>IFERROR(F17/I17-1,"n/a")</f>
        <v>-0.2213230782940715</v>
      </c>
      <c r="M17" s="69">
        <v>1032303</v>
      </c>
      <c r="N17" s="69">
        <v>78164</v>
      </c>
      <c r="O17" s="69">
        <v>140552</v>
      </c>
      <c r="P17" s="69">
        <v>1593408</v>
      </c>
      <c r="Q17" s="65">
        <f>IFERROR(M17/N17-1,"n/a")</f>
        <v>12.206885522747045</v>
      </c>
      <c r="R17" s="65">
        <f>IFERROR(M17/O17-1,"n/a")</f>
        <v>6.3446340144572826</v>
      </c>
      <c r="S17" s="125">
        <f>IFERROR(M17/P17-1,"n/a")</f>
        <v>-0.35214144776479095</v>
      </c>
      <c r="T17" s="69">
        <v>465109</v>
      </c>
      <c r="U17" s="71">
        <v>140552</v>
      </c>
      <c r="V17" s="146">
        <v>2552942</v>
      </c>
    </row>
    <row r="18" spans="1:38"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ht="15">
      <c r="A19" s="10"/>
      <c r="B19" s="13"/>
      <c r="C19" s="145"/>
      <c r="D19" s="27" t="s">
        <v>19</v>
      </c>
      <c r="E19" s="123"/>
      <c r="F19" s="127">
        <v>67</v>
      </c>
      <c r="G19" s="124">
        <v>0</v>
      </c>
      <c r="H19" s="124">
        <v>0</v>
      </c>
      <c r="I19" s="127">
        <v>27</v>
      </c>
      <c r="J19" s="65" t="str">
        <f t="shared" si="0"/>
        <v>n/a</v>
      </c>
      <c r="K19" s="65" t="str">
        <f>IFERROR(F19/H19-1,"n/a")</f>
        <v>n/a</v>
      </c>
      <c r="L19" s="125">
        <f>IFERROR(F19/I19-1,"n/a")</f>
        <v>1.4814814814814814</v>
      </c>
      <c r="M19" s="69">
        <v>294</v>
      </c>
      <c r="N19" s="69">
        <v>0</v>
      </c>
      <c r="O19" s="69">
        <v>4</v>
      </c>
      <c r="P19" s="69">
        <v>128</v>
      </c>
      <c r="Q19" s="65" t="str">
        <f>IFERROR(M19/N19-1,"n/a")</f>
        <v>n/a</v>
      </c>
      <c r="R19" s="65">
        <f>IFERROR(M19/O19-1,"n/a")</f>
        <v>72.5</v>
      </c>
      <c r="S19" s="125">
        <f>IFERROR(M19/P19-1,"n/a")</f>
        <v>1.296875</v>
      </c>
      <c r="T19" s="69">
        <v>23</v>
      </c>
      <c r="U19" s="71">
        <v>4</v>
      </c>
      <c r="V19" s="146">
        <v>191</v>
      </c>
    </row>
    <row r="20" spans="1:38" ht="15">
      <c r="A20" s="10"/>
      <c r="B20" s="13"/>
      <c r="C20" s="145"/>
      <c r="D20" s="27" t="s">
        <v>20</v>
      </c>
      <c r="E20" s="123"/>
      <c r="F20" s="127">
        <f>83975+18476</f>
        <v>102451</v>
      </c>
      <c r="G20" s="124">
        <v>0</v>
      </c>
      <c r="H20" s="124">
        <v>0</v>
      </c>
      <c r="I20" s="127">
        <f>27978+22373</f>
        <v>50351</v>
      </c>
      <c r="J20" s="65" t="str">
        <f t="shared" si="0"/>
        <v>n/a</v>
      </c>
      <c r="K20" s="65" t="str">
        <f>IFERROR(F20/H20-1,"n/a")</f>
        <v>n/a</v>
      </c>
      <c r="L20" s="125">
        <f t="shared" ref="L20:L31" si="1">IFERROR(F20/I20-1,"n/a")</f>
        <v>1.0347361522114755</v>
      </c>
      <c r="M20" s="69">
        <v>342129</v>
      </c>
      <c r="N20" s="69">
        <v>0</v>
      </c>
      <c r="O20" s="69">
        <v>1753</v>
      </c>
      <c r="P20" s="69">
        <v>167542</v>
      </c>
      <c r="Q20" s="65" t="str">
        <f>IFERROR(M20/N20-1,"n/a")</f>
        <v>n/a</v>
      </c>
      <c r="R20" s="65">
        <f>IFERROR(M20/O20-1,"n/a")</f>
        <v>194.16771249286936</v>
      </c>
      <c r="S20" s="125">
        <f>IFERROR(M20/P20-1,"n/a")</f>
        <v>1.0420491578231128</v>
      </c>
      <c r="T20" s="69">
        <v>8611</v>
      </c>
      <c r="U20" s="71">
        <v>1753</v>
      </c>
      <c r="V20" s="146">
        <v>254421</v>
      </c>
    </row>
    <row r="21" spans="1:38"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ht="15">
      <c r="A22" s="10"/>
      <c r="B22" s="13"/>
      <c r="C22" s="145"/>
      <c r="D22" s="27" t="s">
        <v>19</v>
      </c>
      <c r="E22" s="149"/>
      <c r="F22" s="129">
        <v>81</v>
      </c>
      <c r="G22" s="127">
        <v>44</v>
      </c>
      <c r="H22" s="124">
        <v>0</v>
      </c>
      <c r="I22" s="127">
        <v>93</v>
      </c>
      <c r="J22" s="65">
        <f t="shared" si="0"/>
        <v>0.84090909090909083</v>
      </c>
      <c r="K22" s="65" t="str">
        <f>IFERROR(F22/H22-1,"n/a")</f>
        <v>n/a</v>
      </c>
      <c r="L22" s="125">
        <f t="shared" si="1"/>
        <v>-0.12903225806451613</v>
      </c>
      <c r="M22" s="69">
        <v>764</v>
      </c>
      <c r="N22" s="69">
        <v>73</v>
      </c>
      <c r="O22" s="69">
        <v>406</v>
      </c>
      <c r="P22" s="69">
        <v>780</v>
      </c>
      <c r="Q22" s="65">
        <f>IFERROR(M22/N22-1,"n/a")</f>
        <v>9.4657534246575334</v>
      </c>
      <c r="R22" s="65">
        <f>IFERROR(M22/O22-1,"n/a")</f>
        <v>0.88177339901477825</v>
      </c>
      <c r="S22" s="125">
        <f>IFERROR(M22/P22-1,"n/a")</f>
        <v>-2.0512820512820551E-2</v>
      </c>
      <c r="T22" s="69">
        <v>411</v>
      </c>
      <c r="U22" s="71">
        <v>406</v>
      </c>
      <c r="V22" s="146">
        <v>1205</v>
      </c>
    </row>
    <row r="23" spans="1:38" ht="15">
      <c r="A23" s="10"/>
      <c r="B23" s="13"/>
      <c r="C23" s="145"/>
      <c r="D23" s="27" t="s">
        <v>20</v>
      </c>
      <c r="E23" s="123"/>
      <c r="F23" s="127">
        <v>278520</v>
      </c>
      <c r="G23" s="127">
        <v>64775</v>
      </c>
      <c r="H23" s="124">
        <v>0</v>
      </c>
      <c r="I23" s="127">
        <v>315639</v>
      </c>
      <c r="J23" s="65">
        <f t="shared" si="0"/>
        <v>3.2998070243149362</v>
      </c>
      <c r="K23" s="65" t="str">
        <f>IFERROR(F23/H23-1,"n/a")</f>
        <v>n/a</v>
      </c>
      <c r="L23" s="125">
        <f t="shared" si="1"/>
        <v>-0.11759953617898933</v>
      </c>
      <c r="M23" s="69">
        <v>1920562</v>
      </c>
      <c r="N23" s="69">
        <v>100033</v>
      </c>
      <c r="O23" s="69">
        <v>833999</v>
      </c>
      <c r="P23" s="69">
        <v>2649237</v>
      </c>
      <c r="Q23" s="65">
        <f>IFERROR(M23/N23-1,"n/a")</f>
        <v>18.199284236202054</v>
      </c>
      <c r="R23" s="65">
        <f>IFERROR(M23/O23-1,"n/a")</f>
        <v>1.302834895485486</v>
      </c>
      <c r="S23" s="125">
        <f>IFERROR(M23/P23-1,"n/a")</f>
        <v>-0.27505089201154898</v>
      </c>
      <c r="T23" s="69">
        <v>687449</v>
      </c>
      <c r="U23" s="71">
        <v>833999</v>
      </c>
      <c r="V23" s="146">
        <v>3859183</v>
      </c>
    </row>
    <row r="24" spans="1:38"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ht="15">
      <c r="A25" s="10"/>
      <c r="B25" s="13"/>
      <c r="C25" s="145"/>
      <c r="D25" s="27" t="s">
        <v>19</v>
      </c>
      <c r="E25" s="123"/>
      <c r="F25" s="127">
        <v>32</v>
      </c>
      <c r="G25" s="127">
        <v>17</v>
      </c>
      <c r="H25" s="127">
        <v>2</v>
      </c>
      <c r="I25" s="127">
        <v>35</v>
      </c>
      <c r="J25" s="65">
        <f t="shared" si="0"/>
        <v>0.88235294117647056</v>
      </c>
      <c r="K25" s="65">
        <f>IFERROR(F25/H25-1,"n/a")</f>
        <v>15</v>
      </c>
      <c r="L25" s="125">
        <f t="shared" si="1"/>
        <v>-8.5714285714285743E-2</v>
      </c>
      <c r="M25" s="69">
        <v>188</v>
      </c>
      <c r="N25" s="69">
        <v>54</v>
      </c>
      <c r="O25" s="69">
        <v>11</v>
      </c>
      <c r="P25" s="69">
        <v>204</v>
      </c>
      <c r="Q25" s="65">
        <f>IFERROR(M25/N25-1,"n/a")</f>
        <v>2.4814814814814814</v>
      </c>
      <c r="R25" s="65">
        <f>IFERROR(M25/O25-1,"n/a")</f>
        <v>16.09090909090909</v>
      </c>
      <c r="S25" s="125">
        <f>IFERROR(M25/P25-1,"n/a")</f>
        <v>-7.8431372549019662E-2</v>
      </c>
      <c r="T25" s="69">
        <v>107</v>
      </c>
      <c r="U25" s="71">
        <v>32</v>
      </c>
      <c r="V25" s="146">
        <v>372</v>
      </c>
    </row>
    <row r="26" spans="1:38" ht="15">
      <c r="A26" s="10"/>
      <c r="B26" s="13"/>
      <c r="C26" s="145"/>
      <c r="D26" s="27" t="s">
        <v>20</v>
      </c>
      <c r="E26" s="123"/>
      <c r="F26" s="127">
        <v>96458</v>
      </c>
      <c r="G26" s="127">
        <v>24100</v>
      </c>
      <c r="H26" s="127">
        <v>2541</v>
      </c>
      <c r="I26" s="127">
        <v>108905</v>
      </c>
      <c r="J26" s="65">
        <f t="shared" si="0"/>
        <v>3.0024066390041497</v>
      </c>
      <c r="K26" s="65">
        <f>IFERROR(F26/H26-1,"n/a")</f>
        <v>36.960645415190868</v>
      </c>
      <c r="L26" s="125">
        <f t="shared" si="1"/>
        <v>-0.11429227308204404</v>
      </c>
      <c r="M26" s="69">
        <v>346507</v>
      </c>
      <c r="N26" s="69">
        <v>69550</v>
      </c>
      <c r="O26" s="69">
        <v>42762</v>
      </c>
      <c r="P26" s="69">
        <v>586040</v>
      </c>
      <c r="Q26" s="65">
        <f>IFERROR(M26/N26-1,"n/a")</f>
        <v>3.9821279654924515</v>
      </c>
      <c r="R26" s="65">
        <f>IFERROR(M26/O26-1,"n/a")</f>
        <v>7.1031523315092837</v>
      </c>
      <c r="S26" s="125">
        <f>IFERROR(M26/P26-1,"n/a")</f>
        <v>-0.40873148590539898</v>
      </c>
      <c r="T26" s="69">
        <v>147132</v>
      </c>
      <c r="U26" s="71">
        <v>59180</v>
      </c>
      <c r="V26" s="146">
        <v>902015</v>
      </c>
    </row>
    <row r="27" spans="1:38"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ht="15">
      <c r="B28" s="13"/>
      <c r="C28" s="145"/>
      <c r="D28" s="27" t="s">
        <v>19</v>
      </c>
      <c r="E28" s="123"/>
      <c r="F28" s="127">
        <v>72</v>
      </c>
      <c r="G28" s="127">
        <v>16</v>
      </c>
      <c r="H28" s="127">
        <v>3</v>
      </c>
      <c r="I28" s="127">
        <v>44</v>
      </c>
      <c r="J28" s="65">
        <f t="shared" si="0"/>
        <v>3.5</v>
      </c>
      <c r="K28" s="65">
        <f>IFERROR(F28/H28-1,"n/a")</f>
        <v>23</v>
      </c>
      <c r="L28" s="125">
        <f t="shared" si="1"/>
        <v>0.63636363636363646</v>
      </c>
      <c r="M28" s="69">
        <v>346</v>
      </c>
      <c r="N28" s="69">
        <v>56</v>
      </c>
      <c r="O28" s="69">
        <v>5</v>
      </c>
      <c r="P28" s="69">
        <v>216</v>
      </c>
      <c r="Q28" s="65">
        <f>IFERROR(M28/N28-1,"n/a")</f>
        <v>5.1785714285714288</v>
      </c>
      <c r="R28" s="65">
        <f>IFERROR(M28/O28-1,"n/a")</f>
        <v>68.2</v>
      </c>
      <c r="S28" s="125">
        <f>IFERROR(M28/P28-1,"n/a")</f>
        <v>0.60185185185185186</v>
      </c>
      <c r="T28" s="69">
        <v>124</v>
      </c>
      <c r="U28" s="71">
        <v>37</v>
      </c>
      <c r="V28" s="146">
        <f>282+81</f>
        <v>363</v>
      </c>
    </row>
    <row r="29" spans="1:38" ht="15">
      <c r="A29" s="10"/>
      <c r="B29" s="13"/>
      <c r="C29" s="145"/>
      <c r="D29" s="27" t="s">
        <v>20</v>
      </c>
      <c r="E29" s="123"/>
      <c r="F29" s="127">
        <f>152952+25399+7611</f>
        <v>185962</v>
      </c>
      <c r="G29" s="127">
        <v>25181</v>
      </c>
      <c r="H29" s="124">
        <v>0</v>
      </c>
      <c r="I29" s="127">
        <f>100123+26729+22999</f>
        <v>149851</v>
      </c>
      <c r="J29" s="65">
        <f t="shared" si="0"/>
        <v>6.3850125094317143</v>
      </c>
      <c r="K29" s="65" t="str">
        <f>IFERROR(F29/H29-1,"n/a")</f>
        <v>n/a</v>
      </c>
      <c r="L29" s="125">
        <f t="shared" si="1"/>
        <v>0.24097937284369131</v>
      </c>
      <c r="M29" s="69">
        <v>544281</v>
      </c>
      <c r="N29" s="69">
        <v>81814</v>
      </c>
      <c r="O29" s="69">
        <v>9186</v>
      </c>
      <c r="P29" s="69">
        <v>592980</v>
      </c>
      <c r="Q29" s="65">
        <f>IFERROR(M29/N29-1,"n/a")</f>
        <v>5.652663358349427</v>
      </c>
      <c r="R29" s="65">
        <f>IFERROR(M29/O29-1,"n/a")</f>
        <v>58.251143043762248</v>
      </c>
      <c r="S29" s="125">
        <f>IFERROR(M29/P29-1,"n/a")</f>
        <v>-8.2125872710715364E-2</v>
      </c>
      <c r="T29" s="69">
        <v>165083</v>
      </c>
      <c r="U29" s="71">
        <f>20768+8294</f>
        <v>29062</v>
      </c>
      <c r="V29" s="146">
        <f>659951+168729+38484</f>
        <v>867164</v>
      </c>
    </row>
    <row r="30" spans="1:38" ht="15" customHeight="1" thickBot="1">
      <c r="A30" s="10"/>
      <c r="B30" s="13"/>
      <c r="C30" s="157" t="s">
        <v>16</v>
      </c>
      <c r="D30" s="158"/>
      <c r="E30" s="159"/>
      <c r="F30" s="130">
        <f t="shared" ref="F30:I31" si="2">F13+F16+F19+F22+F25+F28</f>
        <v>309</v>
      </c>
      <c r="G30" s="130">
        <f t="shared" si="2"/>
        <v>108</v>
      </c>
      <c r="H30" s="130">
        <f t="shared" si="2"/>
        <v>5</v>
      </c>
      <c r="I30" s="130">
        <f t="shared" si="2"/>
        <v>272</v>
      </c>
      <c r="J30" s="131">
        <f t="shared" si="0"/>
        <v>1.8611111111111112</v>
      </c>
      <c r="K30" s="131">
        <f>IFERROR(F30/H30-1,"n/a")</f>
        <v>60.8</v>
      </c>
      <c r="L30" s="132">
        <f t="shared" si="1"/>
        <v>0.13602941176470584</v>
      </c>
      <c r="M30" s="133">
        <f t="shared" ref="M30:P31" si="3">M13+M16+M19+M22+M25+M28</f>
        <v>2267</v>
      </c>
      <c r="N30" s="133">
        <f t="shared" si="3"/>
        <v>234</v>
      </c>
      <c r="O30" s="133">
        <f t="shared" si="3"/>
        <v>614</v>
      </c>
      <c r="P30" s="133">
        <f t="shared" si="3"/>
        <v>2077</v>
      </c>
      <c r="Q30" s="131">
        <f>IFERROR(M30/N30-1,"n/a")</f>
        <v>8.6880341880341874</v>
      </c>
      <c r="R30" s="131">
        <f>IFERROR(M30/O30-1,"n/a")</f>
        <v>2.6921824104234529</v>
      </c>
      <c r="S30" s="132">
        <f>IFERROR(M30/P30-1,"n/a")</f>
        <v>9.147809340394808E-2</v>
      </c>
      <c r="T30" s="133">
        <f t="shared" ref="T30:V31" si="4">T13+T16+T19+T22+T25+T28</f>
        <v>1059</v>
      </c>
      <c r="U30" s="133">
        <f t="shared" si="4"/>
        <v>667</v>
      </c>
      <c r="V30" s="152">
        <f t="shared" si="4"/>
        <v>3344</v>
      </c>
    </row>
    <row r="31" spans="1:38" s="23" customFormat="1" ht="15" customHeight="1" thickTop="1" thickBot="1">
      <c r="A31" s="10"/>
      <c r="B31" s="13"/>
      <c r="C31" s="160" t="s">
        <v>17</v>
      </c>
      <c r="D31" s="161"/>
      <c r="E31" s="162"/>
      <c r="F31" s="134">
        <f t="shared" si="2"/>
        <v>890577</v>
      </c>
      <c r="G31" s="134">
        <f t="shared" si="2"/>
        <v>165560</v>
      </c>
      <c r="H31" s="134">
        <f t="shared" si="2"/>
        <v>2541</v>
      </c>
      <c r="I31" s="134">
        <f t="shared" si="2"/>
        <v>926112</v>
      </c>
      <c r="J31" s="135">
        <f t="shared" si="0"/>
        <v>4.3791797535636627</v>
      </c>
      <c r="K31" s="135">
        <f>IFERROR(F31/H31-1,"n/a")</f>
        <v>349.48288075560805</v>
      </c>
      <c r="L31" s="136">
        <f t="shared" si="1"/>
        <v>-3.8370089146885E-2</v>
      </c>
      <c r="M31" s="137">
        <f t="shared" si="3"/>
        <v>4379951</v>
      </c>
      <c r="N31" s="137">
        <f t="shared" si="3"/>
        <v>332144</v>
      </c>
      <c r="O31" s="137">
        <f t="shared" si="3"/>
        <v>1287137</v>
      </c>
      <c r="P31" s="137">
        <f t="shared" si="3"/>
        <v>6070338</v>
      </c>
      <c r="Q31" s="135">
        <f>IFERROR(M31/N31-1,"n/a")</f>
        <v>12.186903873018931</v>
      </c>
      <c r="R31" s="135">
        <f>IFERROR(M31/O31-1,"n/a")</f>
        <v>2.4028630984891275</v>
      </c>
      <c r="S31" s="136">
        <f>IFERROR(M31/P31-1,"n/a")</f>
        <v>-0.27846670152469266</v>
      </c>
      <c r="T31" s="137">
        <f t="shared" si="4"/>
        <v>1554247</v>
      </c>
      <c r="U31" s="137">
        <f t="shared" si="4"/>
        <v>1323431</v>
      </c>
      <c r="V31" s="155">
        <f t="shared" si="4"/>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10"/>
      <c r="L32" s="10"/>
      <c r="M32" s="10"/>
      <c r="N32" s="10"/>
      <c r="O32" s="10"/>
      <c r="P32" s="10"/>
      <c r="Q32" s="10"/>
      <c r="R32" s="10"/>
      <c r="S32" s="10"/>
      <c r="T32" s="156"/>
      <c r="U32" s="10"/>
      <c r="V32" s="10"/>
    </row>
    <row r="33" ht="26.65" customHeight="1"/>
    <row r="34" ht="26.65" customHeight="1"/>
    <row r="35" ht="26.65" customHeight="1"/>
    <row r="36" ht="26.65" customHeight="1"/>
    <row r="37" ht="26.65" customHeight="1"/>
    <row r="38" ht="26.65" customHeight="1"/>
    <row r="39" ht="26.65" customHeight="1"/>
    <row r="40" ht="26.65" customHeight="1"/>
    <row r="41" ht="26.65" customHeight="1"/>
    <row r="42" ht="26.65" customHeight="1"/>
    <row r="43" ht="26.65" customHeight="1"/>
    <row r="44" ht="26.65" customHeight="1"/>
    <row r="45" ht="26.65" customHeight="1"/>
    <row r="46" ht="26.65" customHeight="1"/>
    <row r="47" ht="26.65" customHeight="1"/>
    <row r="48" ht="26.65" customHeight="1"/>
    <row r="49" ht="26.65" customHeight="1"/>
    <row r="50" ht="26.65" customHeight="1"/>
    <row r="51" ht="26.65" customHeight="1"/>
    <row r="52" ht="26.65" customHeight="1"/>
    <row r="53" ht="26.65" customHeight="1"/>
    <row r="54" ht="26.65" customHeight="1"/>
    <row r="55" ht="26.65" customHeight="1"/>
    <row r="56" ht="26.65" customHeight="1"/>
    <row r="57" ht="26.65" customHeight="1"/>
    <row r="58" ht="26.65" customHeight="1"/>
    <row r="59" ht="26.65" customHeight="1"/>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T58"/>
  <sheetViews>
    <sheetView workbookViewId="0">
      <selection activeCell="B30" sqref="B30"/>
    </sheetView>
  </sheetViews>
  <sheetFormatPr defaultColWidth="0" defaultRowHeight="15"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61</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c r="A6" s="10"/>
      <c r="B6" s="11"/>
      <c r="C6" s="25"/>
      <c r="D6" s="25"/>
      <c r="E6" s="25"/>
      <c r="F6" s="25"/>
      <c r="G6" s="25"/>
      <c r="H6" s="25"/>
      <c r="I6" s="25"/>
      <c r="J6" s="25"/>
      <c r="K6" s="25"/>
      <c r="L6" s="25"/>
      <c r="M6" s="25"/>
      <c r="N6" s="25"/>
      <c r="O6" s="25"/>
      <c r="P6" s="25"/>
      <c r="Q6" s="25"/>
      <c r="R6" s="25"/>
      <c r="S6" s="25"/>
      <c r="T6" s="25"/>
      <c r="U6" s="25"/>
      <c r="V6" s="25"/>
    </row>
    <row r="7" spans="1:38">
      <c r="A7" s="10"/>
      <c r="B7" s="11"/>
      <c r="C7" s="138"/>
      <c r="D7" s="25"/>
      <c r="E7" s="25"/>
      <c r="F7" s="25"/>
      <c r="G7" s="25"/>
      <c r="H7" s="25"/>
      <c r="I7" s="25"/>
      <c r="J7" s="25"/>
      <c r="K7" s="25"/>
      <c r="L7" s="25"/>
      <c r="M7" s="25"/>
      <c r="N7" s="25"/>
      <c r="O7" s="25"/>
      <c r="P7" s="25"/>
      <c r="Q7" s="25"/>
      <c r="R7" s="25"/>
      <c r="S7" s="25"/>
      <c r="T7" s="25"/>
      <c r="U7" s="25"/>
      <c r="V7" s="25"/>
    </row>
    <row r="8" spans="1:38">
      <c r="A8" s="10"/>
      <c r="B8" s="11"/>
      <c r="C8" s="25"/>
      <c r="D8" s="25"/>
      <c r="E8" s="25"/>
      <c r="F8" s="25"/>
      <c r="G8" s="25"/>
      <c r="H8" s="25"/>
      <c r="I8" s="25"/>
      <c r="J8" s="25"/>
      <c r="K8" s="25"/>
      <c r="L8" s="25"/>
      <c r="M8" s="25"/>
      <c r="N8" s="25"/>
      <c r="O8" s="25"/>
      <c r="P8" s="25"/>
      <c r="Q8" s="25"/>
      <c r="R8" s="25"/>
      <c r="S8" s="25"/>
      <c r="T8" s="25"/>
      <c r="U8" s="25"/>
      <c r="V8" s="25"/>
    </row>
    <row r="9" spans="1:38" s="119" customFormat="1">
      <c r="A9" s="10"/>
      <c r="B9"/>
      <c r="C9" s="139" t="s">
        <v>11</v>
      </c>
      <c r="D9" s="140"/>
      <c r="E9" s="140"/>
      <c r="F9" s="216" t="s">
        <v>62</v>
      </c>
      <c r="G9" s="216"/>
      <c r="H9" s="216"/>
      <c r="I9" s="216"/>
      <c r="J9" s="216"/>
      <c r="K9" s="216"/>
      <c r="L9" s="217"/>
      <c r="M9" s="215" t="s">
        <v>63</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c r="A12" s="10"/>
      <c r="B12" s="13"/>
      <c r="C12" s="144" t="s">
        <v>5</v>
      </c>
      <c r="D12" s="27"/>
      <c r="E12" s="123"/>
      <c r="F12" s="27"/>
      <c r="G12" s="27"/>
      <c r="H12" s="27"/>
      <c r="I12" s="27"/>
      <c r="J12" s="27"/>
      <c r="K12" s="27"/>
      <c r="L12" s="123"/>
      <c r="M12" s="27"/>
      <c r="N12" s="27"/>
      <c r="O12" s="27"/>
      <c r="P12" s="27"/>
      <c r="Q12" s="27"/>
      <c r="R12" s="27"/>
      <c r="S12" s="123"/>
      <c r="T12" s="27"/>
      <c r="U12" s="27"/>
      <c r="V12" s="123"/>
    </row>
    <row r="13" spans="1:38">
      <c r="A13" s="10"/>
      <c r="B13" s="13"/>
      <c r="C13" s="145"/>
      <c r="D13" s="27" t="s">
        <v>19</v>
      </c>
      <c r="E13" s="123"/>
      <c r="F13" s="127">
        <v>1</v>
      </c>
      <c r="G13" s="127">
        <v>6</v>
      </c>
      <c r="H13" s="124">
        <v>0</v>
      </c>
      <c r="I13" s="124">
        <v>6</v>
      </c>
      <c r="J13" s="65">
        <v>-0.83333333333333337</v>
      </c>
      <c r="K13" s="65" t="s">
        <v>48</v>
      </c>
      <c r="L13" s="125">
        <v>-0.83333333333333337</v>
      </c>
      <c r="M13" s="69">
        <v>227</v>
      </c>
      <c r="N13" s="69">
        <v>6</v>
      </c>
      <c r="O13" s="69">
        <v>145</v>
      </c>
      <c r="P13" s="69">
        <v>246</v>
      </c>
      <c r="Q13" s="65">
        <v>36.833333333333336</v>
      </c>
      <c r="R13" s="65">
        <v>0.56551724137931036</v>
      </c>
      <c r="S13" s="125">
        <v>-7.7235772357723609E-2</v>
      </c>
      <c r="T13" s="69">
        <v>111</v>
      </c>
      <c r="U13" s="71">
        <v>145</v>
      </c>
      <c r="V13" s="146">
        <v>386</v>
      </c>
    </row>
    <row r="14" spans="1:38">
      <c r="A14" s="10"/>
      <c r="B14" s="13"/>
      <c r="C14" s="145"/>
      <c r="D14" s="27" t="s">
        <v>20</v>
      </c>
      <c r="E14" s="123"/>
      <c r="F14" s="127">
        <v>3145</v>
      </c>
      <c r="G14" s="127">
        <v>767</v>
      </c>
      <c r="H14" s="124">
        <v>0</v>
      </c>
      <c r="I14" s="127">
        <v>10620</v>
      </c>
      <c r="J14" s="65">
        <v>3.1003911342894392</v>
      </c>
      <c r="K14" s="65" t="s">
        <v>48</v>
      </c>
      <c r="L14" s="125">
        <v>-0.70386064030131834</v>
      </c>
      <c r="M14" s="69">
        <v>194169</v>
      </c>
      <c r="N14" s="69">
        <v>767</v>
      </c>
      <c r="O14" s="69">
        <v>258885</v>
      </c>
      <c r="P14" s="69">
        <v>471524</v>
      </c>
      <c r="Q14" s="65">
        <v>252.15384615384616</v>
      </c>
      <c r="R14" s="65">
        <v>-0.24997972072541863</v>
      </c>
      <c r="S14" s="125">
        <v>-0.58820971997183602</v>
      </c>
      <c r="T14" s="69">
        <v>80863</v>
      </c>
      <c r="U14" s="71">
        <v>258885</v>
      </c>
      <c r="V14" s="146">
        <v>733296</v>
      </c>
    </row>
    <row r="15" spans="1:38">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c r="A16" s="10"/>
      <c r="B16" s="13"/>
      <c r="C16" s="145"/>
      <c r="D16" s="27" t="s">
        <v>19</v>
      </c>
      <c r="E16" s="123"/>
      <c r="F16" s="127">
        <v>71</v>
      </c>
      <c r="G16" s="127">
        <v>10</v>
      </c>
      <c r="H16" s="124">
        <v>0</v>
      </c>
      <c r="I16" s="127">
        <v>68</v>
      </c>
      <c r="J16" s="65">
        <v>6.1</v>
      </c>
      <c r="K16" s="65" t="s">
        <v>48</v>
      </c>
      <c r="L16" s="125">
        <v>4.4117647058823595E-2</v>
      </c>
      <c r="M16" s="69">
        <v>391</v>
      </c>
      <c r="N16" s="69">
        <v>14</v>
      </c>
      <c r="O16" s="69">
        <v>43</v>
      </c>
      <c r="P16" s="69">
        <v>430</v>
      </c>
      <c r="Q16" s="65">
        <v>26.928571428571427</v>
      </c>
      <c r="R16" s="65">
        <v>8.0930232558139537</v>
      </c>
      <c r="S16" s="125">
        <v>-9.0697674418604657E-2</v>
      </c>
      <c r="T16" s="69">
        <v>283</v>
      </c>
      <c r="U16" s="71">
        <v>43</v>
      </c>
      <c r="V16" s="146">
        <v>827</v>
      </c>
    </row>
    <row r="17" spans="1:38">
      <c r="A17" s="10"/>
      <c r="B17" s="13"/>
      <c r="C17" s="145"/>
      <c r="D17" s="27" t="s">
        <v>20</v>
      </c>
      <c r="E17" s="123"/>
      <c r="F17" s="127">
        <v>271417</v>
      </c>
      <c r="G17" s="127">
        <v>23553</v>
      </c>
      <c r="H17" s="124">
        <v>0</v>
      </c>
      <c r="I17" s="127">
        <v>261197</v>
      </c>
      <c r="J17" s="65">
        <v>10.523670020804143</v>
      </c>
      <c r="K17" s="65" t="s">
        <v>48</v>
      </c>
      <c r="L17" s="125">
        <v>3.9127555063802388E-2</v>
      </c>
      <c r="M17" s="69">
        <v>805117</v>
      </c>
      <c r="N17" s="69">
        <v>28476</v>
      </c>
      <c r="O17" s="69">
        <v>140552</v>
      </c>
      <c r="P17" s="69">
        <v>1301649</v>
      </c>
      <c r="Q17" s="65">
        <v>27.273528585475489</v>
      </c>
      <c r="R17" s="65">
        <v>4.7282500426888268</v>
      </c>
      <c r="S17" s="125">
        <v>-0.38146382012355096</v>
      </c>
      <c r="T17" s="69">
        <v>465109</v>
      </c>
      <c r="U17" s="71">
        <v>140552</v>
      </c>
      <c r="V17" s="146">
        <v>2552942</v>
      </c>
    </row>
    <row r="18" spans="1:38">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c r="A19" s="10"/>
      <c r="B19" s="13"/>
      <c r="C19" s="145"/>
      <c r="D19" s="27" t="s">
        <v>19</v>
      </c>
      <c r="E19" s="123"/>
      <c r="F19" s="127">
        <v>59</v>
      </c>
      <c r="G19" s="124">
        <v>0</v>
      </c>
      <c r="H19" s="124">
        <v>1</v>
      </c>
      <c r="I19" s="127">
        <v>32</v>
      </c>
      <c r="J19" s="65" t="s">
        <v>48</v>
      </c>
      <c r="K19" s="65">
        <v>58</v>
      </c>
      <c r="L19" s="125">
        <v>0.84375</v>
      </c>
      <c r="M19" s="69">
        <v>226</v>
      </c>
      <c r="N19" s="69">
        <v>0</v>
      </c>
      <c r="O19" s="69">
        <v>4</v>
      </c>
      <c r="P19" s="69">
        <v>101</v>
      </c>
      <c r="Q19" s="65" t="s">
        <v>48</v>
      </c>
      <c r="R19" s="65">
        <v>55.5</v>
      </c>
      <c r="S19" s="125">
        <v>1.2376237623762378</v>
      </c>
      <c r="T19" s="69">
        <v>23</v>
      </c>
      <c r="U19" s="71">
        <v>4</v>
      </c>
      <c r="V19" s="146">
        <v>191</v>
      </c>
    </row>
    <row r="20" spans="1:38">
      <c r="A20" s="10"/>
      <c r="B20" s="13"/>
      <c r="C20" s="145"/>
      <c r="D20" s="27" t="s">
        <v>20</v>
      </c>
      <c r="E20" s="123"/>
      <c r="F20" s="127">
        <v>80804</v>
      </c>
      <c r="G20" s="124">
        <v>0</v>
      </c>
      <c r="H20" s="124">
        <v>111</v>
      </c>
      <c r="I20" s="127">
        <v>40651</v>
      </c>
      <c r="J20" s="65" t="s">
        <v>48</v>
      </c>
      <c r="K20" s="65">
        <v>726.96396396396392</v>
      </c>
      <c r="L20" s="125">
        <v>0.98774937885906855</v>
      </c>
      <c r="M20" s="69">
        <v>239292</v>
      </c>
      <c r="N20" s="69">
        <v>0</v>
      </c>
      <c r="O20" s="69">
        <v>1753</v>
      </c>
      <c r="P20" s="69">
        <v>117191</v>
      </c>
      <c r="Q20" s="65" t="s">
        <v>48</v>
      </c>
      <c r="R20" s="65">
        <v>135.50427837992012</v>
      </c>
      <c r="S20" s="125">
        <v>1.0418974153305287</v>
      </c>
      <c r="T20" s="69">
        <v>8611</v>
      </c>
      <c r="U20" s="71">
        <v>1753</v>
      </c>
      <c r="V20" s="146">
        <v>254421</v>
      </c>
    </row>
    <row r="21" spans="1:38">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c r="A22" s="10"/>
      <c r="B22" s="13"/>
      <c r="C22" s="145"/>
      <c r="D22" s="27" t="s">
        <v>19</v>
      </c>
      <c r="E22" s="149"/>
      <c r="F22" s="129">
        <v>83</v>
      </c>
      <c r="G22" s="127">
        <v>22</v>
      </c>
      <c r="H22" s="124">
        <v>0</v>
      </c>
      <c r="I22" s="127">
        <v>95</v>
      </c>
      <c r="J22" s="65">
        <v>2.7727272727272729</v>
      </c>
      <c r="K22" s="65" t="s">
        <v>48</v>
      </c>
      <c r="L22" s="125">
        <v>-0.12631578947368416</v>
      </c>
      <c r="M22" s="69">
        <v>683</v>
      </c>
      <c r="N22" s="69">
        <v>29</v>
      </c>
      <c r="O22" s="69">
        <v>406</v>
      </c>
      <c r="P22" s="69">
        <v>687</v>
      </c>
      <c r="Q22" s="65">
        <v>22.551724137931036</v>
      </c>
      <c r="R22" s="65">
        <v>0.68226600985221686</v>
      </c>
      <c r="S22" s="125">
        <v>-5.8224163027656983E-3</v>
      </c>
      <c r="T22" s="69">
        <v>411</v>
      </c>
      <c r="U22" s="71">
        <v>406</v>
      </c>
      <c r="V22" s="146">
        <v>1205</v>
      </c>
    </row>
    <row r="23" spans="1:38">
      <c r="A23" s="10"/>
      <c r="B23" s="13"/>
      <c r="C23" s="145"/>
      <c r="D23" s="27" t="s">
        <v>20</v>
      </c>
      <c r="E23" s="123"/>
      <c r="F23" s="129">
        <v>288977</v>
      </c>
      <c r="G23" s="127">
        <v>30147</v>
      </c>
      <c r="H23" s="124">
        <v>0</v>
      </c>
      <c r="I23" s="127">
        <v>321844</v>
      </c>
      <c r="J23" s="65">
        <v>8.5855972401897365</v>
      </c>
      <c r="K23" s="65" t="s">
        <v>48</v>
      </c>
      <c r="L23" s="125">
        <v>-0.10212090329476398</v>
      </c>
      <c r="M23" s="69">
        <v>1642042</v>
      </c>
      <c r="N23" s="69">
        <v>35258</v>
      </c>
      <c r="O23" s="69">
        <v>833999</v>
      </c>
      <c r="P23" s="69">
        <v>2333598</v>
      </c>
      <c r="Q23" s="65">
        <v>45.572182199784443</v>
      </c>
      <c r="R23" s="65">
        <v>0.96887766052477287</v>
      </c>
      <c r="S23" s="125">
        <v>-0.29634752858032964</v>
      </c>
      <c r="T23" s="69">
        <v>687449</v>
      </c>
      <c r="U23" s="71">
        <v>833999</v>
      </c>
      <c r="V23" s="146">
        <v>3859183</v>
      </c>
    </row>
    <row r="24" spans="1:38">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c r="A25" s="10"/>
      <c r="B25" s="13"/>
      <c r="C25" s="145"/>
      <c r="D25" s="27" t="s">
        <v>19</v>
      </c>
      <c r="E25" s="123"/>
      <c r="F25" s="127">
        <v>33</v>
      </c>
      <c r="G25" s="127">
        <v>9</v>
      </c>
      <c r="H25" s="124">
        <v>0</v>
      </c>
      <c r="I25" s="127">
        <v>36</v>
      </c>
      <c r="J25" s="65">
        <v>2.6666666666666665</v>
      </c>
      <c r="K25" s="65" t="s">
        <v>48</v>
      </c>
      <c r="L25" s="125">
        <v>-8.333333333333337E-2</v>
      </c>
      <c r="M25" s="69">
        <v>156</v>
      </c>
      <c r="N25" s="69">
        <v>37</v>
      </c>
      <c r="O25" s="69">
        <v>9</v>
      </c>
      <c r="P25" s="69">
        <v>169</v>
      </c>
      <c r="Q25" s="65">
        <v>3.2162162162162158</v>
      </c>
      <c r="R25" s="65">
        <v>16.333333333333332</v>
      </c>
      <c r="S25" s="125">
        <v>-7.6923076923076872E-2</v>
      </c>
      <c r="T25" s="69">
        <v>107</v>
      </c>
      <c r="U25" s="71">
        <v>32</v>
      </c>
      <c r="V25" s="146">
        <v>372</v>
      </c>
    </row>
    <row r="26" spans="1:38">
      <c r="A26" s="10"/>
      <c r="B26" s="13"/>
      <c r="C26" s="145"/>
      <c r="D26" s="27" t="s">
        <v>20</v>
      </c>
      <c r="E26" s="123"/>
      <c r="F26" s="127">
        <v>73604</v>
      </c>
      <c r="G26" s="127">
        <v>14049</v>
      </c>
      <c r="H26" s="124">
        <v>0</v>
      </c>
      <c r="I26" s="127">
        <v>102764</v>
      </c>
      <c r="J26" s="65">
        <v>4.2390917503025127</v>
      </c>
      <c r="K26" s="65" t="s">
        <v>48</v>
      </c>
      <c r="L26" s="125">
        <v>-0.28375695768946319</v>
      </c>
      <c r="M26" s="69">
        <v>250049</v>
      </c>
      <c r="N26" s="69">
        <v>45450</v>
      </c>
      <c r="O26" s="69">
        <v>40221</v>
      </c>
      <c r="P26" s="69">
        <v>477135</v>
      </c>
      <c r="Q26" s="65">
        <v>4.5016281628162815</v>
      </c>
      <c r="R26" s="65">
        <v>5.216876755923523</v>
      </c>
      <c r="S26" s="125">
        <v>-0.47593657979397863</v>
      </c>
      <c r="T26" s="69">
        <v>147132</v>
      </c>
      <c r="U26" s="71">
        <v>59180</v>
      </c>
      <c r="V26" s="146">
        <v>902015</v>
      </c>
    </row>
    <row r="27" spans="1:38">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c r="B28" s="13"/>
      <c r="C28" s="145"/>
      <c r="D28" s="27" t="s">
        <v>19</v>
      </c>
      <c r="E28" s="123"/>
      <c r="F28" s="127">
        <v>65</v>
      </c>
      <c r="G28" s="127">
        <v>16</v>
      </c>
      <c r="H28" s="124">
        <v>1</v>
      </c>
      <c r="I28" s="127">
        <v>46</v>
      </c>
      <c r="J28" s="65">
        <v>3.0625</v>
      </c>
      <c r="K28" s="65">
        <v>64</v>
      </c>
      <c r="L28" s="125">
        <v>0.41304347826086962</v>
      </c>
      <c r="M28" s="69">
        <v>274</v>
      </c>
      <c r="N28" s="69">
        <v>40</v>
      </c>
      <c r="O28" s="69">
        <v>2</v>
      </c>
      <c r="P28" s="69">
        <v>172</v>
      </c>
      <c r="Q28" s="65">
        <v>5.85</v>
      </c>
      <c r="R28" s="65">
        <v>136</v>
      </c>
      <c r="S28" s="125">
        <v>0.59302325581395343</v>
      </c>
      <c r="T28" s="69">
        <v>124</v>
      </c>
      <c r="U28" s="71">
        <v>37</v>
      </c>
      <c r="V28" s="146">
        <v>363</v>
      </c>
    </row>
    <row r="29" spans="1:38">
      <c r="A29" s="10"/>
      <c r="B29" s="13"/>
      <c r="C29" s="145"/>
      <c r="D29" s="27" t="s">
        <v>20</v>
      </c>
      <c r="E29" s="123"/>
      <c r="F29" s="127">
        <v>139592</v>
      </c>
      <c r="G29" s="127">
        <v>23981</v>
      </c>
      <c r="H29" s="124">
        <v>6081</v>
      </c>
      <c r="I29" s="127">
        <v>131948</v>
      </c>
      <c r="J29" s="65">
        <v>4.820941578749844</v>
      </c>
      <c r="K29" s="65">
        <v>21.955434961355039</v>
      </c>
      <c r="L29" s="125">
        <v>5.7931912571619115E-2</v>
      </c>
      <c r="M29" s="69">
        <v>359005</v>
      </c>
      <c r="N29" s="69">
        <v>56633</v>
      </c>
      <c r="O29" s="69">
        <v>9186</v>
      </c>
      <c r="P29" s="69">
        <v>443129</v>
      </c>
      <c r="Q29" s="65">
        <v>5.3391485529638194</v>
      </c>
      <c r="R29" s="65">
        <v>38.081754844328323</v>
      </c>
      <c r="S29" s="125">
        <v>-0.18984088154916512</v>
      </c>
      <c r="T29" s="69">
        <v>165083</v>
      </c>
      <c r="U29" s="71">
        <v>29062</v>
      </c>
      <c r="V29" s="146">
        <v>867164</v>
      </c>
    </row>
    <row r="30" spans="1:38" ht="15" customHeight="1" thickBot="1">
      <c r="A30" s="10"/>
      <c r="B30" s="13"/>
      <c r="C30" s="36" t="s">
        <v>16</v>
      </c>
      <c r="D30" s="150"/>
      <c r="E30" s="151"/>
      <c r="F30" s="130">
        <v>312</v>
      </c>
      <c r="G30" s="130">
        <v>63</v>
      </c>
      <c r="H30" s="130">
        <v>2</v>
      </c>
      <c r="I30" s="130">
        <v>283</v>
      </c>
      <c r="J30" s="131">
        <v>3.9523809523809526</v>
      </c>
      <c r="K30" s="131">
        <v>155</v>
      </c>
      <c r="L30" s="132">
        <v>0.10247349823321561</v>
      </c>
      <c r="M30" s="133">
        <v>1957</v>
      </c>
      <c r="N30" s="133">
        <v>126</v>
      </c>
      <c r="O30" s="133">
        <v>609</v>
      </c>
      <c r="P30" s="133">
        <v>1805</v>
      </c>
      <c r="Q30" s="131">
        <v>14.531746031746032</v>
      </c>
      <c r="R30" s="131">
        <v>2.2134646962233169</v>
      </c>
      <c r="S30" s="132">
        <v>8.4210526315789513E-2</v>
      </c>
      <c r="T30" s="133">
        <v>1059</v>
      </c>
      <c r="U30" s="133">
        <v>667</v>
      </c>
      <c r="V30" s="152">
        <v>3344</v>
      </c>
    </row>
    <row r="31" spans="1:38" s="23" customFormat="1" ht="15" customHeight="1" thickTop="1" thickBot="1">
      <c r="A31" s="10"/>
      <c r="B31" s="13"/>
      <c r="C31" s="39" t="s">
        <v>17</v>
      </c>
      <c r="D31" s="153"/>
      <c r="E31" s="154"/>
      <c r="F31" s="134">
        <v>857539</v>
      </c>
      <c r="G31" s="134">
        <v>92497</v>
      </c>
      <c r="H31" s="134">
        <v>6192</v>
      </c>
      <c r="I31" s="134">
        <v>869024</v>
      </c>
      <c r="J31" s="135">
        <v>8.270992572732089</v>
      </c>
      <c r="K31" s="135">
        <v>137.49144056847544</v>
      </c>
      <c r="L31" s="136">
        <v>-1.3215975623227849E-2</v>
      </c>
      <c r="M31" s="137">
        <v>3489674</v>
      </c>
      <c r="N31" s="137">
        <v>166584</v>
      </c>
      <c r="O31" s="137">
        <v>1284596</v>
      </c>
      <c r="P31" s="137">
        <v>5144226</v>
      </c>
      <c r="Q31" s="135">
        <v>19.948434423474044</v>
      </c>
      <c r="R31" s="135">
        <v>1.7165536869179103</v>
      </c>
      <c r="S31" s="136">
        <v>-0.32163283650446151</v>
      </c>
      <c r="T31" s="137">
        <v>1554247</v>
      </c>
      <c r="U31" s="137">
        <v>1323431</v>
      </c>
      <c r="V31" s="155">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10"/>
      <c r="L32" s="10"/>
      <c r="M32" s="10"/>
      <c r="N32" s="10"/>
      <c r="O32" s="10"/>
      <c r="P32" s="10"/>
      <c r="Q32" s="10"/>
      <c r="R32" s="10"/>
      <c r="S32" s="10"/>
      <c r="T32" s="156"/>
      <c r="U32" s="10"/>
      <c r="V32" s="10"/>
    </row>
    <row r="33" spans="1:22" ht="22.9" customHeight="1">
      <c r="A33" s="10"/>
      <c r="B33" s="10"/>
      <c r="C33" s="10"/>
      <c r="D33" s="10"/>
      <c r="E33" s="10"/>
      <c r="F33" s="10"/>
      <c r="G33" s="42"/>
      <c r="H33" s="42"/>
      <c r="I33" s="42"/>
      <c r="J33" s="42"/>
      <c r="K33" s="10"/>
      <c r="L33" s="10"/>
      <c r="M33" s="10"/>
      <c r="N33" s="10"/>
      <c r="O33" s="10"/>
      <c r="P33" s="10"/>
      <c r="Q33" s="10"/>
      <c r="R33" s="10"/>
      <c r="S33" s="10"/>
      <c r="T33" s="10"/>
      <c r="U33" s="10"/>
      <c r="V33" s="10"/>
    </row>
    <row r="34" spans="1:22"/>
    <row r="35" spans="1:22"/>
    <row r="36" spans="1:22"/>
    <row r="37" spans="1:22"/>
    <row r="38" spans="1:22"/>
    <row r="39" spans="1:22"/>
    <row r="40" spans="1:22"/>
    <row r="41" spans="1:22"/>
    <row r="42" spans="1:22"/>
    <row r="43" spans="1:22"/>
    <row r="44" spans="1:22"/>
    <row r="45" spans="1:22"/>
    <row r="46" spans="1:22"/>
    <row r="47" spans="1:22"/>
    <row r="48" spans="1:22"/>
    <row r="49"/>
    <row r="50"/>
    <row r="51"/>
    <row r="52"/>
    <row r="53"/>
    <row r="54"/>
    <row r="55"/>
    <row r="56"/>
    <row r="57"/>
    <row r="58"/>
  </sheetData>
  <mergeCells count="3">
    <mergeCell ref="M9:S9"/>
    <mergeCell ref="T9:V9"/>
    <mergeCell ref="F9:L9"/>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L48"/>
  <sheetViews>
    <sheetView topLeftCell="E3" workbookViewId="0">
      <selection activeCell="M6" sqref="M6:V6"/>
    </sheetView>
  </sheetViews>
  <sheetFormatPr defaultColWidth="0" defaultRowHeight="15"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78"/>
      <c r="C3" s="25"/>
      <c r="D3" s="25"/>
      <c r="E3" s="25"/>
      <c r="F3" s="25"/>
      <c r="G3" s="25"/>
      <c r="H3" s="25"/>
      <c r="I3" s="25"/>
      <c r="J3" s="25"/>
      <c r="K3" s="25"/>
      <c r="L3" s="25"/>
      <c r="M3" s="25"/>
      <c r="N3" s="25"/>
      <c r="O3" s="25"/>
      <c r="P3" s="25"/>
      <c r="Q3" s="25"/>
      <c r="R3" s="25"/>
      <c r="S3" s="25"/>
      <c r="T3" s="25"/>
      <c r="U3" s="25"/>
      <c r="V3" s="26">
        <v>44758</v>
      </c>
    </row>
    <row r="4" spans="1:38" ht="15.75">
      <c r="A4" s="10"/>
      <c r="B4" s="80" t="s">
        <v>11</v>
      </c>
      <c r="C4" s="27"/>
      <c r="D4" s="25"/>
      <c r="E4" s="59" t="s">
        <v>58</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119" customFormat="1">
      <c r="A6" s="10"/>
      <c r="B6"/>
      <c r="C6" s="83" t="s">
        <v>11</v>
      </c>
      <c r="D6" s="84"/>
      <c r="E6" s="84"/>
      <c r="F6" s="224" t="s">
        <v>59</v>
      </c>
      <c r="G6" s="224"/>
      <c r="H6" s="224"/>
      <c r="I6" s="224"/>
      <c r="J6" s="224"/>
      <c r="K6" s="224"/>
      <c r="L6" s="225"/>
      <c r="M6" s="226" t="s">
        <v>60</v>
      </c>
      <c r="N6" s="224"/>
      <c r="O6" s="224"/>
      <c r="P6" s="224"/>
      <c r="Q6" s="224"/>
      <c r="R6" s="224"/>
      <c r="S6" s="225"/>
      <c r="T6" s="226" t="s">
        <v>25</v>
      </c>
      <c r="U6" s="224"/>
      <c r="V6" s="224"/>
      <c r="W6" s="10"/>
      <c r="X6" s="118"/>
      <c r="Y6" s="118"/>
      <c r="Z6" s="118"/>
      <c r="AA6" s="118"/>
      <c r="AB6" s="118"/>
      <c r="AC6" s="118"/>
      <c r="AD6" s="118"/>
      <c r="AE6" s="118"/>
      <c r="AF6" s="118"/>
      <c r="AG6" s="118"/>
      <c r="AH6" s="118"/>
      <c r="AI6" s="118"/>
      <c r="AJ6" s="118"/>
      <c r="AK6" s="118"/>
      <c r="AL6" s="118"/>
    </row>
    <row r="7" spans="1:38" ht="15.75">
      <c r="A7" s="10"/>
      <c r="B7" s="19"/>
      <c r="C7" s="86"/>
      <c r="D7" s="87"/>
      <c r="E7" s="87"/>
      <c r="F7" s="120"/>
      <c r="G7" s="31"/>
      <c r="H7" s="31"/>
      <c r="I7" s="31"/>
      <c r="J7" s="31"/>
      <c r="K7" s="31"/>
      <c r="L7" s="121"/>
      <c r="M7" s="31"/>
      <c r="N7" s="31"/>
      <c r="O7" s="31"/>
      <c r="P7" s="31"/>
      <c r="Q7" s="31"/>
      <c r="R7" s="31"/>
      <c r="S7" s="121"/>
      <c r="T7" s="31"/>
      <c r="U7" s="31"/>
      <c r="V7" s="31"/>
    </row>
    <row r="8" spans="1:38" s="55" customFormat="1" ht="22.5">
      <c r="A8" s="49"/>
      <c r="B8" s="50"/>
      <c r="C8" s="91" t="s">
        <v>21</v>
      </c>
      <c r="D8" s="92"/>
      <c r="E8" s="93"/>
      <c r="F8" s="122">
        <v>2022</v>
      </c>
      <c r="G8" s="53">
        <v>2021</v>
      </c>
      <c r="H8" s="53">
        <v>2020</v>
      </c>
      <c r="I8" s="53">
        <v>2019</v>
      </c>
      <c r="J8" s="96" t="s">
        <v>55</v>
      </c>
      <c r="K8" s="96" t="s">
        <v>56</v>
      </c>
      <c r="L8" s="97" t="s">
        <v>57</v>
      </c>
      <c r="M8" s="54">
        <v>2022</v>
      </c>
      <c r="N8" s="53">
        <v>2021</v>
      </c>
      <c r="O8" s="53">
        <v>2020</v>
      </c>
      <c r="P8" s="53">
        <v>2019</v>
      </c>
      <c r="Q8" s="96" t="s">
        <v>55</v>
      </c>
      <c r="R8" s="96" t="s">
        <v>56</v>
      </c>
      <c r="S8" s="97" t="s">
        <v>57</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99" t="s">
        <v>5</v>
      </c>
      <c r="D9" s="81"/>
      <c r="E9" s="100"/>
      <c r="F9" s="27"/>
      <c r="G9" s="27"/>
      <c r="H9" s="27"/>
      <c r="I9" s="27"/>
      <c r="J9" s="27"/>
      <c r="K9" s="27"/>
      <c r="L9" s="123"/>
      <c r="M9" s="27"/>
      <c r="N9" s="27"/>
      <c r="O9" s="27"/>
      <c r="P9" s="27"/>
      <c r="Q9" s="27"/>
      <c r="R9" s="27"/>
      <c r="S9" s="123"/>
      <c r="T9" s="27"/>
      <c r="U9" s="27"/>
      <c r="V9" s="27"/>
    </row>
    <row r="10" spans="1:38">
      <c r="A10" s="10"/>
      <c r="B10" s="13"/>
      <c r="C10" s="101"/>
      <c r="D10" s="81" t="s">
        <v>19</v>
      </c>
      <c r="E10" s="100"/>
      <c r="F10" s="124">
        <v>1</v>
      </c>
      <c r="G10" s="124">
        <v>0</v>
      </c>
      <c r="H10" s="124">
        <v>0</v>
      </c>
      <c r="I10" s="124">
        <v>5</v>
      </c>
      <c r="J10" s="65" t="s">
        <v>48</v>
      </c>
      <c r="K10" s="65" t="s">
        <v>48</v>
      </c>
      <c r="L10" s="125">
        <v>-0.8</v>
      </c>
      <c r="M10" s="69">
        <v>226</v>
      </c>
      <c r="N10" s="69">
        <v>0</v>
      </c>
      <c r="O10" s="69">
        <v>145</v>
      </c>
      <c r="P10" s="69">
        <v>240</v>
      </c>
      <c r="Q10" s="65" t="s">
        <v>48</v>
      </c>
      <c r="R10" s="65">
        <v>0.55862068965517242</v>
      </c>
      <c r="S10" s="125">
        <v>-5.8333333333333348E-2</v>
      </c>
      <c r="T10" s="69">
        <v>111</v>
      </c>
      <c r="U10" s="71">
        <v>145</v>
      </c>
      <c r="V10" s="71">
        <v>386</v>
      </c>
    </row>
    <row r="11" spans="1:38">
      <c r="A11" s="10"/>
      <c r="B11" s="13"/>
      <c r="C11" s="101"/>
      <c r="D11" s="81" t="s">
        <v>20</v>
      </c>
      <c r="E11" s="100"/>
      <c r="F11" s="124">
        <v>0</v>
      </c>
      <c r="G11" s="124">
        <v>0</v>
      </c>
      <c r="H11" s="124">
        <v>0</v>
      </c>
      <c r="I11" s="124">
        <v>13509</v>
      </c>
      <c r="J11" s="65" t="s">
        <v>48</v>
      </c>
      <c r="K11" s="65" t="s">
        <v>48</v>
      </c>
      <c r="L11" s="125">
        <v>-1</v>
      </c>
      <c r="M11" s="69">
        <v>191024</v>
      </c>
      <c r="N11" s="69">
        <v>0</v>
      </c>
      <c r="O11" s="69">
        <v>258885</v>
      </c>
      <c r="P11" s="69">
        <v>460904</v>
      </c>
      <c r="Q11" s="65" t="s">
        <v>48</v>
      </c>
      <c r="R11" s="65">
        <v>-0.26212797187940595</v>
      </c>
      <c r="S11" s="125">
        <v>-0.58554492909586375</v>
      </c>
      <c r="T11" s="69">
        <v>80863</v>
      </c>
      <c r="U11" s="71">
        <v>258885</v>
      </c>
      <c r="V11" s="71">
        <v>733296</v>
      </c>
    </row>
    <row r="12" spans="1:38">
      <c r="A12" s="10"/>
      <c r="B12" s="13"/>
      <c r="C12" s="99" t="s">
        <v>8</v>
      </c>
      <c r="D12" s="81"/>
      <c r="E12" s="100"/>
      <c r="F12" s="27"/>
      <c r="G12" s="27"/>
      <c r="H12" s="27"/>
      <c r="I12" s="27"/>
      <c r="J12" s="65"/>
      <c r="K12" s="65"/>
      <c r="L12" s="126"/>
      <c r="M12" s="44"/>
      <c r="N12" s="44"/>
      <c r="O12" s="44"/>
      <c r="P12" s="44"/>
      <c r="Q12" s="65"/>
      <c r="R12" s="66"/>
      <c r="S12" s="126"/>
      <c r="T12" s="44"/>
      <c r="U12" s="45"/>
      <c r="V12" s="45"/>
    </row>
    <row r="13" spans="1:38">
      <c r="A13" s="10"/>
      <c r="B13" s="13"/>
      <c r="C13" s="101"/>
      <c r="D13" s="81" t="s">
        <v>19</v>
      </c>
      <c r="E13" s="100"/>
      <c r="F13" s="124">
        <v>74</v>
      </c>
      <c r="G13" s="127">
        <v>4</v>
      </c>
      <c r="H13" s="124">
        <v>0</v>
      </c>
      <c r="I13" s="124">
        <v>70</v>
      </c>
      <c r="J13" s="65">
        <v>17.5</v>
      </c>
      <c r="K13" s="65" t="s">
        <v>48</v>
      </c>
      <c r="L13" s="125">
        <v>5.7142857142857162E-2</v>
      </c>
      <c r="M13" s="69">
        <v>326</v>
      </c>
      <c r="N13" s="69">
        <v>4</v>
      </c>
      <c r="O13" s="69">
        <v>43</v>
      </c>
      <c r="P13" s="69">
        <v>362</v>
      </c>
      <c r="Q13" s="65">
        <v>80.5</v>
      </c>
      <c r="R13" s="65">
        <v>6.5813953488372094</v>
      </c>
      <c r="S13" s="125">
        <v>-9.9447513812154664E-2</v>
      </c>
      <c r="T13" s="69">
        <v>283</v>
      </c>
      <c r="U13" s="71">
        <v>43</v>
      </c>
      <c r="V13" s="71">
        <v>827</v>
      </c>
    </row>
    <row r="14" spans="1:38">
      <c r="A14" s="10"/>
      <c r="B14" s="13"/>
      <c r="C14" s="101"/>
      <c r="D14" s="81" t="s">
        <v>20</v>
      </c>
      <c r="E14" s="100"/>
      <c r="F14" s="124">
        <v>182336</v>
      </c>
      <c r="G14" s="127">
        <v>4923</v>
      </c>
      <c r="H14" s="124">
        <v>0</v>
      </c>
      <c r="I14" s="124">
        <v>275367</v>
      </c>
      <c r="J14" s="65">
        <v>36.037578712167381</v>
      </c>
      <c r="K14" s="65" t="s">
        <v>48</v>
      </c>
      <c r="L14" s="125">
        <v>-0.33784367771011048</v>
      </c>
      <c r="M14" s="69">
        <v>533700</v>
      </c>
      <c r="N14" s="69">
        <v>4923</v>
      </c>
      <c r="O14" s="69">
        <v>140552</v>
      </c>
      <c r="P14" s="69">
        <v>1040452</v>
      </c>
      <c r="Q14" s="65">
        <v>107.40950639853747</v>
      </c>
      <c r="R14" s="65">
        <v>2.7971711537366954</v>
      </c>
      <c r="S14" s="125">
        <v>-0.487049859099699</v>
      </c>
      <c r="T14" s="69">
        <v>465109</v>
      </c>
      <c r="U14" s="71">
        <v>140552</v>
      </c>
      <c r="V14" s="71">
        <v>2552942</v>
      </c>
    </row>
    <row r="15" spans="1:38">
      <c r="A15" s="10"/>
      <c r="B15" s="13"/>
      <c r="C15" s="99" t="s">
        <v>6</v>
      </c>
      <c r="D15" s="81"/>
      <c r="E15" s="100"/>
      <c r="F15" s="128"/>
      <c r="G15" s="128"/>
      <c r="H15" s="128"/>
      <c r="I15" s="128"/>
      <c r="J15" s="65"/>
      <c r="K15" s="65"/>
      <c r="L15" s="125"/>
      <c r="M15" s="44"/>
      <c r="N15" s="44"/>
      <c r="O15" s="44"/>
      <c r="P15" s="44"/>
      <c r="Q15" s="65"/>
      <c r="R15" s="65"/>
      <c r="S15" s="125"/>
      <c r="T15" s="44"/>
      <c r="U15" s="45"/>
      <c r="V15" s="45"/>
    </row>
    <row r="16" spans="1:38">
      <c r="A16" s="10"/>
      <c r="B16" s="13"/>
      <c r="C16" s="101"/>
      <c r="D16" s="81" t="s">
        <v>19</v>
      </c>
      <c r="E16" s="100"/>
      <c r="F16" s="124">
        <v>62</v>
      </c>
      <c r="G16" s="124">
        <v>0</v>
      </c>
      <c r="H16" s="124">
        <v>0</v>
      </c>
      <c r="I16" s="124">
        <v>27</v>
      </c>
      <c r="J16" s="65" t="s">
        <v>48</v>
      </c>
      <c r="K16" s="65" t="s">
        <v>48</v>
      </c>
      <c r="L16" s="125">
        <v>1.2962962962962963</v>
      </c>
      <c r="M16" s="69">
        <v>167</v>
      </c>
      <c r="N16" s="69">
        <v>0</v>
      </c>
      <c r="O16" s="69">
        <v>3</v>
      </c>
      <c r="P16" s="69">
        <v>69</v>
      </c>
      <c r="Q16" s="65" t="s">
        <v>48</v>
      </c>
      <c r="R16" s="65">
        <v>54.666666666666664</v>
      </c>
      <c r="S16" s="125">
        <v>1.4202898550724639</v>
      </c>
      <c r="T16" s="69">
        <v>23</v>
      </c>
      <c r="U16" s="71">
        <v>4</v>
      </c>
      <c r="V16" s="71">
        <v>191</v>
      </c>
    </row>
    <row r="17" spans="1:38">
      <c r="A17" s="10"/>
      <c r="B17" s="13"/>
      <c r="C17" s="101"/>
      <c r="D17" s="81" t="s">
        <v>20</v>
      </c>
      <c r="E17" s="100"/>
      <c r="F17" s="124">
        <v>76310</v>
      </c>
      <c r="G17" s="124">
        <v>0</v>
      </c>
      <c r="H17" s="124">
        <v>0</v>
      </c>
      <c r="I17" s="129">
        <v>33808</v>
      </c>
      <c r="J17" s="65" t="s">
        <v>48</v>
      </c>
      <c r="K17" s="65" t="s">
        <v>48</v>
      </c>
      <c r="L17" s="125">
        <v>1.257158069096072</v>
      </c>
      <c r="M17" s="69">
        <v>158488</v>
      </c>
      <c r="N17" s="69">
        <v>0</v>
      </c>
      <c r="O17" s="69">
        <v>1642</v>
      </c>
      <c r="P17" s="69">
        <v>76540</v>
      </c>
      <c r="Q17" s="65" t="s">
        <v>48</v>
      </c>
      <c r="R17" s="65">
        <v>95.521315468940315</v>
      </c>
      <c r="S17" s="125">
        <v>1.0706558662137446</v>
      </c>
      <c r="T17" s="69">
        <v>8611</v>
      </c>
      <c r="U17" s="71">
        <v>1753</v>
      </c>
      <c r="V17" s="71">
        <v>254421</v>
      </c>
    </row>
    <row r="18" spans="1:38">
      <c r="A18" s="10"/>
      <c r="B18" s="13"/>
      <c r="C18" s="99" t="s">
        <v>4</v>
      </c>
      <c r="D18" s="81"/>
      <c r="E18" s="109"/>
      <c r="F18" s="128"/>
      <c r="G18" s="128"/>
      <c r="H18" s="128"/>
      <c r="I18" s="128"/>
      <c r="J18" s="65"/>
      <c r="K18" s="65"/>
      <c r="L18" s="125"/>
      <c r="M18" s="44"/>
      <c r="N18" s="44"/>
      <c r="O18" s="44"/>
      <c r="P18" s="44"/>
      <c r="Q18" s="65"/>
      <c r="R18" s="65"/>
      <c r="S18" s="125"/>
      <c r="T18" s="44"/>
      <c r="U18" s="45"/>
      <c r="V18" s="45"/>
    </row>
    <row r="19" spans="1:38">
      <c r="A19" s="10"/>
      <c r="B19" s="13"/>
      <c r="C19" s="101"/>
      <c r="D19" s="81" t="s">
        <v>19</v>
      </c>
      <c r="E19" s="109"/>
      <c r="F19" s="127">
        <v>76</v>
      </c>
      <c r="G19" s="124">
        <v>7</v>
      </c>
      <c r="H19" s="124">
        <v>0</v>
      </c>
      <c r="I19" s="124">
        <v>92</v>
      </c>
      <c r="J19" s="65">
        <v>9.8571428571428577</v>
      </c>
      <c r="K19" s="65" t="s">
        <v>48</v>
      </c>
      <c r="L19" s="125">
        <v>-0.17391304347826086</v>
      </c>
      <c r="M19" s="69">
        <v>600</v>
      </c>
      <c r="N19" s="69">
        <v>7</v>
      </c>
      <c r="O19" s="69">
        <v>406</v>
      </c>
      <c r="P19" s="69">
        <v>592</v>
      </c>
      <c r="Q19" s="65">
        <v>84.714285714285708</v>
      </c>
      <c r="R19" s="65">
        <v>0.47783251231527091</v>
      </c>
      <c r="S19" s="125">
        <v>1.3513513513513598E-2</v>
      </c>
      <c r="T19" s="69">
        <v>411</v>
      </c>
      <c r="U19" s="71">
        <v>406</v>
      </c>
      <c r="V19" s="71">
        <v>1205</v>
      </c>
    </row>
    <row r="20" spans="1:38">
      <c r="A20" s="10"/>
      <c r="B20" s="13"/>
      <c r="C20" s="101"/>
      <c r="D20" s="81" t="s">
        <v>20</v>
      </c>
      <c r="E20" s="100"/>
      <c r="F20" s="127">
        <v>251675</v>
      </c>
      <c r="G20" s="124">
        <v>5111</v>
      </c>
      <c r="H20" s="124">
        <v>0</v>
      </c>
      <c r="I20" s="127">
        <v>310947</v>
      </c>
      <c r="J20" s="65">
        <v>48.241831344159657</v>
      </c>
      <c r="K20" s="65" t="s">
        <v>48</v>
      </c>
      <c r="L20" s="125">
        <v>-0.19061769369056458</v>
      </c>
      <c r="M20" s="69">
        <v>1353065</v>
      </c>
      <c r="N20" s="69">
        <v>5111</v>
      </c>
      <c r="O20" s="69">
        <v>833999</v>
      </c>
      <c r="P20" s="69">
        <v>2011754</v>
      </c>
      <c r="Q20" s="65">
        <v>263.73586382312658</v>
      </c>
      <c r="R20" s="65">
        <v>0.62238204122546903</v>
      </c>
      <c r="S20" s="125">
        <v>-0.32742025118379281</v>
      </c>
      <c r="T20" s="69">
        <v>687449</v>
      </c>
      <c r="U20" s="71">
        <v>833999</v>
      </c>
      <c r="V20" s="71">
        <v>3859183</v>
      </c>
    </row>
    <row r="21" spans="1:38">
      <c r="A21" s="10"/>
      <c r="B21" s="13"/>
      <c r="C21" s="99" t="s">
        <v>7</v>
      </c>
      <c r="D21" s="81"/>
      <c r="E21" s="100"/>
      <c r="F21" s="128"/>
      <c r="G21" s="128"/>
      <c r="H21" s="128"/>
      <c r="I21" s="128"/>
      <c r="J21" s="65"/>
      <c r="K21" s="65"/>
      <c r="L21" s="125"/>
      <c r="M21" s="44"/>
      <c r="N21" s="44"/>
      <c r="O21" s="44"/>
      <c r="P21" s="44"/>
      <c r="Q21" s="65"/>
      <c r="R21" s="65"/>
      <c r="S21" s="125"/>
      <c r="T21" s="44"/>
      <c r="U21" s="45"/>
      <c r="V21" s="45"/>
    </row>
    <row r="22" spans="1:38">
      <c r="A22" s="10"/>
      <c r="B22" s="13"/>
      <c r="C22" s="101"/>
      <c r="D22" s="81" t="s">
        <v>19</v>
      </c>
      <c r="E22" s="100"/>
      <c r="F22" s="127">
        <v>40</v>
      </c>
      <c r="G22" s="127">
        <v>5</v>
      </c>
      <c r="H22" s="124">
        <v>0</v>
      </c>
      <c r="I22" s="127">
        <v>40</v>
      </c>
      <c r="J22" s="65">
        <v>7</v>
      </c>
      <c r="K22" s="65" t="s">
        <v>48</v>
      </c>
      <c r="L22" s="125">
        <v>0</v>
      </c>
      <c r="M22" s="69">
        <v>123</v>
      </c>
      <c r="N22" s="69">
        <v>28</v>
      </c>
      <c r="O22" s="69">
        <v>9</v>
      </c>
      <c r="P22" s="69">
        <v>133</v>
      </c>
      <c r="Q22" s="65">
        <v>3.3928571428571432</v>
      </c>
      <c r="R22" s="65">
        <v>12.666666666666666</v>
      </c>
      <c r="S22" s="125">
        <v>-7.5187969924812026E-2</v>
      </c>
      <c r="T22" s="69">
        <v>107</v>
      </c>
      <c r="U22" s="71">
        <v>32</v>
      </c>
      <c r="V22" s="71">
        <v>372</v>
      </c>
    </row>
    <row r="23" spans="1:38">
      <c r="A23" s="10"/>
      <c r="B23" s="13"/>
      <c r="C23" s="101"/>
      <c r="D23" s="81" t="s">
        <v>20</v>
      </c>
      <c r="E23" s="100"/>
      <c r="F23" s="127">
        <v>70422</v>
      </c>
      <c r="G23" s="127">
        <v>5859</v>
      </c>
      <c r="H23" s="124">
        <v>0</v>
      </c>
      <c r="I23" s="127">
        <v>102192</v>
      </c>
      <c r="J23" s="65">
        <v>11.019457245263697</v>
      </c>
      <c r="K23" s="65" t="s">
        <v>48</v>
      </c>
      <c r="L23" s="125">
        <v>-0.31088539220291211</v>
      </c>
      <c r="M23" s="69">
        <v>176445</v>
      </c>
      <c r="N23" s="69">
        <v>31401</v>
      </c>
      <c r="O23" s="69">
        <v>40221</v>
      </c>
      <c r="P23" s="69">
        <v>374371</v>
      </c>
      <c r="Q23" s="65">
        <v>4.6190885640584698</v>
      </c>
      <c r="R23" s="65">
        <v>3.3868874468561199</v>
      </c>
      <c r="S23" s="125">
        <v>-0.52868945511270904</v>
      </c>
      <c r="T23" s="69">
        <v>147132</v>
      </c>
      <c r="U23" s="71">
        <v>59180</v>
      </c>
      <c r="V23" s="71">
        <v>902015</v>
      </c>
    </row>
    <row r="24" spans="1:38">
      <c r="A24" s="10"/>
      <c r="B24" s="13"/>
      <c r="C24" s="32" t="s">
        <v>18</v>
      </c>
      <c r="D24" s="27"/>
      <c r="E24" s="33"/>
      <c r="F24" s="128"/>
      <c r="G24" s="128"/>
      <c r="H24" s="128"/>
      <c r="I24" s="128"/>
      <c r="J24" s="65"/>
      <c r="K24" s="65"/>
      <c r="L24" s="125"/>
      <c r="M24" s="44"/>
      <c r="N24" s="44"/>
      <c r="O24" s="44"/>
      <c r="P24" s="44"/>
      <c r="Q24" s="65"/>
      <c r="R24" s="65"/>
      <c r="S24" s="125"/>
      <c r="T24" s="44"/>
      <c r="U24" s="45"/>
      <c r="V24" s="45"/>
    </row>
    <row r="25" spans="1:38">
      <c r="B25" s="13"/>
      <c r="C25" s="34"/>
      <c r="D25" s="27" t="s">
        <v>19</v>
      </c>
      <c r="E25" s="33"/>
      <c r="F25" s="127">
        <v>80</v>
      </c>
      <c r="G25" s="127">
        <v>10</v>
      </c>
      <c r="H25" s="124">
        <v>0</v>
      </c>
      <c r="I25" s="127">
        <v>46</v>
      </c>
      <c r="J25" s="65">
        <v>7</v>
      </c>
      <c r="K25" s="65" t="s">
        <v>48</v>
      </c>
      <c r="L25" s="125">
        <v>0.73913043478260865</v>
      </c>
      <c r="M25" s="69">
        <v>209</v>
      </c>
      <c r="N25" s="69">
        <v>24</v>
      </c>
      <c r="O25" s="69">
        <v>1</v>
      </c>
      <c r="P25" s="69">
        <v>126</v>
      </c>
      <c r="Q25" s="65">
        <v>7.7083333333333339</v>
      </c>
      <c r="R25" s="65">
        <v>208</v>
      </c>
      <c r="S25" s="125">
        <v>0.65873015873015883</v>
      </c>
      <c r="T25" s="69">
        <v>124</v>
      </c>
      <c r="U25" s="71">
        <v>37</v>
      </c>
      <c r="V25" s="71">
        <v>363</v>
      </c>
    </row>
    <row r="26" spans="1:38">
      <c r="A26" s="10"/>
      <c r="B26" s="13"/>
      <c r="C26" s="34"/>
      <c r="D26" s="27" t="s">
        <v>20</v>
      </c>
      <c r="E26" s="33"/>
      <c r="F26" s="127">
        <v>97011</v>
      </c>
      <c r="G26" s="127">
        <v>17608</v>
      </c>
      <c r="H26" s="124">
        <v>2213</v>
      </c>
      <c r="I26" s="127">
        <v>116566</v>
      </c>
      <c r="J26" s="65">
        <v>4.509484325306679</v>
      </c>
      <c r="K26" s="65">
        <v>42.836873023045641</v>
      </c>
      <c r="L26" s="125">
        <v>-0.16775903779832879</v>
      </c>
      <c r="M26" s="69">
        <v>219413</v>
      </c>
      <c r="N26" s="69">
        <v>32652</v>
      </c>
      <c r="O26" s="69">
        <v>3105</v>
      </c>
      <c r="P26" s="69">
        <v>311181</v>
      </c>
      <c r="Q26" s="65">
        <v>5.7197415165992895</v>
      </c>
      <c r="R26" s="65">
        <v>69.664412238325284</v>
      </c>
      <c r="S26" s="125">
        <v>-0.29490232372799108</v>
      </c>
      <c r="T26" s="69">
        <v>165083</v>
      </c>
      <c r="U26" s="71">
        <v>29062</v>
      </c>
      <c r="V26" s="71">
        <v>867164</v>
      </c>
    </row>
    <row r="27" spans="1:38" ht="15.75" thickBot="1">
      <c r="A27" s="10"/>
      <c r="B27" s="13"/>
      <c r="C27" s="36" t="s">
        <v>16</v>
      </c>
      <c r="D27" s="37"/>
      <c r="E27" s="38"/>
      <c r="F27" s="130">
        <v>333</v>
      </c>
      <c r="G27" s="130">
        <v>26</v>
      </c>
      <c r="H27" s="130">
        <v>0</v>
      </c>
      <c r="I27" s="130">
        <v>280</v>
      </c>
      <c r="J27" s="131">
        <v>11.807692307692308</v>
      </c>
      <c r="K27" s="131" t="s">
        <v>48</v>
      </c>
      <c r="L27" s="132">
        <v>0.18928571428571428</v>
      </c>
      <c r="M27" s="133">
        <v>1651</v>
      </c>
      <c r="N27" s="133">
        <v>63</v>
      </c>
      <c r="O27" s="133">
        <v>607</v>
      </c>
      <c r="P27" s="133">
        <v>1522</v>
      </c>
      <c r="Q27" s="131">
        <v>25.206349206349206</v>
      </c>
      <c r="R27" s="131">
        <v>1.7199341021416803</v>
      </c>
      <c r="S27" s="132">
        <v>8.4756898817345494E-2</v>
      </c>
      <c r="T27" s="133">
        <v>1059</v>
      </c>
      <c r="U27" s="133">
        <v>667</v>
      </c>
      <c r="V27" s="133">
        <v>3344</v>
      </c>
    </row>
    <row r="28" spans="1:38" s="23" customFormat="1" ht="16.5" thickTop="1" thickBot="1">
      <c r="A28" s="10"/>
      <c r="B28" s="13"/>
      <c r="C28" s="39" t="s">
        <v>17</v>
      </c>
      <c r="D28" s="40"/>
      <c r="E28" s="41"/>
      <c r="F28" s="134">
        <v>677754</v>
      </c>
      <c r="G28" s="134">
        <v>33501</v>
      </c>
      <c r="H28" s="134">
        <v>2213</v>
      </c>
      <c r="I28" s="134">
        <v>852389</v>
      </c>
      <c r="J28" s="135">
        <v>19.230858780334916</v>
      </c>
      <c r="K28" s="135">
        <v>305.26028016267509</v>
      </c>
      <c r="L28" s="136">
        <v>-0.2048771159646593</v>
      </c>
      <c r="M28" s="137">
        <v>2632135</v>
      </c>
      <c r="N28" s="137">
        <v>74087</v>
      </c>
      <c r="O28" s="137">
        <v>1278404</v>
      </c>
      <c r="P28" s="137">
        <v>4275202</v>
      </c>
      <c r="Q28" s="135">
        <v>34.527622929798753</v>
      </c>
      <c r="R28" s="135">
        <v>1.0589226879765707</v>
      </c>
      <c r="S28" s="136">
        <v>-0.38432499797670383</v>
      </c>
      <c r="T28" s="137">
        <v>1554247</v>
      </c>
      <c r="U28" s="137">
        <v>1323431</v>
      </c>
      <c r="V28" s="137">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74"/>
      <c r="G29" s="74"/>
      <c r="H29" s="42"/>
      <c r="I29" s="42"/>
      <c r="J29" s="42"/>
      <c r="K29" s="10"/>
      <c r="L29" s="10"/>
      <c r="M29" s="74"/>
      <c r="N29" s="74"/>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W29"/>
  <sheetViews>
    <sheetView workbookViewId="0">
      <selection activeCell="G5" sqref="G5"/>
    </sheetView>
  </sheetViews>
  <sheetFormatPr defaultRowHeight="15"/>
  <cols>
    <col min="13" max="13" width="9.28515625" bestFit="1" customWidth="1"/>
    <col min="15" max="16" width="9.28515625" bestFit="1" customWidth="1"/>
    <col min="20" max="22" width="9.28515625" bestFit="1" customWidth="1"/>
  </cols>
  <sheetData>
    <row r="1" spans="1:23">
      <c r="A1" s="76"/>
      <c r="B1" s="76"/>
      <c r="C1" s="76"/>
      <c r="D1" s="76"/>
      <c r="E1" s="76"/>
      <c r="F1" s="76"/>
      <c r="G1" s="76"/>
      <c r="H1" s="76"/>
      <c r="I1" s="76"/>
      <c r="J1" s="76"/>
      <c r="K1" s="76"/>
      <c r="L1" s="76"/>
      <c r="M1" s="76"/>
      <c r="N1" s="76"/>
      <c r="O1" s="76"/>
      <c r="P1" s="76"/>
      <c r="Q1" s="76"/>
      <c r="R1" s="76"/>
      <c r="S1" s="76"/>
      <c r="T1" s="76"/>
      <c r="U1" s="76"/>
      <c r="V1" s="76"/>
      <c r="W1" s="76"/>
    </row>
    <row r="2" spans="1:23" ht="19.5" thickBot="1">
      <c r="A2" s="76"/>
      <c r="B2" s="9" t="s">
        <v>10</v>
      </c>
      <c r="C2" s="77"/>
      <c r="D2" s="77"/>
      <c r="E2" s="77"/>
      <c r="F2" s="77"/>
      <c r="G2" s="77"/>
      <c r="H2" s="77"/>
      <c r="I2" s="77"/>
      <c r="J2" s="77"/>
      <c r="K2" s="77"/>
      <c r="L2" s="77"/>
      <c r="M2" s="77"/>
      <c r="N2" s="77"/>
      <c r="O2" s="77"/>
      <c r="P2" s="77"/>
      <c r="Q2" s="77"/>
      <c r="R2" s="77"/>
      <c r="S2" s="77"/>
      <c r="T2" s="77"/>
      <c r="U2" s="77"/>
      <c r="V2" s="77"/>
      <c r="W2" s="76"/>
    </row>
    <row r="3" spans="1:23">
      <c r="A3" s="76"/>
      <c r="B3" s="78"/>
      <c r="C3" s="79"/>
      <c r="D3" s="79"/>
      <c r="E3" s="79"/>
      <c r="F3" s="79"/>
      <c r="G3" s="79"/>
      <c r="H3" s="79"/>
      <c r="I3" s="79"/>
      <c r="J3" s="79"/>
      <c r="K3" s="79"/>
      <c r="L3" s="79"/>
      <c r="M3" s="79"/>
      <c r="N3" s="79"/>
      <c r="O3" s="79"/>
      <c r="P3" s="79"/>
      <c r="Q3" s="79"/>
      <c r="R3" s="79"/>
      <c r="S3" s="79"/>
      <c r="T3" s="79"/>
      <c r="U3" s="79"/>
      <c r="V3" s="117">
        <v>44721</v>
      </c>
      <c r="W3" s="76"/>
    </row>
    <row r="4" spans="1:23" ht="15.75">
      <c r="A4" s="76"/>
      <c r="B4" s="80" t="s">
        <v>11</v>
      </c>
      <c r="C4" s="81"/>
      <c r="D4" s="79"/>
      <c r="E4" s="82" t="s">
        <v>54</v>
      </c>
      <c r="F4" s="79"/>
      <c r="G4" s="79"/>
      <c r="H4" s="79"/>
      <c r="I4" s="79"/>
      <c r="J4" s="79"/>
      <c r="K4" s="79"/>
      <c r="L4" s="79"/>
      <c r="M4" s="79"/>
      <c r="N4" s="79"/>
      <c r="O4" s="79"/>
      <c r="P4" s="79"/>
      <c r="Q4" s="79"/>
      <c r="R4" s="79"/>
      <c r="S4" s="79"/>
      <c r="T4" s="79"/>
      <c r="U4" s="79"/>
      <c r="V4" s="79"/>
      <c r="W4" s="76"/>
    </row>
    <row r="5" spans="1:23">
      <c r="A5" s="76"/>
      <c r="B5" s="78"/>
      <c r="C5" s="79"/>
      <c r="D5" s="79"/>
      <c r="E5" s="79"/>
      <c r="F5" s="79"/>
      <c r="G5" s="79"/>
      <c r="H5" s="79"/>
      <c r="I5" s="79"/>
      <c r="J5" s="79"/>
      <c r="K5" s="79"/>
      <c r="L5" s="79"/>
      <c r="M5" s="79"/>
      <c r="N5" s="79"/>
      <c r="O5" s="79"/>
      <c r="P5" s="79"/>
      <c r="Q5" s="79"/>
      <c r="R5" s="79"/>
      <c r="S5" s="79"/>
      <c r="T5" s="79"/>
      <c r="U5" s="79"/>
      <c r="V5" s="79"/>
      <c r="W5" s="76"/>
    </row>
    <row r="6" spans="1:23">
      <c r="A6" s="76"/>
      <c r="B6" s="75"/>
      <c r="C6" s="83" t="s">
        <v>11</v>
      </c>
      <c r="D6" s="84"/>
      <c r="E6" s="84"/>
      <c r="F6" s="224" t="s">
        <v>52</v>
      </c>
      <c r="G6" s="224"/>
      <c r="H6" s="224"/>
      <c r="I6" s="224"/>
      <c r="J6" s="224"/>
      <c r="K6" s="224"/>
      <c r="L6" s="225"/>
      <c r="M6" s="226" t="s">
        <v>53</v>
      </c>
      <c r="N6" s="224"/>
      <c r="O6" s="224"/>
      <c r="P6" s="224"/>
      <c r="Q6" s="224"/>
      <c r="R6" s="224"/>
      <c r="S6" s="225"/>
      <c r="T6" s="226" t="s">
        <v>25</v>
      </c>
      <c r="U6" s="224"/>
      <c r="V6" s="224"/>
      <c r="W6" s="76"/>
    </row>
    <row r="7" spans="1:23" ht="15.75">
      <c r="A7" s="76"/>
      <c r="B7" s="85"/>
      <c r="C7" s="86"/>
      <c r="D7" s="87"/>
      <c r="E7" s="87"/>
      <c r="F7" s="86"/>
      <c r="G7" s="87"/>
      <c r="H7" s="87"/>
      <c r="I7" s="87"/>
      <c r="J7" s="87"/>
      <c r="K7" s="87"/>
      <c r="L7" s="88"/>
      <c r="M7" s="87"/>
      <c r="N7" s="87"/>
      <c r="O7" s="87"/>
      <c r="P7" s="87"/>
      <c r="Q7" s="87"/>
      <c r="R7" s="87"/>
      <c r="S7" s="88"/>
      <c r="T7" s="87"/>
      <c r="U7" s="87"/>
      <c r="V7" s="87"/>
      <c r="W7" s="76"/>
    </row>
    <row r="8" spans="1:23" ht="22.5">
      <c r="A8" s="89"/>
      <c r="B8" s="90"/>
      <c r="C8" s="91" t="s">
        <v>21</v>
      </c>
      <c r="D8" s="92"/>
      <c r="E8" s="93"/>
      <c r="F8" s="94">
        <v>2022</v>
      </c>
      <c r="G8" s="95">
        <v>2021</v>
      </c>
      <c r="H8" s="95">
        <v>2020</v>
      </c>
      <c r="I8" s="95">
        <v>2019</v>
      </c>
      <c r="J8" s="96" t="s">
        <v>55</v>
      </c>
      <c r="K8" s="96" t="s">
        <v>56</v>
      </c>
      <c r="L8" s="97" t="s">
        <v>57</v>
      </c>
      <c r="M8" s="96">
        <v>2022</v>
      </c>
      <c r="N8" s="95">
        <v>2021</v>
      </c>
      <c r="O8" s="95">
        <v>2020</v>
      </c>
      <c r="P8" s="95">
        <v>2019</v>
      </c>
      <c r="Q8" s="96" t="s">
        <v>55</v>
      </c>
      <c r="R8" s="96" t="s">
        <v>56</v>
      </c>
      <c r="S8" s="97" t="s">
        <v>57</v>
      </c>
      <c r="T8" s="96">
        <v>2021</v>
      </c>
      <c r="U8" s="95">
        <v>2020</v>
      </c>
      <c r="V8" s="95">
        <v>2019</v>
      </c>
      <c r="W8" s="89"/>
    </row>
    <row r="9" spans="1:23">
      <c r="A9" s="76"/>
      <c r="B9" s="98"/>
      <c r="C9" s="99" t="s">
        <v>5</v>
      </c>
      <c r="D9" s="81"/>
      <c r="E9" s="100"/>
      <c r="F9" s="81"/>
      <c r="G9" s="81"/>
      <c r="H9" s="81"/>
      <c r="I9" s="81"/>
      <c r="J9" s="81"/>
      <c r="K9" s="81"/>
      <c r="L9" s="100"/>
      <c r="M9" s="81"/>
      <c r="N9" s="81"/>
      <c r="O9" s="81"/>
      <c r="P9" s="81"/>
      <c r="Q9" s="81"/>
      <c r="R9" s="81"/>
      <c r="S9" s="100"/>
      <c r="T9" s="81"/>
      <c r="U9" s="81"/>
      <c r="V9" s="81"/>
      <c r="W9" s="76"/>
    </row>
    <row r="10" spans="1:23">
      <c r="A10" s="76"/>
      <c r="B10" s="98"/>
      <c r="C10" s="101"/>
      <c r="D10" s="81" t="s">
        <v>19</v>
      </c>
      <c r="E10" s="100"/>
      <c r="F10" s="102">
        <v>3</v>
      </c>
      <c r="G10" s="102">
        <v>0</v>
      </c>
      <c r="H10" s="102">
        <v>0</v>
      </c>
      <c r="I10" s="102">
        <v>8</v>
      </c>
      <c r="J10" s="103" t="s">
        <v>48</v>
      </c>
      <c r="K10" s="103" t="s">
        <v>48</v>
      </c>
      <c r="L10" s="104">
        <v>-0.625</v>
      </c>
      <c r="M10" s="102">
        <v>225</v>
      </c>
      <c r="N10" s="102">
        <v>0</v>
      </c>
      <c r="O10" s="102">
        <v>145</v>
      </c>
      <c r="P10" s="102">
        <v>235</v>
      </c>
      <c r="Q10" s="103" t="s">
        <v>48</v>
      </c>
      <c r="R10" s="103">
        <v>0.55172413793103448</v>
      </c>
      <c r="S10" s="104">
        <v>-4.2553191489361653E-2</v>
      </c>
      <c r="T10" s="102">
        <v>111</v>
      </c>
      <c r="U10" s="105">
        <v>145</v>
      </c>
      <c r="V10" s="105">
        <v>386</v>
      </c>
      <c r="W10" s="76"/>
    </row>
    <row r="11" spans="1:23">
      <c r="A11" s="76"/>
      <c r="B11" s="98"/>
      <c r="C11" s="101"/>
      <c r="D11" s="81" t="s">
        <v>20</v>
      </c>
      <c r="E11" s="100"/>
      <c r="F11" s="102">
        <v>3881</v>
      </c>
      <c r="G11" s="102">
        <v>0</v>
      </c>
      <c r="H11" s="102">
        <v>0</v>
      </c>
      <c r="I11" s="102">
        <v>15340</v>
      </c>
      <c r="J11" s="103" t="s">
        <v>48</v>
      </c>
      <c r="K11" s="103" t="s">
        <v>48</v>
      </c>
      <c r="L11" s="104">
        <v>-0.74700130378096485</v>
      </c>
      <c r="M11" s="102">
        <v>191024</v>
      </c>
      <c r="N11" s="102">
        <v>0</v>
      </c>
      <c r="O11" s="102">
        <v>258885</v>
      </c>
      <c r="P11" s="102">
        <v>447395</v>
      </c>
      <c r="Q11" s="103" t="s">
        <v>48</v>
      </c>
      <c r="R11" s="103">
        <v>-0.26212797187940595</v>
      </c>
      <c r="S11" s="104">
        <v>-0.57303054347947557</v>
      </c>
      <c r="T11" s="102">
        <v>80863</v>
      </c>
      <c r="U11" s="105">
        <v>258885</v>
      </c>
      <c r="V11" s="105">
        <v>733296</v>
      </c>
      <c r="W11" s="76"/>
    </row>
    <row r="12" spans="1:23">
      <c r="A12" s="76"/>
      <c r="B12" s="98"/>
      <c r="C12" s="99" t="s">
        <v>8</v>
      </c>
      <c r="D12" s="81"/>
      <c r="E12" s="100"/>
      <c r="F12" s="106"/>
      <c r="G12" s="106"/>
      <c r="H12" s="106"/>
      <c r="I12" s="106"/>
      <c r="J12" s="103"/>
      <c r="K12" s="103"/>
      <c r="L12" s="104"/>
      <c r="M12" s="107"/>
      <c r="N12" s="107"/>
      <c r="O12" s="107"/>
      <c r="P12" s="107"/>
      <c r="Q12" s="103"/>
      <c r="R12" s="103"/>
      <c r="S12" s="104"/>
      <c r="T12" s="107"/>
      <c r="U12" s="108"/>
      <c r="V12" s="108"/>
      <c r="W12" s="76"/>
    </row>
    <row r="13" spans="1:23">
      <c r="A13" s="76"/>
      <c r="B13" s="98"/>
      <c r="C13" s="101"/>
      <c r="D13" s="81" t="s">
        <v>19</v>
      </c>
      <c r="E13" s="100"/>
      <c r="F13" s="102">
        <v>103</v>
      </c>
      <c r="G13" s="102">
        <v>0</v>
      </c>
      <c r="H13" s="102">
        <v>0</v>
      </c>
      <c r="I13" s="102">
        <v>113</v>
      </c>
      <c r="J13" s="103" t="s">
        <v>48</v>
      </c>
      <c r="K13" s="103" t="s">
        <v>48</v>
      </c>
      <c r="L13" s="104">
        <v>-8.8495575221238965E-2</v>
      </c>
      <c r="M13" s="102">
        <v>252</v>
      </c>
      <c r="N13" s="102">
        <v>0</v>
      </c>
      <c r="O13" s="102">
        <v>43</v>
      </c>
      <c r="P13" s="102">
        <v>292</v>
      </c>
      <c r="Q13" s="103" t="s">
        <v>48</v>
      </c>
      <c r="R13" s="103">
        <v>4.8604651162790695</v>
      </c>
      <c r="S13" s="104">
        <v>-0.13698630136986301</v>
      </c>
      <c r="T13" s="102">
        <v>283</v>
      </c>
      <c r="U13" s="105">
        <v>43</v>
      </c>
      <c r="V13" s="105">
        <v>827</v>
      </c>
      <c r="W13" s="76"/>
    </row>
    <row r="14" spans="1:23">
      <c r="A14" s="76"/>
      <c r="B14" s="98"/>
      <c r="C14" s="101"/>
      <c r="D14" s="81" t="s">
        <v>20</v>
      </c>
      <c r="E14" s="100"/>
      <c r="F14" s="102">
        <v>168018</v>
      </c>
      <c r="G14" s="102">
        <v>0</v>
      </c>
      <c r="H14" s="102">
        <v>0</v>
      </c>
      <c r="I14" s="102">
        <v>300445</v>
      </c>
      <c r="J14" s="103" t="s">
        <v>48</v>
      </c>
      <c r="K14" s="103" t="s">
        <v>48</v>
      </c>
      <c r="L14" s="104">
        <v>-0.44076952520428037</v>
      </c>
      <c r="M14" s="102">
        <v>351364</v>
      </c>
      <c r="N14" s="102">
        <v>0</v>
      </c>
      <c r="O14" s="102">
        <v>140552</v>
      </c>
      <c r="P14" s="102">
        <v>765085</v>
      </c>
      <c r="Q14" s="103" t="s">
        <v>48</v>
      </c>
      <c r="R14" s="103">
        <v>1.4998861631282372</v>
      </c>
      <c r="S14" s="104">
        <v>-0.54075168118575068</v>
      </c>
      <c r="T14" s="102">
        <v>465109</v>
      </c>
      <c r="U14" s="105">
        <v>140552</v>
      </c>
      <c r="V14" s="105">
        <v>2552942</v>
      </c>
      <c r="W14" s="76"/>
    </row>
    <row r="15" spans="1:23">
      <c r="A15" s="76"/>
      <c r="B15" s="98"/>
      <c r="C15" s="99" t="s">
        <v>6</v>
      </c>
      <c r="D15" s="81"/>
      <c r="E15" s="100"/>
      <c r="F15" s="107"/>
      <c r="G15" s="107"/>
      <c r="H15" s="107"/>
      <c r="I15" s="107"/>
      <c r="J15" s="103"/>
      <c r="K15" s="103"/>
      <c r="L15" s="104"/>
      <c r="M15" s="107"/>
      <c r="N15" s="107"/>
      <c r="O15" s="107"/>
      <c r="P15" s="107"/>
      <c r="Q15" s="103"/>
      <c r="R15" s="103"/>
      <c r="S15" s="104"/>
      <c r="T15" s="107"/>
      <c r="U15" s="108"/>
      <c r="V15" s="108"/>
      <c r="W15" s="76"/>
    </row>
    <row r="16" spans="1:23">
      <c r="A16" s="76"/>
      <c r="B16" s="98"/>
      <c r="C16" s="101"/>
      <c r="D16" s="81" t="s">
        <v>19</v>
      </c>
      <c r="E16" s="100"/>
      <c r="F16" s="102">
        <v>68</v>
      </c>
      <c r="G16" s="102">
        <v>0</v>
      </c>
      <c r="H16" s="102">
        <v>0</v>
      </c>
      <c r="I16" s="102">
        <v>23</v>
      </c>
      <c r="J16" s="103" t="s">
        <v>48</v>
      </c>
      <c r="K16" s="103" t="s">
        <v>48</v>
      </c>
      <c r="L16" s="104">
        <v>1.9565217391304346</v>
      </c>
      <c r="M16" s="102">
        <v>105</v>
      </c>
      <c r="N16" s="102">
        <v>0</v>
      </c>
      <c r="O16" s="102">
        <v>3</v>
      </c>
      <c r="P16" s="102">
        <v>42</v>
      </c>
      <c r="Q16" s="103" t="s">
        <v>48</v>
      </c>
      <c r="R16" s="103">
        <v>34</v>
      </c>
      <c r="S16" s="104">
        <v>1.5</v>
      </c>
      <c r="T16" s="102">
        <v>23</v>
      </c>
      <c r="U16" s="105">
        <v>4</v>
      </c>
      <c r="V16" s="105">
        <v>191</v>
      </c>
      <c r="W16" s="76"/>
    </row>
    <row r="17" spans="1:23">
      <c r="A17" s="76"/>
      <c r="B17" s="98"/>
      <c r="C17" s="101"/>
      <c r="D17" s="81" t="s">
        <v>20</v>
      </c>
      <c r="E17" s="100"/>
      <c r="F17" s="102">
        <v>59882</v>
      </c>
      <c r="G17" s="102">
        <v>0</v>
      </c>
      <c r="H17" s="102">
        <v>0</v>
      </c>
      <c r="I17" s="102">
        <v>23341</v>
      </c>
      <c r="J17" s="103" t="s">
        <v>48</v>
      </c>
      <c r="K17" s="103" t="s">
        <v>48</v>
      </c>
      <c r="L17" s="104">
        <v>1.5655284692172571</v>
      </c>
      <c r="M17" s="102">
        <v>82178</v>
      </c>
      <c r="N17" s="102">
        <v>0</v>
      </c>
      <c r="O17" s="102">
        <v>1642</v>
      </c>
      <c r="P17" s="102">
        <v>42732</v>
      </c>
      <c r="Q17" s="103" t="s">
        <v>48</v>
      </c>
      <c r="R17" s="103">
        <v>49.047503045066989</v>
      </c>
      <c r="S17" s="104">
        <v>0.92310212487129073</v>
      </c>
      <c r="T17" s="102">
        <v>8611</v>
      </c>
      <c r="U17" s="105">
        <v>1753</v>
      </c>
      <c r="V17" s="105">
        <v>254421</v>
      </c>
      <c r="W17" s="76"/>
    </row>
    <row r="18" spans="1:23">
      <c r="A18" s="76"/>
      <c r="B18" s="98"/>
      <c r="C18" s="99" t="s">
        <v>4</v>
      </c>
      <c r="D18" s="81"/>
      <c r="E18" s="109"/>
      <c r="F18" s="107"/>
      <c r="G18" s="107"/>
      <c r="H18" s="107"/>
      <c r="I18" s="107"/>
      <c r="J18" s="103"/>
      <c r="K18" s="103"/>
      <c r="L18" s="104"/>
      <c r="M18" s="107"/>
      <c r="N18" s="107"/>
      <c r="O18" s="107"/>
      <c r="P18" s="107"/>
      <c r="Q18" s="103"/>
      <c r="R18" s="103"/>
      <c r="S18" s="104"/>
      <c r="T18" s="107"/>
      <c r="U18" s="108"/>
      <c r="V18" s="108"/>
      <c r="W18" s="76"/>
    </row>
    <row r="19" spans="1:23">
      <c r="A19" s="76"/>
      <c r="B19" s="98"/>
      <c r="C19" s="101"/>
      <c r="D19" s="81" t="s">
        <v>19</v>
      </c>
      <c r="E19" s="109"/>
      <c r="F19" s="102">
        <v>80</v>
      </c>
      <c r="G19" s="102">
        <v>0</v>
      </c>
      <c r="H19" s="102">
        <v>0</v>
      </c>
      <c r="I19" s="102">
        <v>82</v>
      </c>
      <c r="J19" s="103" t="s">
        <v>48</v>
      </c>
      <c r="K19" s="103" t="s">
        <v>48</v>
      </c>
      <c r="L19" s="104">
        <v>-2.4390243902439046E-2</v>
      </c>
      <c r="M19" s="102">
        <v>524</v>
      </c>
      <c r="N19" s="102">
        <v>0</v>
      </c>
      <c r="O19" s="102">
        <v>406</v>
      </c>
      <c r="P19" s="102">
        <v>500</v>
      </c>
      <c r="Q19" s="103" t="s">
        <v>48</v>
      </c>
      <c r="R19" s="103">
        <v>0.29064039408866993</v>
      </c>
      <c r="S19" s="104">
        <v>4.8000000000000043E-2</v>
      </c>
      <c r="T19" s="102">
        <v>411</v>
      </c>
      <c r="U19" s="105">
        <v>406</v>
      </c>
      <c r="V19" s="105">
        <v>1205</v>
      </c>
      <c r="W19" s="76"/>
    </row>
    <row r="20" spans="1:23">
      <c r="A20" s="76"/>
      <c r="B20" s="98"/>
      <c r="C20" s="101"/>
      <c r="D20" s="81" t="s">
        <v>20</v>
      </c>
      <c r="E20" s="100"/>
      <c r="F20" s="102">
        <v>231087</v>
      </c>
      <c r="G20" s="102">
        <v>0</v>
      </c>
      <c r="H20" s="102">
        <v>0</v>
      </c>
      <c r="I20" s="102">
        <v>287713</v>
      </c>
      <c r="J20" s="103" t="s">
        <v>48</v>
      </c>
      <c r="K20" s="103" t="s">
        <v>48</v>
      </c>
      <c r="L20" s="104">
        <v>-0.19681418635932335</v>
      </c>
      <c r="M20" s="102">
        <v>1101390</v>
      </c>
      <c r="N20" s="102">
        <v>0</v>
      </c>
      <c r="O20" s="102">
        <v>833999</v>
      </c>
      <c r="P20" s="102">
        <v>1700807</v>
      </c>
      <c r="Q20" s="103" t="s">
        <v>48</v>
      </c>
      <c r="R20" s="103">
        <v>0.32061309426030493</v>
      </c>
      <c r="S20" s="104">
        <v>-0.35243093425650296</v>
      </c>
      <c r="T20" s="102">
        <v>687449</v>
      </c>
      <c r="U20" s="105">
        <v>833999</v>
      </c>
      <c r="V20" s="105">
        <v>3859183</v>
      </c>
      <c r="W20" s="76"/>
    </row>
    <row r="21" spans="1:23">
      <c r="A21" s="76"/>
      <c r="B21" s="98"/>
      <c r="C21" s="99" t="s">
        <v>7</v>
      </c>
      <c r="D21" s="81"/>
      <c r="E21" s="100"/>
      <c r="F21" s="107"/>
      <c r="G21" s="107"/>
      <c r="H21" s="107"/>
      <c r="I21" s="107"/>
      <c r="J21" s="103"/>
      <c r="K21" s="103"/>
      <c r="L21" s="104"/>
      <c r="M21" s="107"/>
      <c r="N21" s="107"/>
      <c r="O21" s="107"/>
      <c r="P21" s="107"/>
      <c r="Q21" s="103"/>
      <c r="R21" s="103"/>
      <c r="S21" s="104"/>
      <c r="T21" s="107"/>
      <c r="U21" s="108"/>
      <c r="V21" s="108"/>
      <c r="W21" s="76"/>
    </row>
    <row r="22" spans="1:23">
      <c r="A22" s="76"/>
      <c r="B22" s="98"/>
      <c r="C22" s="101"/>
      <c r="D22" s="81" t="s">
        <v>19</v>
      </c>
      <c r="E22" s="100"/>
      <c r="F22" s="102">
        <v>38</v>
      </c>
      <c r="G22" s="102">
        <v>9</v>
      </c>
      <c r="H22" s="102">
        <v>0</v>
      </c>
      <c r="I22" s="102">
        <v>44</v>
      </c>
      <c r="J22" s="103">
        <v>3.2222222222222223</v>
      </c>
      <c r="K22" s="103" t="s">
        <v>48</v>
      </c>
      <c r="L22" s="104">
        <v>-0.13636363636363635</v>
      </c>
      <c r="M22" s="102">
        <v>83</v>
      </c>
      <c r="N22" s="102">
        <v>23</v>
      </c>
      <c r="O22" s="102">
        <v>9</v>
      </c>
      <c r="P22" s="102">
        <v>93</v>
      </c>
      <c r="Q22" s="103">
        <v>2.6086956521739131</v>
      </c>
      <c r="R22" s="103">
        <v>8.2222222222222214</v>
      </c>
      <c r="S22" s="104">
        <v>-0.10752688172043012</v>
      </c>
      <c r="T22" s="102">
        <v>107</v>
      </c>
      <c r="U22" s="105">
        <v>32</v>
      </c>
      <c r="V22" s="105">
        <v>372</v>
      </c>
      <c r="W22" s="76"/>
    </row>
    <row r="23" spans="1:23">
      <c r="A23" s="76"/>
      <c r="B23" s="98"/>
      <c r="C23" s="101"/>
      <c r="D23" s="81" t="s">
        <v>20</v>
      </c>
      <c r="E23" s="100"/>
      <c r="F23" s="102">
        <v>48885</v>
      </c>
      <c r="G23" s="102">
        <v>11576</v>
      </c>
      <c r="H23" s="102">
        <v>0</v>
      </c>
      <c r="I23" s="102">
        <v>102078</v>
      </c>
      <c r="J23" s="103">
        <v>3.2229612992398069</v>
      </c>
      <c r="K23" s="103" t="s">
        <v>48</v>
      </c>
      <c r="L23" s="104">
        <v>-0.52110151060953391</v>
      </c>
      <c r="M23" s="102">
        <v>106023</v>
      </c>
      <c r="N23" s="102">
        <v>25542</v>
      </c>
      <c r="O23" s="102">
        <v>40221</v>
      </c>
      <c r="P23" s="102">
        <v>272179</v>
      </c>
      <c r="Q23" s="103">
        <v>3.1509278834860233</v>
      </c>
      <c r="R23" s="103">
        <v>1.6360110390094729</v>
      </c>
      <c r="S23" s="104">
        <v>-0.61046590662762368</v>
      </c>
      <c r="T23" s="102">
        <v>147132</v>
      </c>
      <c r="U23" s="105">
        <v>59180</v>
      </c>
      <c r="V23" s="105">
        <v>902015</v>
      </c>
      <c r="W23" s="76"/>
    </row>
    <row r="24" spans="1:23">
      <c r="A24" s="76"/>
      <c r="B24" s="98"/>
      <c r="C24" s="32" t="s">
        <v>18</v>
      </c>
      <c r="D24" s="27"/>
      <c r="E24" s="33"/>
      <c r="F24" s="107"/>
      <c r="G24" s="107"/>
      <c r="H24" s="107"/>
      <c r="I24" s="107"/>
      <c r="J24" s="103"/>
      <c r="K24" s="103"/>
      <c r="L24" s="104"/>
      <c r="M24" s="107"/>
      <c r="N24" s="107"/>
      <c r="O24" s="107"/>
      <c r="P24" s="107"/>
      <c r="Q24" s="103"/>
      <c r="R24" s="103"/>
      <c r="S24" s="104"/>
      <c r="T24" s="107"/>
      <c r="U24" s="108"/>
      <c r="V24" s="108"/>
      <c r="W24" s="76"/>
    </row>
    <row r="25" spans="1:23">
      <c r="A25" s="75"/>
      <c r="B25" s="98"/>
      <c r="C25" s="34"/>
      <c r="D25" s="27" t="s">
        <v>19</v>
      </c>
      <c r="E25" s="33"/>
      <c r="F25" s="102">
        <v>62</v>
      </c>
      <c r="G25" s="102">
        <v>9</v>
      </c>
      <c r="H25" s="102">
        <v>0</v>
      </c>
      <c r="I25" s="102">
        <v>45</v>
      </c>
      <c r="J25" s="103">
        <v>5.8888888888888893</v>
      </c>
      <c r="K25" s="103" t="s">
        <v>48</v>
      </c>
      <c r="L25" s="104">
        <v>0.37777777777777777</v>
      </c>
      <c r="M25" s="102">
        <v>129</v>
      </c>
      <c r="N25" s="102">
        <v>14</v>
      </c>
      <c r="O25" s="102">
        <v>1</v>
      </c>
      <c r="P25" s="102">
        <v>80</v>
      </c>
      <c r="Q25" s="103">
        <v>8.2142857142857135</v>
      </c>
      <c r="R25" s="103">
        <v>128</v>
      </c>
      <c r="S25" s="104">
        <v>0.61250000000000004</v>
      </c>
      <c r="T25" s="102">
        <v>124</v>
      </c>
      <c r="U25" s="105">
        <v>37</v>
      </c>
      <c r="V25" s="105">
        <v>363</v>
      </c>
      <c r="W25" s="76"/>
    </row>
    <row r="26" spans="1:23">
      <c r="A26" s="76"/>
      <c r="B26" s="98"/>
      <c r="C26" s="34"/>
      <c r="D26" s="27" t="s">
        <v>20</v>
      </c>
      <c r="E26" s="33"/>
      <c r="F26" s="102">
        <v>67145</v>
      </c>
      <c r="G26" s="102">
        <v>12905</v>
      </c>
      <c r="H26" s="102">
        <v>0</v>
      </c>
      <c r="I26" s="102">
        <v>112132</v>
      </c>
      <c r="J26" s="103">
        <v>4.2030220844633863</v>
      </c>
      <c r="K26" s="103" t="s">
        <v>48</v>
      </c>
      <c r="L26" s="104">
        <v>-0.40119680376698885</v>
      </c>
      <c r="M26" s="102">
        <v>122402</v>
      </c>
      <c r="N26" s="102">
        <v>15044</v>
      </c>
      <c r="O26" s="102">
        <v>892</v>
      </c>
      <c r="P26" s="102">
        <v>194615</v>
      </c>
      <c r="Q26" s="103">
        <v>7.1362669502791807</v>
      </c>
      <c r="R26" s="103">
        <v>136.22197309417041</v>
      </c>
      <c r="S26" s="104">
        <v>-0.37105567402307116</v>
      </c>
      <c r="T26" s="102">
        <v>165083</v>
      </c>
      <c r="U26" s="105">
        <v>29062</v>
      </c>
      <c r="V26" s="105">
        <v>867164</v>
      </c>
      <c r="W26" s="76"/>
    </row>
    <row r="27" spans="1:23" ht="15.75" thickBot="1">
      <c r="A27" s="76"/>
      <c r="B27" s="98"/>
      <c r="C27" s="36" t="s">
        <v>16</v>
      </c>
      <c r="D27" s="37"/>
      <c r="E27" s="38"/>
      <c r="F27" s="110">
        <v>354</v>
      </c>
      <c r="G27" s="110">
        <v>18</v>
      </c>
      <c r="H27" s="110">
        <v>0</v>
      </c>
      <c r="I27" s="110">
        <v>315</v>
      </c>
      <c r="J27" s="111">
        <v>18.666666666666668</v>
      </c>
      <c r="K27" s="111" t="s">
        <v>48</v>
      </c>
      <c r="L27" s="112">
        <v>0.12380952380952381</v>
      </c>
      <c r="M27" s="110">
        <v>1318</v>
      </c>
      <c r="N27" s="110">
        <v>37</v>
      </c>
      <c r="O27" s="110">
        <v>607</v>
      </c>
      <c r="P27" s="110">
        <v>1242</v>
      </c>
      <c r="Q27" s="111">
        <v>34.621621621621621</v>
      </c>
      <c r="R27" s="111">
        <v>1.1713344316309722</v>
      </c>
      <c r="S27" s="112">
        <v>6.1191626409017763E-2</v>
      </c>
      <c r="T27" s="110">
        <v>1059</v>
      </c>
      <c r="U27" s="110">
        <v>667</v>
      </c>
      <c r="V27" s="110">
        <v>3344</v>
      </c>
      <c r="W27" s="76"/>
    </row>
    <row r="28" spans="1:23" ht="16.5" thickTop="1" thickBot="1">
      <c r="A28" s="76"/>
      <c r="B28" s="98"/>
      <c r="C28" s="39" t="s">
        <v>17</v>
      </c>
      <c r="D28" s="40"/>
      <c r="E28" s="41"/>
      <c r="F28" s="113">
        <v>578898</v>
      </c>
      <c r="G28" s="113">
        <v>24481</v>
      </c>
      <c r="H28" s="113">
        <v>0</v>
      </c>
      <c r="I28" s="113">
        <v>841049</v>
      </c>
      <c r="J28" s="114">
        <v>22.646828152444755</v>
      </c>
      <c r="K28" s="114" t="s">
        <v>48</v>
      </c>
      <c r="L28" s="115">
        <v>-0.31169527578060252</v>
      </c>
      <c r="M28" s="113">
        <v>1954381</v>
      </c>
      <c r="N28" s="113">
        <v>40586</v>
      </c>
      <c r="O28" s="113">
        <v>1276191</v>
      </c>
      <c r="P28" s="113">
        <v>3422813</v>
      </c>
      <c r="Q28" s="114">
        <v>47.154067905188981</v>
      </c>
      <c r="R28" s="114">
        <v>0.53141731919438384</v>
      </c>
      <c r="S28" s="115">
        <v>-0.42901321223216105</v>
      </c>
      <c r="T28" s="113">
        <v>1554247</v>
      </c>
      <c r="U28" s="113">
        <v>1323431</v>
      </c>
      <c r="V28" s="113">
        <v>9169021</v>
      </c>
      <c r="W28" s="76"/>
    </row>
    <row r="29" spans="1:23" ht="15.75" thickTop="1">
      <c r="A29" s="76"/>
      <c r="B29" s="76"/>
      <c r="C29" s="76"/>
      <c r="D29" s="76"/>
      <c r="E29" s="76"/>
      <c r="F29" s="76"/>
      <c r="G29" s="116"/>
      <c r="H29" s="116"/>
      <c r="I29" s="116"/>
      <c r="J29" s="116"/>
      <c r="K29" s="76"/>
      <c r="L29" s="76"/>
      <c r="M29" s="76"/>
      <c r="N29" s="76"/>
      <c r="O29" s="76"/>
      <c r="P29" s="76"/>
      <c r="Q29" s="76"/>
      <c r="R29" s="76"/>
      <c r="S29" s="76"/>
      <c r="T29" s="76"/>
      <c r="U29" s="76"/>
      <c r="V29" s="76"/>
      <c r="W29" s="76"/>
    </row>
  </sheetData>
  <mergeCells count="3">
    <mergeCell ref="F6:L6"/>
    <mergeCell ref="M6:S6"/>
    <mergeCell ref="T6:V6"/>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L48"/>
  <sheetViews>
    <sheetView topLeftCell="A4" workbookViewId="0">
      <selection activeCell="F29" sqref="F29"/>
    </sheetView>
  </sheetViews>
  <sheetFormatPr defaultColWidth="0" defaultRowHeight="15"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v>44694</v>
      </c>
    </row>
    <row r="4" spans="1:38" ht="15.75">
      <c r="A4" s="10"/>
      <c r="B4" s="12" t="s">
        <v>11</v>
      </c>
      <c r="C4" s="27"/>
      <c r="D4" s="25"/>
      <c r="E4" s="59" t="s">
        <v>49</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50</v>
      </c>
      <c r="G6" s="227"/>
      <c r="H6" s="227"/>
      <c r="I6" s="227"/>
      <c r="J6" s="227"/>
      <c r="K6" s="227"/>
      <c r="L6" s="217"/>
      <c r="M6" s="215" t="s">
        <v>51</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45</v>
      </c>
      <c r="K8" s="54" t="s">
        <v>46</v>
      </c>
      <c r="L8" s="58" t="s">
        <v>47</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25</v>
      </c>
      <c r="G10" s="69">
        <v>0</v>
      </c>
      <c r="H10" s="69">
        <v>0</v>
      </c>
      <c r="I10" s="69">
        <v>27</v>
      </c>
      <c r="J10" s="65" t="s">
        <v>48</v>
      </c>
      <c r="K10" s="65" t="s">
        <v>48</v>
      </c>
      <c r="L10" s="61">
        <v>-7.407407407407407E-2</v>
      </c>
      <c r="M10" s="69">
        <v>222</v>
      </c>
      <c r="N10" s="69">
        <v>0</v>
      </c>
      <c r="O10" s="69">
        <v>145</v>
      </c>
      <c r="P10" s="69">
        <v>227</v>
      </c>
      <c r="Q10" s="65" t="s">
        <v>48</v>
      </c>
      <c r="R10" s="65">
        <v>0.53103448275862064</v>
      </c>
      <c r="S10" s="61">
        <v>-2.2026431718061623E-2</v>
      </c>
      <c r="T10" s="69">
        <v>111</v>
      </c>
      <c r="U10" s="71">
        <v>145</v>
      </c>
      <c r="V10" s="71">
        <v>386</v>
      </c>
    </row>
    <row r="11" spans="1:38">
      <c r="A11" s="10"/>
      <c r="B11" s="13"/>
      <c r="C11" s="34"/>
      <c r="D11" s="27" t="s">
        <v>20</v>
      </c>
      <c r="E11" s="33"/>
      <c r="F11" s="69">
        <v>30815</v>
      </c>
      <c r="G11" s="69">
        <v>0</v>
      </c>
      <c r="H11" s="69">
        <v>0</v>
      </c>
      <c r="I11" s="69">
        <v>46675</v>
      </c>
      <c r="J11" s="65" t="s">
        <v>48</v>
      </c>
      <c r="K11" s="65" t="s">
        <v>48</v>
      </c>
      <c r="L11" s="61">
        <v>-0.33979646491697912</v>
      </c>
      <c r="M11" s="69">
        <v>187143</v>
      </c>
      <c r="N11" s="69">
        <v>0</v>
      </c>
      <c r="O11" s="69">
        <v>258885</v>
      </c>
      <c r="P11" s="69">
        <v>432055</v>
      </c>
      <c r="Q11" s="65" t="s">
        <v>48</v>
      </c>
      <c r="R11" s="65">
        <v>-0.27711918419375403</v>
      </c>
      <c r="S11" s="61">
        <v>-0.56685375704482066</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96</v>
      </c>
      <c r="G13" s="69">
        <v>0</v>
      </c>
      <c r="H13" s="69">
        <v>0</v>
      </c>
      <c r="I13" s="69">
        <v>90</v>
      </c>
      <c r="J13" s="65" t="s">
        <v>48</v>
      </c>
      <c r="K13" s="65" t="s">
        <v>48</v>
      </c>
      <c r="L13" s="61">
        <v>6.6666666666666652E-2</v>
      </c>
      <c r="M13" s="69">
        <v>149</v>
      </c>
      <c r="N13" s="69">
        <v>0</v>
      </c>
      <c r="O13" s="69">
        <v>43</v>
      </c>
      <c r="P13" s="69">
        <v>179</v>
      </c>
      <c r="Q13" s="65" t="s">
        <v>48</v>
      </c>
      <c r="R13" s="65">
        <v>2.4651162790697674</v>
      </c>
      <c r="S13" s="61">
        <v>-0.16759776536312854</v>
      </c>
      <c r="T13" s="69">
        <v>283</v>
      </c>
      <c r="U13" s="71">
        <v>43</v>
      </c>
      <c r="V13" s="71">
        <v>827</v>
      </c>
    </row>
    <row r="14" spans="1:38">
      <c r="A14" s="10"/>
      <c r="B14" s="13"/>
      <c r="C14" s="34"/>
      <c r="D14" s="27" t="s">
        <v>20</v>
      </c>
      <c r="E14" s="33"/>
      <c r="F14" s="69">
        <v>114892</v>
      </c>
      <c r="G14" s="69">
        <v>0</v>
      </c>
      <c r="H14" s="69">
        <v>0</v>
      </c>
      <c r="I14" s="69">
        <v>212740</v>
      </c>
      <c r="J14" s="65" t="s">
        <v>48</v>
      </c>
      <c r="K14" s="65" t="s">
        <v>48</v>
      </c>
      <c r="L14" s="61">
        <v>-0.45994171288897245</v>
      </c>
      <c r="M14" s="69">
        <v>183346</v>
      </c>
      <c r="N14" s="69">
        <v>0</v>
      </c>
      <c r="O14" s="69">
        <v>146557</v>
      </c>
      <c r="P14" s="69">
        <v>464640</v>
      </c>
      <c r="Q14" s="65" t="s">
        <v>48</v>
      </c>
      <c r="R14" s="65">
        <v>0.25102178674508902</v>
      </c>
      <c r="S14" s="61">
        <v>-0.60540203168044071</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27</v>
      </c>
      <c r="G16" s="69">
        <v>0</v>
      </c>
      <c r="H16" s="69">
        <v>0</v>
      </c>
      <c r="I16" s="69">
        <v>13</v>
      </c>
      <c r="J16" s="65" t="s">
        <v>48</v>
      </c>
      <c r="K16" s="65" t="s">
        <v>48</v>
      </c>
      <c r="L16" s="61">
        <v>1.0769230769230771</v>
      </c>
      <c r="M16" s="69">
        <v>37</v>
      </c>
      <c r="N16" s="69">
        <v>0</v>
      </c>
      <c r="O16" s="69">
        <v>3</v>
      </c>
      <c r="P16" s="69">
        <v>19</v>
      </c>
      <c r="Q16" s="65" t="s">
        <v>48</v>
      </c>
      <c r="R16" s="65">
        <v>11.333333333333334</v>
      </c>
      <c r="S16" s="61">
        <v>0.94736842105263164</v>
      </c>
      <c r="T16" s="69">
        <v>23</v>
      </c>
      <c r="U16" s="71">
        <v>4</v>
      </c>
      <c r="V16" s="71">
        <v>191</v>
      </c>
    </row>
    <row r="17" spans="1:38">
      <c r="A17" s="10"/>
      <c r="B17" s="13"/>
      <c r="C17" s="34"/>
      <c r="D17" s="27" t="s">
        <v>20</v>
      </c>
      <c r="E17" s="33"/>
      <c r="F17" s="69">
        <v>20824</v>
      </c>
      <c r="G17" s="69">
        <v>0</v>
      </c>
      <c r="H17" s="69">
        <v>0</v>
      </c>
      <c r="I17" s="69">
        <v>14253</v>
      </c>
      <c r="J17" s="65" t="s">
        <v>48</v>
      </c>
      <c r="K17" s="65" t="s">
        <v>48</v>
      </c>
      <c r="L17" s="61">
        <v>0.46102574896513016</v>
      </c>
      <c r="M17" s="69">
        <v>22296</v>
      </c>
      <c r="N17" s="69">
        <v>0</v>
      </c>
      <c r="O17" s="69">
        <v>1642</v>
      </c>
      <c r="P17" s="69">
        <v>19391</v>
      </c>
      <c r="Q17" s="65" t="s">
        <v>48</v>
      </c>
      <c r="R17" s="65">
        <v>12.578562728380025</v>
      </c>
      <c r="S17" s="61">
        <v>0.14981176834613996</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111</v>
      </c>
      <c r="G19" s="69">
        <v>0</v>
      </c>
      <c r="H19" s="69">
        <v>42</v>
      </c>
      <c r="I19" s="69">
        <v>102</v>
      </c>
      <c r="J19" s="65" t="s">
        <v>48</v>
      </c>
      <c r="K19" s="65">
        <v>1.6428571428571428</v>
      </c>
      <c r="L19" s="61">
        <v>8.8235294117646967E-2</v>
      </c>
      <c r="M19" s="69">
        <v>444</v>
      </c>
      <c r="N19" s="69">
        <v>0</v>
      </c>
      <c r="O19" s="69">
        <v>406</v>
      </c>
      <c r="P19" s="69">
        <v>418</v>
      </c>
      <c r="Q19" s="65" t="s">
        <v>48</v>
      </c>
      <c r="R19" s="65">
        <v>9.3596059113300489E-2</v>
      </c>
      <c r="S19" s="61">
        <v>6.2200956937799035E-2</v>
      </c>
      <c r="T19" s="69">
        <v>411</v>
      </c>
      <c r="U19" s="71">
        <v>406</v>
      </c>
      <c r="V19" s="71">
        <v>1205</v>
      </c>
    </row>
    <row r="20" spans="1:38">
      <c r="A20" s="10"/>
      <c r="B20" s="13"/>
      <c r="C20" s="34"/>
      <c r="D20" s="27" t="s">
        <v>20</v>
      </c>
      <c r="E20" s="33"/>
      <c r="F20" s="69">
        <v>266973</v>
      </c>
      <c r="G20" s="69">
        <v>0</v>
      </c>
      <c r="H20" s="69">
        <v>0</v>
      </c>
      <c r="I20" s="69">
        <v>347370</v>
      </c>
      <c r="J20" s="65" t="s">
        <v>48</v>
      </c>
      <c r="K20" s="65" t="s">
        <v>48</v>
      </c>
      <c r="L20" s="61">
        <v>-0.23144485706883156</v>
      </c>
      <c r="M20" s="69">
        <v>870303</v>
      </c>
      <c r="N20" s="69">
        <v>0</v>
      </c>
      <c r="O20" s="69">
        <v>833999</v>
      </c>
      <c r="P20" s="69">
        <v>1413094</v>
      </c>
      <c r="Q20" s="65" t="s">
        <v>48</v>
      </c>
      <c r="R20" s="65">
        <v>4.353002821346319E-2</v>
      </c>
      <c r="S20" s="61">
        <v>-0.38411528178592502</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22</v>
      </c>
      <c r="G22" s="69">
        <v>5</v>
      </c>
      <c r="H22" s="69">
        <v>0</v>
      </c>
      <c r="I22" s="69">
        <v>29</v>
      </c>
      <c r="J22" s="65">
        <v>3.4000000000000004</v>
      </c>
      <c r="K22" s="65" t="s">
        <v>48</v>
      </c>
      <c r="L22" s="61">
        <v>-0.24137931034482762</v>
      </c>
      <c r="M22" s="69">
        <v>45</v>
      </c>
      <c r="N22" s="69">
        <v>14</v>
      </c>
      <c r="O22" s="69">
        <v>9</v>
      </c>
      <c r="P22" s="69">
        <v>49</v>
      </c>
      <c r="Q22" s="65">
        <v>2.2142857142857144</v>
      </c>
      <c r="R22" s="65">
        <v>4</v>
      </c>
      <c r="S22" s="61">
        <v>-8.1632653061224469E-2</v>
      </c>
      <c r="T22" s="69">
        <v>107</v>
      </c>
      <c r="U22" s="71">
        <v>32</v>
      </c>
      <c r="V22" s="71">
        <v>372</v>
      </c>
    </row>
    <row r="23" spans="1:38">
      <c r="A23" s="10"/>
      <c r="B23" s="13"/>
      <c r="C23" s="34"/>
      <c r="D23" s="27" t="s">
        <v>20</v>
      </c>
      <c r="E23" s="33"/>
      <c r="F23" s="69">
        <v>30617</v>
      </c>
      <c r="G23" s="69">
        <v>6002</v>
      </c>
      <c r="H23" s="69">
        <v>0</v>
      </c>
      <c r="I23" s="69">
        <v>93826</v>
      </c>
      <c r="J23" s="65">
        <v>4.1011329556814395</v>
      </c>
      <c r="K23" s="65" t="s">
        <v>48</v>
      </c>
      <c r="L23" s="61">
        <v>-0.6736832008185365</v>
      </c>
      <c r="M23" s="69">
        <v>57138</v>
      </c>
      <c r="N23" s="69">
        <v>13966</v>
      </c>
      <c r="O23" s="69">
        <v>40221</v>
      </c>
      <c r="P23" s="69">
        <v>170101</v>
      </c>
      <c r="Q23" s="65">
        <v>3.0912215380209078</v>
      </c>
      <c r="R23" s="65">
        <v>0.42060117848884904</v>
      </c>
      <c r="S23" s="61">
        <v>-0.66409368551625203</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51</v>
      </c>
      <c r="G25" s="69">
        <v>2</v>
      </c>
      <c r="H25" s="69">
        <v>0</v>
      </c>
      <c r="I25" s="69">
        <v>31</v>
      </c>
      <c r="J25" s="65">
        <v>24.5</v>
      </c>
      <c r="K25" s="65" t="s">
        <v>48</v>
      </c>
      <c r="L25" s="61">
        <v>0.64516129032258074</v>
      </c>
      <c r="M25" s="69">
        <v>67</v>
      </c>
      <c r="N25" s="69">
        <v>5</v>
      </c>
      <c r="O25" s="69">
        <v>1</v>
      </c>
      <c r="P25" s="69">
        <v>35</v>
      </c>
      <c r="Q25" s="65">
        <v>12.4</v>
      </c>
      <c r="R25" s="65">
        <v>66</v>
      </c>
      <c r="S25" s="61">
        <v>0.91428571428571437</v>
      </c>
      <c r="T25" s="69">
        <v>124</v>
      </c>
      <c r="U25" s="71">
        <v>37</v>
      </c>
      <c r="V25" s="71">
        <v>363</v>
      </c>
    </row>
    <row r="26" spans="1:38">
      <c r="A26" s="10"/>
      <c r="B26" s="13"/>
      <c r="C26" s="34"/>
      <c r="D26" s="27" t="s">
        <v>20</v>
      </c>
      <c r="E26" s="33"/>
      <c r="F26" s="69">
        <f>42314</f>
        <v>42314</v>
      </c>
      <c r="G26" s="69">
        <v>0</v>
      </c>
      <c r="H26" s="69">
        <v>0</v>
      </c>
      <c r="I26" s="69">
        <v>76374</v>
      </c>
      <c r="J26" s="65" t="s">
        <v>48</v>
      </c>
      <c r="K26" s="65" t="s">
        <v>48</v>
      </c>
      <c r="L26" s="61">
        <v>-0.44596328593500401</v>
      </c>
      <c r="M26" s="69">
        <f>53186</f>
        <v>53186</v>
      </c>
      <c r="N26" s="69">
        <v>2139</v>
      </c>
      <c r="O26" s="69">
        <v>892</v>
      </c>
      <c r="P26" s="69">
        <v>82483</v>
      </c>
      <c r="Q26" s="65">
        <v>23.864890135577372</v>
      </c>
      <c r="R26" s="65">
        <v>58.625560538116595</v>
      </c>
      <c r="S26" s="61">
        <v>-0.3551883418401367</v>
      </c>
      <c r="T26" s="69">
        <v>165083</v>
      </c>
      <c r="U26" s="71">
        <v>29062</v>
      </c>
      <c r="V26" s="71">
        <v>867164</v>
      </c>
    </row>
    <row r="27" spans="1:38" ht="15.75" thickBot="1">
      <c r="A27" s="10"/>
      <c r="B27" s="13"/>
      <c r="C27" s="36" t="s">
        <v>16</v>
      </c>
      <c r="D27" s="37"/>
      <c r="E27" s="38"/>
      <c r="F27" s="47">
        <v>332</v>
      </c>
      <c r="G27" s="47">
        <v>7</v>
      </c>
      <c r="H27" s="47">
        <v>42</v>
      </c>
      <c r="I27" s="47">
        <v>292</v>
      </c>
      <c r="J27" s="67">
        <v>46.428571428571431</v>
      </c>
      <c r="K27" s="67">
        <v>6.9047619047619051</v>
      </c>
      <c r="L27" s="63">
        <v>0.13698630136986312</v>
      </c>
      <c r="M27" s="47">
        <v>964</v>
      </c>
      <c r="N27" s="47">
        <v>19</v>
      </c>
      <c r="O27" s="47">
        <v>607</v>
      </c>
      <c r="P27" s="47">
        <v>927</v>
      </c>
      <c r="Q27" s="67">
        <v>49.736842105263158</v>
      </c>
      <c r="R27" s="67">
        <v>0.58813838550247111</v>
      </c>
      <c r="S27" s="63">
        <v>3.9913700107874872E-2</v>
      </c>
      <c r="T27" s="47">
        <v>1059</v>
      </c>
      <c r="U27" s="47">
        <v>667</v>
      </c>
      <c r="V27" s="47">
        <v>3344</v>
      </c>
    </row>
    <row r="28" spans="1:38" s="23" customFormat="1" ht="16.5" thickTop="1" thickBot="1">
      <c r="A28" s="10"/>
      <c r="B28" s="13"/>
      <c r="C28" s="39" t="s">
        <v>17</v>
      </c>
      <c r="D28" s="40"/>
      <c r="E28" s="41"/>
      <c r="F28" s="48">
        <f>506435</f>
        <v>506435</v>
      </c>
      <c r="G28" s="48">
        <v>6002</v>
      </c>
      <c r="H28" s="48">
        <v>0</v>
      </c>
      <c r="I28" s="48">
        <v>791238</v>
      </c>
      <c r="J28" s="68">
        <v>83.377707430856375</v>
      </c>
      <c r="K28" s="68" t="s">
        <v>48</v>
      </c>
      <c r="L28" s="64">
        <v>-0.35994605921353628</v>
      </c>
      <c r="M28" s="48">
        <f>1373412</f>
        <v>1373412</v>
      </c>
      <c r="N28" s="48">
        <v>16105</v>
      </c>
      <c r="O28" s="48">
        <v>1282196</v>
      </c>
      <c r="P28" s="48">
        <v>2581764</v>
      </c>
      <c r="Q28" s="68">
        <v>84.27860912760012</v>
      </c>
      <c r="R28" s="68">
        <v>7.1140449666041716E-2</v>
      </c>
      <c r="S28" s="64">
        <v>-0.46803348408297585</v>
      </c>
      <c r="T28" s="48">
        <v>1554247</v>
      </c>
      <c r="U28" s="48">
        <v>1323431</v>
      </c>
      <c r="V28" s="48">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73"/>
      <c r="G29" s="74"/>
      <c r="H29" s="42"/>
      <c r="I29" s="42"/>
      <c r="J29" s="42"/>
      <c r="K29" s="10"/>
      <c r="L29" s="10"/>
      <c r="M29" s="74"/>
      <c r="N29" s="74"/>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L48"/>
  <sheetViews>
    <sheetView showGridLines="0" zoomScale="79" zoomScaleNormal="100" workbookViewId="0">
      <selection activeCell="C8" sqref="C8:E28"/>
    </sheetView>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72" t="s">
        <v>15</v>
      </c>
    </row>
    <row r="4" spans="1:38" ht="15.75">
      <c r="A4" s="10"/>
      <c r="B4" s="12" t="s">
        <v>11</v>
      </c>
      <c r="C4" s="27"/>
      <c r="D4" s="25"/>
      <c r="E4" s="59" t="s">
        <v>12</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13</v>
      </c>
      <c r="G6" s="227"/>
      <c r="H6" s="227"/>
      <c r="I6" s="227"/>
      <c r="J6" s="227"/>
      <c r="K6" s="227"/>
      <c r="L6" s="217"/>
      <c r="M6" s="215" t="s">
        <v>14</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22</v>
      </c>
      <c r="K8" s="54" t="s">
        <v>23</v>
      </c>
      <c r="L8" s="58" t="s">
        <v>24</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74</v>
      </c>
      <c r="G10" s="69">
        <v>0</v>
      </c>
      <c r="H10" s="69">
        <v>29</v>
      </c>
      <c r="I10" s="69">
        <v>62</v>
      </c>
      <c r="J10" s="65" t="str">
        <f t="shared" ref="J10:J28" si="0">IFERROR(F10/G10-1,"n/a")</f>
        <v>n/a</v>
      </c>
      <c r="K10" s="65">
        <f>IFERROR(F10/H10-1,"n/a")</f>
        <v>1.5517241379310347</v>
      </c>
      <c r="L10" s="61">
        <f>IFERROR(F10/I10-1,"n/a")</f>
        <v>0.19354838709677424</v>
      </c>
      <c r="M10" s="69">
        <v>197</v>
      </c>
      <c r="N10" s="69">
        <v>0</v>
      </c>
      <c r="O10" s="69">
        <v>145</v>
      </c>
      <c r="P10" s="69">
        <v>200</v>
      </c>
      <c r="Q10" s="65" t="str">
        <f>IFERROR(M10/N10-1,"n/a")</f>
        <v>n/a</v>
      </c>
      <c r="R10" s="65">
        <f>IFERROR(M10/O10-1,"n/a")</f>
        <v>0.35862068965517246</v>
      </c>
      <c r="S10" s="61">
        <f>IFERROR(M10/P10-1,"n/a")</f>
        <v>-1.5000000000000013E-2</v>
      </c>
      <c r="T10" s="69">
        <v>111</v>
      </c>
      <c r="U10" s="71">
        <v>145</v>
      </c>
      <c r="V10" s="71">
        <v>386</v>
      </c>
    </row>
    <row r="11" spans="1:38">
      <c r="A11" s="10"/>
      <c r="B11" s="13"/>
      <c r="C11" s="34"/>
      <c r="D11" s="27" t="s">
        <v>20</v>
      </c>
      <c r="E11" s="33"/>
      <c r="F11" s="69">
        <v>60824</v>
      </c>
      <c r="G11" s="69">
        <v>0</v>
      </c>
      <c r="H11" s="69">
        <v>48626</v>
      </c>
      <c r="I11" s="69">
        <v>108846</v>
      </c>
      <c r="J11" s="65" t="str">
        <f t="shared" si="0"/>
        <v>n/a</v>
      </c>
      <c r="K11" s="65">
        <f>IFERROR(F11/H11-1,"n/a")</f>
        <v>0.25085345288528771</v>
      </c>
      <c r="L11" s="61">
        <f>IFERROR(F11/I11-1,"n/a")</f>
        <v>-0.44119214302776399</v>
      </c>
      <c r="M11" s="69">
        <v>156328</v>
      </c>
      <c r="N11" s="69">
        <v>0</v>
      </c>
      <c r="O11" s="69">
        <v>258885</v>
      </c>
      <c r="P11" s="69">
        <v>385380</v>
      </c>
      <c r="Q11" s="65" t="str">
        <f>IFERROR(M11/N11-1,"n/a")</f>
        <v>n/a</v>
      </c>
      <c r="R11" s="65">
        <f>IFERROR(M11/O11-1,"n/a")</f>
        <v>-0.39614886918902215</v>
      </c>
      <c r="S11" s="61">
        <f>IFERROR(M11/P11-1,"n/a")</f>
        <v>-0.59435362499351285</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24</v>
      </c>
      <c r="G13" s="69">
        <v>0</v>
      </c>
      <c r="H13" s="69">
        <v>10</v>
      </c>
      <c r="I13" s="69">
        <v>44</v>
      </c>
      <c r="J13" s="65" t="str">
        <f t="shared" si="0"/>
        <v>n/a</v>
      </c>
      <c r="K13" s="65">
        <f>IFERROR(F13/H13-1,"n/a")</f>
        <v>1.4</v>
      </c>
      <c r="L13" s="61">
        <f>IFERROR(F13/I13-1,"n/a")</f>
        <v>-0.45454545454545459</v>
      </c>
      <c r="M13" s="69">
        <v>53</v>
      </c>
      <c r="N13" s="69">
        <v>0</v>
      </c>
      <c r="O13" s="69">
        <v>43</v>
      </c>
      <c r="P13" s="69">
        <v>89</v>
      </c>
      <c r="Q13" s="65" t="str">
        <f>IFERROR(M13/N13-1,"n/a")</f>
        <v>n/a</v>
      </c>
      <c r="R13" s="65">
        <f>IFERROR(M13/O13-1,"n/a")</f>
        <v>0.23255813953488369</v>
      </c>
      <c r="S13" s="61">
        <f>IFERROR(M13/P13-1,"n/a")</f>
        <v>-0.4044943820224719</v>
      </c>
      <c r="T13" s="69">
        <v>283</v>
      </c>
      <c r="U13" s="71">
        <v>43</v>
      </c>
      <c r="V13" s="71">
        <v>827</v>
      </c>
    </row>
    <row r="14" spans="1:38">
      <c r="A14" s="10"/>
      <c r="B14" s="13"/>
      <c r="C14" s="34"/>
      <c r="D14" s="27" t="s">
        <v>20</v>
      </c>
      <c r="E14" s="33"/>
      <c r="F14" s="69">
        <v>32594</v>
      </c>
      <c r="G14" s="69">
        <v>0</v>
      </c>
      <c r="H14" s="69">
        <v>28535</v>
      </c>
      <c r="I14" s="69">
        <v>117674</v>
      </c>
      <c r="J14" s="65" t="str">
        <f t="shared" si="0"/>
        <v>n/a</v>
      </c>
      <c r="K14" s="65">
        <f>IFERROR(F14/H14-1,"n/a")</f>
        <v>0.14224636411424574</v>
      </c>
      <c r="L14" s="61">
        <f>IFERROR(F14/I14-1,"n/a")</f>
        <v>-0.7230144296955997</v>
      </c>
      <c r="M14" s="69">
        <v>68454</v>
      </c>
      <c r="N14" s="69">
        <v>0</v>
      </c>
      <c r="O14" s="69">
        <v>146557</v>
      </c>
      <c r="P14" s="69">
        <v>251900</v>
      </c>
      <c r="Q14" s="65" t="str">
        <f>IFERROR(M14/N14-1,"n/a")</f>
        <v>n/a</v>
      </c>
      <c r="R14" s="65">
        <f>IFERROR(M14/O14-1,"n/a")</f>
        <v>-0.53291893256548639</v>
      </c>
      <c r="S14" s="61">
        <f>IFERROR(M14/P14-1,"n/a")</f>
        <v>-0.72824930527987297</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5</v>
      </c>
      <c r="G16" s="69">
        <v>0</v>
      </c>
      <c r="H16" s="69">
        <v>2</v>
      </c>
      <c r="I16" s="69">
        <v>5</v>
      </c>
      <c r="J16" s="65" t="str">
        <f t="shared" si="0"/>
        <v>n/a</v>
      </c>
      <c r="K16" s="65">
        <f>IFERROR(F16/H16-1,"n/a")</f>
        <v>1.5</v>
      </c>
      <c r="L16" s="61">
        <f>IFERROR(F16/I16-1,"n/a")</f>
        <v>0</v>
      </c>
      <c r="M16" s="69">
        <v>10</v>
      </c>
      <c r="N16" s="69">
        <v>0</v>
      </c>
      <c r="O16" s="69">
        <v>3</v>
      </c>
      <c r="P16" s="69">
        <v>6</v>
      </c>
      <c r="Q16" s="65" t="str">
        <f>IFERROR(M16/N16-1,"n/a")</f>
        <v>n/a</v>
      </c>
      <c r="R16" s="65">
        <f>IFERROR(M16/O16-1,"n/a")</f>
        <v>2.3333333333333335</v>
      </c>
      <c r="S16" s="61">
        <f>IFERROR(M16/P16-1,"n/a")</f>
        <v>0.66666666666666674</v>
      </c>
      <c r="T16" s="69">
        <v>23</v>
      </c>
      <c r="U16" s="71">
        <v>4</v>
      </c>
      <c r="V16" s="71">
        <v>191</v>
      </c>
    </row>
    <row r="17" spans="1:38">
      <c r="A17" s="10"/>
      <c r="B17" s="13"/>
      <c r="C17" s="34"/>
      <c r="D17" s="27" t="s">
        <v>20</v>
      </c>
      <c r="E17" s="33"/>
      <c r="F17" s="69">
        <v>364</v>
      </c>
      <c r="G17" s="69">
        <v>0</v>
      </c>
      <c r="H17" s="69">
        <v>819</v>
      </c>
      <c r="I17" s="69">
        <v>4555</v>
      </c>
      <c r="J17" s="65" t="str">
        <f t="shared" si="0"/>
        <v>n/a</v>
      </c>
      <c r="K17" s="65">
        <f>IFERROR(F17/H17-1,"n/a")</f>
        <v>-0.55555555555555558</v>
      </c>
      <c r="L17" s="61">
        <f t="shared" ref="L17:L28" si="1">IFERROR(F17/I17-1,"n/a")</f>
        <v>-0.92008781558726671</v>
      </c>
      <c r="M17" s="69">
        <v>1472</v>
      </c>
      <c r="N17" s="69">
        <v>0</v>
      </c>
      <c r="O17" s="69">
        <v>1642</v>
      </c>
      <c r="P17" s="69">
        <v>5138</v>
      </c>
      <c r="Q17" s="65" t="str">
        <f>IFERROR(M17/N17-1,"n/a")</f>
        <v>n/a</v>
      </c>
      <c r="R17" s="65">
        <f>IFERROR(M17/O17-1,"n/a")</f>
        <v>-0.10353227771010964</v>
      </c>
      <c r="S17" s="61">
        <f>IFERROR(M17/P17-1,"n/a")</f>
        <v>-0.71350720124562084</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130</v>
      </c>
      <c r="G19" s="69">
        <v>0</v>
      </c>
      <c r="H19" s="69">
        <v>118</v>
      </c>
      <c r="I19" s="69">
        <v>108</v>
      </c>
      <c r="J19" s="65" t="str">
        <f t="shared" si="0"/>
        <v>n/a</v>
      </c>
      <c r="K19" s="65">
        <f>IFERROR(F19/H19-1,"n/a")</f>
        <v>0.10169491525423724</v>
      </c>
      <c r="L19" s="61">
        <f t="shared" si="1"/>
        <v>0.20370370370370372</v>
      </c>
      <c r="M19" s="69">
        <v>333</v>
      </c>
      <c r="N19" s="69">
        <v>0</v>
      </c>
      <c r="O19" s="69">
        <v>364</v>
      </c>
      <c r="P19" s="69">
        <v>316</v>
      </c>
      <c r="Q19" s="65" t="str">
        <f>IFERROR(M19/N19-1,"n/a")</f>
        <v>n/a</v>
      </c>
      <c r="R19" s="65">
        <f>IFERROR(M19/O19-1,"n/a")</f>
        <v>-8.5164835164835195E-2</v>
      </c>
      <c r="S19" s="61">
        <f>IFERROR(M19/P19-1,"n/a")</f>
        <v>5.3797468354430444E-2</v>
      </c>
      <c r="T19" s="69">
        <v>411</v>
      </c>
      <c r="U19" s="71">
        <v>406</v>
      </c>
      <c r="V19" s="71">
        <v>1205</v>
      </c>
    </row>
    <row r="20" spans="1:38">
      <c r="A20" s="10"/>
      <c r="B20" s="13"/>
      <c r="C20" s="34"/>
      <c r="D20" s="27" t="s">
        <v>20</v>
      </c>
      <c r="E20" s="33"/>
      <c r="F20" s="69">
        <v>283677</v>
      </c>
      <c r="G20" s="69">
        <v>0</v>
      </c>
      <c r="H20" s="69">
        <v>147660</v>
      </c>
      <c r="I20" s="69">
        <v>391750</v>
      </c>
      <c r="J20" s="65" t="str">
        <f t="shared" si="0"/>
        <v>n/a</v>
      </c>
      <c r="K20" s="65">
        <f>IFERROR(F20/H20-1,"n/a")</f>
        <v>0.92114993904916709</v>
      </c>
      <c r="L20" s="61">
        <f t="shared" si="1"/>
        <v>-0.27587236758136569</v>
      </c>
      <c r="M20" s="69">
        <v>603330</v>
      </c>
      <c r="N20" s="69">
        <v>0</v>
      </c>
      <c r="O20" s="69">
        <v>833999</v>
      </c>
      <c r="P20" s="69">
        <v>1065724</v>
      </c>
      <c r="Q20" s="65" t="str">
        <f>IFERROR(M20/N20-1,"n/a")</f>
        <v>n/a</v>
      </c>
      <c r="R20" s="65">
        <f>IFERROR(M20/O20-1,"n/a")</f>
        <v>-0.27658186640511562</v>
      </c>
      <c r="S20" s="61">
        <f>IFERROR(M20/P20-1,"n/a")</f>
        <v>-0.43387781451858076</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14</v>
      </c>
      <c r="G22" s="69">
        <v>4</v>
      </c>
      <c r="H22" s="69">
        <v>1</v>
      </c>
      <c r="I22" s="69">
        <v>9</v>
      </c>
      <c r="J22" s="65">
        <f t="shared" si="0"/>
        <v>2.5</v>
      </c>
      <c r="K22" s="65">
        <f>IFERROR(F22/H22-1,"n/a")</f>
        <v>13</v>
      </c>
      <c r="L22" s="61">
        <f t="shared" si="1"/>
        <v>0.55555555555555558</v>
      </c>
      <c r="M22" s="69">
        <v>23</v>
      </c>
      <c r="N22" s="69">
        <v>9</v>
      </c>
      <c r="O22" s="69">
        <v>9</v>
      </c>
      <c r="P22" s="69">
        <v>20</v>
      </c>
      <c r="Q22" s="65">
        <f>IFERROR(M22/N22-1,"n/a")</f>
        <v>1.5555555555555554</v>
      </c>
      <c r="R22" s="65">
        <f>IFERROR(M22/O22-1,"n/a")</f>
        <v>1.5555555555555554</v>
      </c>
      <c r="S22" s="61">
        <f>IFERROR(M22/P22-1,"n/a")</f>
        <v>0.14999999999999991</v>
      </c>
      <c r="T22" s="69">
        <v>107</v>
      </c>
      <c r="U22" s="71">
        <v>32</v>
      </c>
      <c r="V22" s="71">
        <v>372</v>
      </c>
    </row>
    <row r="23" spans="1:38">
      <c r="A23" s="10"/>
      <c r="B23" s="13"/>
      <c r="C23" s="34"/>
      <c r="D23" s="27" t="s">
        <v>20</v>
      </c>
      <c r="E23" s="33"/>
      <c r="F23" s="69">
        <v>19157</v>
      </c>
      <c r="G23" s="69">
        <v>3290</v>
      </c>
      <c r="H23" s="69">
        <v>565</v>
      </c>
      <c r="I23" s="69">
        <v>31670</v>
      </c>
      <c r="J23" s="65">
        <f t="shared" si="0"/>
        <v>4.8227963525835866</v>
      </c>
      <c r="K23" s="65">
        <f>IFERROR(F23/H23-1,"n/a")</f>
        <v>32.906194690265487</v>
      </c>
      <c r="L23" s="61">
        <f t="shared" si="1"/>
        <v>-0.39510577833912219</v>
      </c>
      <c r="M23" s="69">
        <v>26521</v>
      </c>
      <c r="N23" s="69">
        <v>7964</v>
      </c>
      <c r="O23" s="69">
        <v>40221</v>
      </c>
      <c r="P23" s="69">
        <v>76275</v>
      </c>
      <c r="Q23" s="65">
        <f>IFERROR(M23/N23-1,"n/a")</f>
        <v>2.3301104972375692</v>
      </c>
      <c r="R23" s="65">
        <f>IFERROR(M23/O23-1,"n/a")</f>
        <v>-0.34061808507993341</v>
      </c>
      <c r="S23" s="61">
        <f>IFERROR(M23/P23-1,"n/a")</f>
        <v>-0.65229760734185516</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14</v>
      </c>
      <c r="G25" s="69">
        <v>1</v>
      </c>
      <c r="H25" s="69">
        <v>0</v>
      </c>
      <c r="I25" s="69">
        <v>1</v>
      </c>
      <c r="J25" s="65">
        <f t="shared" si="0"/>
        <v>13</v>
      </c>
      <c r="K25" s="65" t="str">
        <f>IFERROR(F25/H25-1,"n/a")</f>
        <v>n/a</v>
      </c>
      <c r="L25" s="61">
        <f t="shared" si="1"/>
        <v>13</v>
      </c>
      <c r="M25" s="69">
        <v>16</v>
      </c>
      <c r="N25" s="69">
        <v>3</v>
      </c>
      <c r="O25" s="69">
        <v>1</v>
      </c>
      <c r="P25" s="69">
        <v>4</v>
      </c>
      <c r="Q25" s="65">
        <f>IFERROR(M25/N25-1,"n/a")</f>
        <v>4.333333333333333</v>
      </c>
      <c r="R25" s="65">
        <f>IFERROR(M25/O25-1,"n/a")</f>
        <v>15</v>
      </c>
      <c r="S25" s="61">
        <f>IFERROR(M25/P25-1,"n/a")</f>
        <v>3</v>
      </c>
      <c r="T25" s="69">
        <v>124</v>
      </c>
      <c r="U25" s="71">
        <v>37</v>
      </c>
      <c r="V25" s="71">
        <f>282+81</f>
        <v>363</v>
      </c>
    </row>
    <row r="26" spans="1:38">
      <c r="A26" s="10"/>
      <c r="B26" s="13"/>
      <c r="C26" s="34"/>
      <c r="D26" s="27" t="s">
        <v>20</v>
      </c>
      <c r="E26" s="33"/>
      <c r="F26" s="69">
        <v>8889</v>
      </c>
      <c r="G26" s="69">
        <v>856</v>
      </c>
      <c r="H26" s="69">
        <v>0</v>
      </c>
      <c r="I26" s="69">
        <v>1452</v>
      </c>
      <c r="J26" s="65">
        <f t="shared" si="0"/>
        <v>9.384345794392523</v>
      </c>
      <c r="K26" s="65" t="str">
        <f>IFERROR(F26/H26-1,"n/a")</f>
        <v>n/a</v>
      </c>
      <c r="L26" s="61">
        <f t="shared" si="1"/>
        <v>5.1219008264462813</v>
      </c>
      <c r="M26" s="69">
        <v>10872</v>
      </c>
      <c r="N26" s="69">
        <v>2139</v>
      </c>
      <c r="O26" s="69">
        <v>892</v>
      </c>
      <c r="P26" s="69">
        <v>6109</v>
      </c>
      <c r="Q26" s="65">
        <f>IFERROR(M26/N26-1,"n/a")</f>
        <v>4.0827489481065919</v>
      </c>
      <c r="R26" s="65">
        <f>IFERROR(M26/O26-1,"n/a")</f>
        <v>11.188340807174887</v>
      </c>
      <c r="S26" s="61">
        <f>IFERROR(M26/P26-1,"n/a")</f>
        <v>0.7796693403175643</v>
      </c>
      <c r="T26" s="69">
        <v>165083</v>
      </c>
      <c r="U26" s="71">
        <f>20768+8294</f>
        <v>29062</v>
      </c>
      <c r="V26" s="71">
        <f>659951+168729+38484</f>
        <v>867164</v>
      </c>
    </row>
    <row r="27" spans="1:38" ht="15.75" thickBot="1">
      <c r="A27" s="10"/>
      <c r="B27" s="13"/>
      <c r="C27" s="36" t="s">
        <v>16</v>
      </c>
      <c r="D27" s="37"/>
      <c r="E27" s="38"/>
      <c r="F27" s="47">
        <f t="shared" ref="F27:I28" si="2">F10+F13+F16+F19+F22+F25</f>
        <v>261</v>
      </c>
      <c r="G27" s="47">
        <f t="shared" si="2"/>
        <v>5</v>
      </c>
      <c r="H27" s="47">
        <f t="shared" si="2"/>
        <v>160</v>
      </c>
      <c r="I27" s="47">
        <f t="shared" si="2"/>
        <v>229</v>
      </c>
      <c r="J27" s="67">
        <f t="shared" si="0"/>
        <v>51.2</v>
      </c>
      <c r="K27" s="67">
        <f>IFERROR(F27/H27-1,"n/a")</f>
        <v>0.63125000000000009</v>
      </c>
      <c r="L27" s="63">
        <f t="shared" si="1"/>
        <v>0.13973799126637565</v>
      </c>
      <c r="M27" s="47">
        <f t="shared" ref="M27:P28" si="3">M10+M13+M16+M19+M22+M25</f>
        <v>632</v>
      </c>
      <c r="N27" s="47">
        <f t="shared" si="3"/>
        <v>12</v>
      </c>
      <c r="O27" s="47">
        <f t="shared" si="3"/>
        <v>565</v>
      </c>
      <c r="P27" s="47">
        <f t="shared" si="3"/>
        <v>635</v>
      </c>
      <c r="Q27" s="67">
        <f>IFERROR(M27/N27-1,"n/a")</f>
        <v>51.666666666666664</v>
      </c>
      <c r="R27" s="67">
        <f>IFERROR(M27/O27-1,"n/a")</f>
        <v>0.11858407079646027</v>
      </c>
      <c r="S27" s="63">
        <f>IFERROR(M27/P27-1,"n/a")</f>
        <v>-4.7244094488189115E-3</v>
      </c>
      <c r="T27" s="47">
        <f t="shared" ref="T27:V28" si="4">T10+T13+T16+T19+T22+T25</f>
        <v>1059</v>
      </c>
      <c r="U27" s="47">
        <f t="shared" si="4"/>
        <v>667</v>
      </c>
      <c r="V27" s="47">
        <f t="shared" si="4"/>
        <v>3344</v>
      </c>
    </row>
    <row r="28" spans="1:38" s="23" customFormat="1" ht="16.5" thickTop="1" thickBot="1">
      <c r="A28" s="10"/>
      <c r="B28" s="13"/>
      <c r="C28" s="39" t="s">
        <v>17</v>
      </c>
      <c r="D28" s="40"/>
      <c r="E28" s="41"/>
      <c r="F28" s="48">
        <f t="shared" si="2"/>
        <v>405505</v>
      </c>
      <c r="G28" s="48">
        <f t="shared" si="2"/>
        <v>4146</v>
      </c>
      <c r="H28" s="48">
        <f t="shared" si="2"/>
        <v>226205</v>
      </c>
      <c r="I28" s="48">
        <f t="shared" si="2"/>
        <v>655947</v>
      </c>
      <c r="J28" s="68">
        <f t="shared" si="0"/>
        <v>96.806319343945972</v>
      </c>
      <c r="K28" s="68">
        <f>IFERROR(F28/H28-1,"n/a")</f>
        <v>0.79264384076390892</v>
      </c>
      <c r="L28" s="64">
        <f t="shared" si="1"/>
        <v>-0.38180218828655366</v>
      </c>
      <c r="M28" s="48">
        <f t="shared" si="3"/>
        <v>866977</v>
      </c>
      <c r="N28" s="48">
        <f t="shared" si="3"/>
        <v>10103</v>
      </c>
      <c r="O28" s="48">
        <f t="shared" si="3"/>
        <v>1282196</v>
      </c>
      <c r="P28" s="48">
        <f t="shared" si="3"/>
        <v>1790526</v>
      </c>
      <c r="Q28" s="68">
        <f>IFERROR(M28/N28-1,"n/a")</f>
        <v>84.813817677917456</v>
      </c>
      <c r="R28" s="68">
        <f>IFERROR(M28/O28-1,"n/a")</f>
        <v>-0.32383426558810047</v>
      </c>
      <c r="S28" s="64">
        <f>IFERROR(M28/P28-1,"n/a")</f>
        <v>-0.51579759243931678</v>
      </c>
      <c r="T28" s="48">
        <f t="shared" si="4"/>
        <v>1554247</v>
      </c>
      <c r="U28" s="48">
        <f t="shared" si="4"/>
        <v>1323431</v>
      </c>
      <c r="V28" s="48">
        <f t="shared" si="4"/>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10"/>
      <c r="G29" s="42"/>
      <c r="H29" s="42"/>
      <c r="I29" s="42"/>
      <c r="J29" s="42"/>
      <c r="K29" s="10"/>
      <c r="L29" s="10"/>
      <c r="M29" s="10"/>
      <c r="N29" s="10"/>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pageSetup paperSize="9" scale="85" orientation="landscape" horizontalDpi="4294967293" verticalDpi="4294967293"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L48"/>
  <sheetViews>
    <sheetView showGridLines="0" zoomScale="79" zoomScaleNormal="100" workbookViewId="0">
      <selection activeCell="V3" sqref="V3"/>
    </sheetView>
  </sheetViews>
  <sheetFormatPr defaultColWidth="0" defaultRowHeight="15" customHeight="1" zeroHeight="1"/>
  <cols>
    <col min="1" max="3" width="2.5703125" customWidth="1"/>
    <col min="4" max="4" width="9.140625" customWidth="1"/>
    <col min="5" max="6" width="15.42578125" customWidth="1"/>
    <col min="7" max="7" width="11.140625" bestFit="1" customWidth="1"/>
    <col min="8" max="8" width="11.28515625" bestFit="1" customWidth="1"/>
    <col min="9" max="9" width="10.5703125" bestFit="1" customWidth="1"/>
    <col min="10" max="10" width="8.5703125" customWidth="1"/>
    <col min="11" max="12" width="9.140625" customWidth="1"/>
    <col min="13" max="13" width="10.85546875"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42</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43</v>
      </c>
      <c r="G6" s="227"/>
      <c r="H6" s="227"/>
      <c r="I6" s="227"/>
      <c r="J6" s="227"/>
      <c r="K6" s="227"/>
      <c r="L6" s="217"/>
      <c r="M6" s="215" t="s">
        <v>44</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22</v>
      </c>
      <c r="K8" s="54" t="s">
        <v>23</v>
      </c>
      <c r="L8" s="58" t="s">
        <v>24</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59</v>
      </c>
      <c r="G10" s="69">
        <v>0</v>
      </c>
      <c r="H10" s="69">
        <v>55</v>
      </c>
      <c r="I10" s="69">
        <v>62</v>
      </c>
      <c r="J10" s="65" t="str">
        <f t="shared" ref="J10:J28" si="0">IFERROR(F10/G10-1,"n/a")</f>
        <v>n/a</v>
      </c>
      <c r="K10" s="65">
        <f>IFERROR(F10/H10-1,"n/a")</f>
        <v>7.2727272727272751E-2</v>
      </c>
      <c r="L10" s="61">
        <f>IFERROR(F10/I10-1,"n/a")</f>
        <v>-4.8387096774193505E-2</v>
      </c>
      <c r="M10" s="69">
        <v>123</v>
      </c>
      <c r="N10" s="69">
        <v>0</v>
      </c>
      <c r="O10" s="69">
        <v>116</v>
      </c>
      <c r="P10" s="69">
        <v>138</v>
      </c>
      <c r="Q10" s="65" t="str">
        <f>IFERROR(M10/N10-1,"n/a")</f>
        <v>n/a</v>
      </c>
      <c r="R10" s="65">
        <f>IFERROR(M10/O10-1,"n/a")</f>
        <v>6.0344827586206851E-2</v>
      </c>
      <c r="S10" s="61">
        <f>IFERROR(M10/P10-1,"n/a")</f>
        <v>-0.10869565217391308</v>
      </c>
      <c r="T10" s="69">
        <v>111</v>
      </c>
      <c r="U10" s="71">
        <v>145</v>
      </c>
      <c r="V10" s="71">
        <v>386</v>
      </c>
    </row>
    <row r="11" spans="1:38">
      <c r="A11" s="10"/>
      <c r="B11" s="13"/>
      <c r="C11" s="34"/>
      <c r="D11" s="27" t="s">
        <v>20</v>
      </c>
      <c r="E11" s="33"/>
      <c r="F11" s="69">
        <v>44710</v>
      </c>
      <c r="G11" s="69">
        <v>0</v>
      </c>
      <c r="H11" s="69">
        <v>101463</v>
      </c>
      <c r="I11" s="69">
        <v>119668</v>
      </c>
      <c r="J11" s="65" t="str">
        <f t="shared" si="0"/>
        <v>n/a</v>
      </c>
      <c r="K11" s="65">
        <f>IFERROR(F11/H11-1,"n/a")</f>
        <v>-0.55934675694588176</v>
      </c>
      <c r="L11" s="61">
        <f>IFERROR(F11/I11-1,"n/a")</f>
        <v>-0.62638299294715383</v>
      </c>
      <c r="M11" s="69">
        <v>95504</v>
      </c>
      <c r="N11" s="69">
        <v>0</v>
      </c>
      <c r="O11" s="69">
        <v>210259</v>
      </c>
      <c r="P11" s="69">
        <v>276534</v>
      </c>
      <c r="Q11" s="65" t="str">
        <f>IFERROR(M11/N11-1,"n/a")</f>
        <v>n/a</v>
      </c>
      <c r="R11" s="65">
        <f>IFERROR(M11/O11-1,"n/a")</f>
        <v>-0.54577925320675935</v>
      </c>
      <c r="S11" s="61">
        <f>IFERROR(M11/P11-1,"n/a")</f>
        <v>-0.65463921253806046</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13</v>
      </c>
      <c r="G13" s="69">
        <v>0</v>
      </c>
      <c r="H13" s="69">
        <v>14</v>
      </c>
      <c r="I13" s="69">
        <v>21</v>
      </c>
      <c r="J13" s="65" t="str">
        <f t="shared" si="0"/>
        <v>n/a</v>
      </c>
      <c r="K13" s="65">
        <f>IFERROR(F13/H13-1,"n/a")</f>
        <v>-7.1428571428571397E-2</v>
      </c>
      <c r="L13" s="61">
        <f>IFERROR(F13/I13-1,"n/a")</f>
        <v>-0.38095238095238093</v>
      </c>
      <c r="M13" s="69">
        <v>29</v>
      </c>
      <c r="N13" s="69">
        <v>0</v>
      </c>
      <c r="O13" s="69">
        <v>33</v>
      </c>
      <c r="P13" s="69">
        <v>45</v>
      </c>
      <c r="Q13" s="65" t="str">
        <f>IFERROR(M13/N13-1,"n/a")</f>
        <v>n/a</v>
      </c>
      <c r="R13" s="65">
        <f>IFERROR(M13/O13-1,"n/a")</f>
        <v>-0.12121212121212122</v>
      </c>
      <c r="S13" s="61">
        <f>IFERROR(M13/P13-1,"n/a")</f>
        <v>-0.35555555555555551</v>
      </c>
      <c r="T13" s="69">
        <v>283</v>
      </c>
      <c r="U13" s="71">
        <v>43</v>
      </c>
      <c r="V13" s="71">
        <v>827</v>
      </c>
    </row>
    <row r="14" spans="1:38">
      <c r="A14" s="10"/>
      <c r="B14" s="13"/>
      <c r="C14" s="34"/>
      <c r="D14" s="27" t="s">
        <v>20</v>
      </c>
      <c r="E14" s="33"/>
      <c r="F14" s="69">
        <v>14032</v>
      </c>
      <c r="G14" s="69">
        <v>0</v>
      </c>
      <c r="H14" s="69">
        <v>47023</v>
      </c>
      <c r="I14" s="69">
        <v>59703</v>
      </c>
      <c r="J14" s="65" t="str">
        <f t="shared" si="0"/>
        <v>n/a</v>
      </c>
      <c r="K14" s="65">
        <f>IFERROR(F14/H14-1,"n/a")</f>
        <v>-0.70159283754758306</v>
      </c>
      <c r="L14" s="61">
        <f>IFERROR(F14/I14-1,"n/a")</f>
        <v>-0.76496993450915363</v>
      </c>
      <c r="M14" s="69">
        <v>35860</v>
      </c>
      <c r="N14" s="69">
        <v>0</v>
      </c>
      <c r="O14" s="69">
        <v>118022</v>
      </c>
      <c r="P14" s="69">
        <v>134226</v>
      </c>
      <c r="Q14" s="65" t="str">
        <f>IFERROR(M14/N14-1,"n/a")</f>
        <v>n/a</v>
      </c>
      <c r="R14" s="65">
        <f>IFERROR(M14/O14-1,"n/a")</f>
        <v>-0.69615834335971261</v>
      </c>
      <c r="S14" s="61">
        <f>IFERROR(M14/P14-1,"n/a")</f>
        <v>-0.73283864526991782</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2</v>
      </c>
      <c r="G16" s="69">
        <v>0</v>
      </c>
      <c r="H16" s="69">
        <v>0</v>
      </c>
      <c r="I16" s="69">
        <v>1</v>
      </c>
      <c r="J16" s="65" t="str">
        <f t="shared" si="0"/>
        <v>n/a</v>
      </c>
      <c r="K16" s="65" t="str">
        <f>IFERROR(F16/H16-1,"n/a")</f>
        <v>n/a</v>
      </c>
      <c r="L16" s="61">
        <f>IFERROR(F16/I16-1,"n/a")</f>
        <v>1</v>
      </c>
      <c r="M16" s="69">
        <v>5</v>
      </c>
      <c r="N16" s="69">
        <v>0</v>
      </c>
      <c r="O16" s="69">
        <v>1</v>
      </c>
      <c r="P16" s="69">
        <v>1</v>
      </c>
      <c r="Q16" s="65" t="str">
        <f>IFERROR(M16/N16-1,"n/a")</f>
        <v>n/a</v>
      </c>
      <c r="R16" s="65">
        <f>IFERROR(M16/O16-1,"n/a")</f>
        <v>4</v>
      </c>
      <c r="S16" s="61">
        <f>IFERROR(M16/P16-1,"n/a")</f>
        <v>4</v>
      </c>
      <c r="T16" s="69">
        <v>23</v>
      </c>
      <c r="U16" s="71">
        <v>4</v>
      </c>
      <c r="V16" s="71">
        <v>191</v>
      </c>
    </row>
    <row r="17" spans="1:38">
      <c r="A17" s="10"/>
      <c r="B17" s="13"/>
      <c r="C17" s="34"/>
      <c r="D17" s="27" t="s">
        <v>20</v>
      </c>
      <c r="E17" s="33"/>
      <c r="F17" s="69">
        <v>294</v>
      </c>
      <c r="G17" s="69">
        <v>0</v>
      </c>
      <c r="H17" s="69">
        <v>0</v>
      </c>
      <c r="I17" s="69">
        <v>583</v>
      </c>
      <c r="J17" s="65" t="str">
        <f t="shared" si="0"/>
        <v>n/a</v>
      </c>
      <c r="K17" s="65" t="str">
        <f>IFERROR(F17/H17-1,"n/a")</f>
        <v>n/a</v>
      </c>
      <c r="L17" s="61">
        <f t="shared" ref="L17:L28" si="1">IFERROR(F17/I17-1,"n/a")</f>
        <v>-0.49571183533447682</v>
      </c>
      <c r="M17" s="69">
        <v>1108</v>
      </c>
      <c r="N17" s="69">
        <v>0</v>
      </c>
      <c r="O17" s="69">
        <v>823</v>
      </c>
      <c r="P17" s="69">
        <v>583</v>
      </c>
      <c r="Q17" s="65" t="str">
        <f>IFERROR(M17/N17-1,"n/a")</f>
        <v>n/a</v>
      </c>
      <c r="R17" s="65">
        <f>IFERROR(M17/O17-1,"n/a")</f>
        <v>0.34629404617253945</v>
      </c>
      <c r="S17" s="61">
        <f>IFERROR(M17/P17-1,"n/a")</f>
        <v>0.90051457975986282</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103</v>
      </c>
      <c r="G19" s="69">
        <v>0</v>
      </c>
      <c r="H19" s="69">
        <v>120</v>
      </c>
      <c r="I19" s="69">
        <v>95</v>
      </c>
      <c r="J19" s="65" t="str">
        <f t="shared" si="0"/>
        <v>n/a</v>
      </c>
      <c r="K19" s="65">
        <f>IFERROR(F19/H19-1,"n/a")</f>
        <v>-0.14166666666666672</v>
      </c>
      <c r="L19" s="61">
        <f t="shared" si="1"/>
        <v>8.4210526315789513E-2</v>
      </c>
      <c r="M19" s="69">
        <v>203</v>
      </c>
      <c r="N19" s="69">
        <v>0</v>
      </c>
      <c r="O19" s="69">
        <v>246</v>
      </c>
      <c r="P19" s="69">
        <v>208</v>
      </c>
      <c r="Q19" s="65" t="str">
        <f>IFERROR(M19/N19-1,"n/a")</f>
        <v>n/a</v>
      </c>
      <c r="R19" s="65">
        <f>IFERROR(M19/O19-1,"n/a")</f>
        <v>-0.17479674796747968</v>
      </c>
      <c r="S19" s="61">
        <f>IFERROR(M19/P19-1,"n/a")</f>
        <v>-2.4038461538461564E-2</v>
      </c>
      <c r="T19" s="69">
        <v>411</v>
      </c>
      <c r="U19" s="71">
        <v>406</v>
      </c>
      <c r="V19" s="71">
        <v>1205</v>
      </c>
    </row>
    <row r="20" spans="1:38">
      <c r="A20" s="10"/>
      <c r="B20" s="13"/>
      <c r="C20" s="34"/>
      <c r="D20" s="27" t="s">
        <v>20</v>
      </c>
      <c r="E20" s="33"/>
      <c r="F20" s="69">
        <v>174835</v>
      </c>
      <c r="G20" s="69">
        <v>0</v>
      </c>
      <c r="H20" s="69">
        <v>329055</v>
      </c>
      <c r="I20" s="69">
        <v>305578</v>
      </c>
      <c r="J20" s="65" t="str">
        <f t="shared" si="0"/>
        <v>n/a</v>
      </c>
      <c r="K20" s="65">
        <f>IFERROR(F20/H20-1,"n/a")</f>
        <v>-0.46867544939295858</v>
      </c>
      <c r="L20" s="61">
        <f t="shared" si="1"/>
        <v>-0.42785475394171046</v>
      </c>
      <c r="M20" s="69">
        <v>319653</v>
      </c>
      <c r="N20" s="69">
        <v>0</v>
      </c>
      <c r="O20" s="69">
        <v>686339</v>
      </c>
      <c r="P20" s="69">
        <v>673974</v>
      </c>
      <c r="Q20" s="65" t="str">
        <f>IFERROR(M20/N20-1,"n/a")</f>
        <v>n/a</v>
      </c>
      <c r="R20" s="65">
        <f>IFERROR(M20/O20-1,"n/a")</f>
        <v>-0.53426368019302417</v>
      </c>
      <c r="S20" s="61">
        <f>IFERROR(M20/P20-1,"n/a")</f>
        <v>-0.52571909302139253</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6</v>
      </c>
      <c r="G22" s="69">
        <v>4</v>
      </c>
      <c r="H22" s="69">
        <v>3</v>
      </c>
      <c r="I22" s="69">
        <v>7</v>
      </c>
      <c r="J22" s="65">
        <f t="shared" si="0"/>
        <v>0.5</v>
      </c>
      <c r="K22" s="65">
        <f>IFERROR(F22/H22-1,"n/a")</f>
        <v>1</v>
      </c>
      <c r="L22" s="61">
        <f t="shared" si="1"/>
        <v>-0.1428571428571429</v>
      </c>
      <c r="M22" s="69">
        <v>9</v>
      </c>
      <c r="N22" s="69">
        <v>5</v>
      </c>
      <c r="O22" s="69">
        <v>8</v>
      </c>
      <c r="P22" s="69">
        <v>11</v>
      </c>
      <c r="Q22" s="65">
        <f>IFERROR(M22/N22-1,"n/a")</f>
        <v>0.8</v>
      </c>
      <c r="R22" s="65">
        <f>IFERROR(M22/O22-1,"n/a")</f>
        <v>0.125</v>
      </c>
      <c r="S22" s="61">
        <f>IFERROR(M22/P22-1,"n/a")</f>
        <v>-0.18181818181818177</v>
      </c>
      <c r="T22" s="69">
        <v>107</v>
      </c>
      <c r="U22" s="71">
        <v>32</v>
      </c>
      <c r="V22" s="71">
        <v>372</v>
      </c>
    </row>
    <row r="23" spans="1:38">
      <c r="A23" s="10"/>
      <c r="B23" s="13"/>
      <c r="C23" s="34"/>
      <c r="D23" s="27" t="s">
        <v>20</v>
      </c>
      <c r="E23" s="33"/>
      <c r="F23" s="69">
        <v>5662</v>
      </c>
      <c r="G23" s="69">
        <v>4030</v>
      </c>
      <c r="H23" s="69">
        <v>16515</v>
      </c>
      <c r="I23" s="69">
        <v>24890</v>
      </c>
      <c r="J23" s="65">
        <f t="shared" si="0"/>
        <v>0.4049627791563275</v>
      </c>
      <c r="K23" s="65">
        <f>IFERROR(F23/H23-1,"n/a")</f>
        <v>-0.657160157432637</v>
      </c>
      <c r="L23" s="61">
        <f t="shared" si="1"/>
        <v>-0.77251908396946567</v>
      </c>
      <c r="M23" s="69">
        <v>7364</v>
      </c>
      <c r="N23" s="69">
        <v>4674</v>
      </c>
      <c r="O23" s="69">
        <v>39656</v>
      </c>
      <c r="P23" s="69">
        <v>44605</v>
      </c>
      <c r="Q23" s="65">
        <f>IFERROR(M23/N23-1,"n/a")</f>
        <v>0.57552417629439456</v>
      </c>
      <c r="R23" s="65">
        <f>IFERROR(M23/O23-1,"n/a")</f>
        <v>-0.81430300585031268</v>
      </c>
      <c r="S23" s="61">
        <f>IFERROR(M23/P23-1,"n/a")</f>
        <v>-0.83490640062773225</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1</v>
      </c>
      <c r="G25" s="69">
        <v>1</v>
      </c>
      <c r="H25" s="69">
        <v>1</v>
      </c>
      <c r="I25" s="69">
        <v>2</v>
      </c>
      <c r="J25" s="65">
        <f t="shared" si="0"/>
        <v>0</v>
      </c>
      <c r="K25" s="65">
        <f>IFERROR(F25/H25-1,"n/a")</f>
        <v>0</v>
      </c>
      <c r="L25" s="61">
        <f t="shared" si="1"/>
        <v>-0.5</v>
      </c>
      <c r="M25" s="69">
        <v>2</v>
      </c>
      <c r="N25" s="69">
        <v>2</v>
      </c>
      <c r="O25" s="69">
        <v>1</v>
      </c>
      <c r="P25" s="69">
        <v>3</v>
      </c>
      <c r="Q25" s="65">
        <f>IFERROR(M25/N25-1,"n/a")</f>
        <v>0</v>
      </c>
      <c r="R25" s="65">
        <f>IFERROR(M25/O25-1,"n/a")</f>
        <v>1</v>
      </c>
      <c r="S25" s="61">
        <f>IFERROR(M25/P25-1,"n/a")</f>
        <v>-0.33333333333333337</v>
      </c>
      <c r="T25" s="69">
        <v>124</v>
      </c>
      <c r="U25" s="71">
        <v>37</v>
      </c>
      <c r="V25" s="71">
        <f>282+81</f>
        <v>363</v>
      </c>
    </row>
    <row r="26" spans="1:38">
      <c r="A26" s="10"/>
      <c r="B26" s="13"/>
      <c r="C26" s="34"/>
      <c r="D26" s="27" t="s">
        <v>20</v>
      </c>
      <c r="E26" s="33"/>
      <c r="F26" s="69">
        <v>1983</v>
      </c>
      <c r="G26" s="69">
        <v>639</v>
      </c>
      <c r="H26" s="69">
        <v>892</v>
      </c>
      <c r="I26" s="69">
        <v>3305</v>
      </c>
      <c r="J26" s="65">
        <f t="shared" si="0"/>
        <v>2.103286384976526</v>
      </c>
      <c r="K26" s="65">
        <f>IFERROR(F26/H26-1,"n/a")</f>
        <v>1.2230941704035874</v>
      </c>
      <c r="L26" s="61">
        <f t="shared" si="1"/>
        <v>-0.4</v>
      </c>
      <c r="M26" s="69">
        <v>1983</v>
      </c>
      <c r="N26" s="69">
        <v>1283</v>
      </c>
      <c r="O26" s="69">
        <v>892</v>
      </c>
      <c r="P26" s="69">
        <v>4657</v>
      </c>
      <c r="Q26" s="65">
        <f>IFERROR(M26/N26-1,"n/a")</f>
        <v>0.54559625876851126</v>
      </c>
      <c r="R26" s="65">
        <f>IFERROR(M26/O26-1,"n/a")</f>
        <v>1.2230941704035874</v>
      </c>
      <c r="S26" s="61">
        <f>IFERROR(M26/P26-1,"n/a")</f>
        <v>-0.57418939231264765</v>
      </c>
      <c r="T26" s="69">
        <v>165083</v>
      </c>
      <c r="U26" s="71">
        <f>20768+8294</f>
        <v>29062</v>
      </c>
      <c r="V26" s="71">
        <f>659951+168729+38484</f>
        <v>867164</v>
      </c>
    </row>
    <row r="27" spans="1:38" ht="15.75" thickBot="1">
      <c r="A27" s="10"/>
      <c r="B27" s="13"/>
      <c r="C27" s="36" t="s">
        <v>16</v>
      </c>
      <c r="D27" s="37"/>
      <c r="E27" s="38"/>
      <c r="F27" s="47">
        <f t="shared" ref="F27:I28" si="2">F10+F13+F16+F19+F22+F25</f>
        <v>184</v>
      </c>
      <c r="G27" s="47">
        <f t="shared" si="2"/>
        <v>5</v>
      </c>
      <c r="H27" s="47">
        <f t="shared" si="2"/>
        <v>193</v>
      </c>
      <c r="I27" s="47">
        <f t="shared" si="2"/>
        <v>188</v>
      </c>
      <c r="J27" s="67">
        <f t="shared" si="0"/>
        <v>35.799999999999997</v>
      </c>
      <c r="K27" s="67">
        <f>IFERROR(F27/H27-1,"n/a")</f>
        <v>-4.6632124352331661E-2</v>
      </c>
      <c r="L27" s="63">
        <f t="shared" si="1"/>
        <v>-2.1276595744680882E-2</v>
      </c>
      <c r="M27" s="47">
        <f t="shared" ref="M27:P28" si="3">M10+M13+M16+M19+M22+M25</f>
        <v>371</v>
      </c>
      <c r="N27" s="47">
        <f t="shared" si="3"/>
        <v>7</v>
      </c>
      <c r="O27" s="47">
        <f t="shared" si="3"/>
        <v>405</v>
      </c>
      <c r="P27" s="47">
        <f t="shared" si="3"/>
        <v>406</v>
      </c>
      <c r="Q27" s="67">
        <f>IFERROR(M27/N27-1,"n/a")</f>
        <v>52</v>
      </c>
      <c r="R27" s="67">
        <f>IFERROR(M27/O27-1,"n/a")</f>
        <v>-8.395061728395059E-2</v>
      </c>
      <c r="S27" s="63">
        <f>IFERROR(M27/P27-1,"n/a")</f>
        <v>-8.6206896551724088E-2</v>
      </c>
      <c r="T27" s="47">
        <f t="shared" ref="T27:V28" si="4">T10+T13+T16+T19+T22+T25</f>
        <v>1059</v>
      </c>
      <c r="U27" s="47">
        <f t="shared" si="4"/>
        <v>667</v>
      </c>
      <c r="V27" s="47">
        <f t="shared" si="4"/>
        <v>3344</v>
      </c>
    </row>
    <row r="28" spans="1:38" s="23" customFormat="1" ht="16.5" thickTop="1" thickBot="1">
      <c r="A28" s="10"/>
      <c r="B28" s="13"/>
      <c r="C28" s="39" t="s">
        <v>17</v>
      </c>
      <c r="D28" s="40"/>
      <c r="E28" s="41"/>
      <c r="F28" s="48">
        <f t="shared" si="2"/>
        <v>241516</v>
      </c>
      <c r="G28" s="48">
        <f t="shared" si="2"/>
        <v>4669</v>
      </c>
      <c r="H28" s="48">
        <f t="shared" si="2"/>
        <v>494948</v>
      </c>
      <c r="I28" s="48">
        <f t="shared" si="2"/>
        <v>513727</v>
      </c>
      <c r="J28" s="68">
        <f t="shared" si="0"/>
        <v>50.727564789034055</v>
      </c>
      <c r="K28" s="68">
        <f>IFERROR(F28/H28-1,"n/a")</f>
        <v>-0.5120376281952852</v>
      </c>
      <c r="L28" s="64">
        <f t="shared" si="1"/>
        <v>-0.52987481678011861</v>
      </c>
      <c r="M28" s="48">
        <f t="shared" si="3"/>
        <v>461472</v>
      </c>
      <c r="N28" s="48">
        <f t="shared" si="3"/>
        <v>5957</v>
      </c>
      <c r="O28" s="48">
        <f t="shared" si="3"/>
        <v>1055991</v>
      </c>
      <c r="P28" s="48">
        <f t="shared" si="3"/>
        <v>1134579</v>
      </c>
      <c r="Q28" s="68">
        <f>IFERROR(M28/N28-1,"n/a")</f>
        <v>76.467181467181462</v>
      </c>
      <c r="R28" s="68">
        <f>IFERROR(M28/O28-1,"n/a")</f>
        <v>-0.56299627553643927</v>
      </c>
      <c r="S28" s="64">
        <f>IFERROR(M28/P28-1,"n/a")</f>
        <v>-0.59326587218695215</v>
      </c>
      <c r="T28" s="48">
        <f t="shared" si="4"/>
        <v>1554247</v>
      </c>
      <c r="U28" s="48">
        <f t="shared" si="4"/>
        <v>1323431</v>
      </c>
      <c r="V28" s="48">
        <f t="shared" si="4"/>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10"/>
      <c r="G29" s="42"/>
      <c r="H29" s="42"/>
      <c r="I29" s="42"/>
      <c r="J29" s="42"/>
      <c r="K29" s="10"/>
      <c r="L29" s="10"/>
      <c r="M29" s="10"/>
      <c r="N29" s="10"/>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pageSetup paperSize="9" scale="85" orientation="landscape"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0833-6E4C-4F3F-BC9A-281D3288948E}">
  <dimension ref="A1:AT32"/>
  <sheetViews>
    <sheetView showGridLines="0" zoomScale="80" zoomScaleNormal="80" workbookViewId="0">
      <selection activeCell="B8" sqref="B8:D30"/>
    </sheetView>
  </sheetViews>
  <sheetFormatPr defaultColWidth="0" defaultRowHeight="12.95" customHeight="1"/>
  <cols>
    <col min="1" max="2" width="4.28515625" customWidth="1"/>
    <col min="3" max="3" width="3.7109375" customWidth="1"/>
    <col min="4" max="4" width="30"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46203</v>
      </c>
      <c r="AG3" s="26"/>
      <c r="AH3" s="26"/>
      <c r="AI3" s="26"/>
      <c r="AJ3" s="26"/>
      <c r="AK3" s="26"/>
      <c r="AL3" s="26"/>
      <c r="AM3" s="26"/>
      <c r="AN3" s="26"/>
      <c r="AO3" s="10"/>
    </row>
    <row r="4" spans="1:46" ht="12.95" customHeight="1">
      <c r="A4" s="10"/>
      <c r="B4" s="12" t="s">
        <v>67</v>
      </c>
      <c r="C4" s="27"/>
      <c r="D4" s="197" t="s">
        <v>59</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59</v>
      </c>
      <c r="F6" s="213"/>
      <c r="G6" s="213"/>
      <c r="H6" s="213"/>
      <c r="I6" s="213"/>
      <c r="J6" s="213"/>
      <c r="K6" s="213"/>
      <c r="L6" s="213"/>
      <c r="M6" s="213"/>
      <c r="N6" s="213"/>
      <c r="O6" s="213"/>
      <c r="P6" s="213"/>
      <c r="Q6" s="213"/>
      <c r="R6" s="213"/>
      <c r="S6" s="214"/>
      <c r="T6" s="215" t="s">
        <v>150</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176</v>
      </c>
      <c r="F10" s="124">
        <v>171</v>
      </c>
      <c r="G10" s="124">
        <v>156</v>
      </c>
      <c r="H10" s="129">
        <v>95</v>
      </c>
      <c r="I10" s="129">
        <v>77</v>
      </c>
      <c r="J10" s="129">
        <v>0</v>
      </c>
      <c r="K10" s="129">
        <v>0</v>
      </c>
      <c r="L10" s="129">
        <v>90</v>
      </c>
      <c r="M10" s="65">
        <v>2.9239766081871288E-2</v>
      </c>
      <c r="N10" s="65">
        <v>0.12820512820512819</v>
      </c>
      <c r="O10" s="65">
        <v>0.85263157894736841</v>
      </c>
      <c r="P10" s="65">
        <v>1.2857142857142856</v>
      </c>
      <c r="Q10" s="65" t="s">
        <v>48</v>
      </c>
      <c r="R10" s="65" t="s">
        <v>48</v>
      </c>
      <c r="S10" s="125">
        <v>0.95555555555555549</v>
      </c>
      <c r="T10" s="69">
        <v>1758</v>
      </c>
      <c r="U10" s="69">
        <v>1654</v>
      </c>
      <c r="V10" s="69">
        <v>1208</v>
      </c>
      <c r="W10" s="69">
        <v>853</v>
      </c>
      <c r="X10" s="69">
        <v>826</v>
      </c>
      <c r="Y10" s="69">
        <v>0</v>
      </c>
      <c r="Z10" s="69">
        <v>551</v>
      </c>
      <c r="AA10" s="69">
        <v>825</v>
      </c>
      <c r="AB10" s="65">
        <v>6.2877871825876674E-2</v>
      </c>
      <c r="AC10" s="65">
        <v>0.45529801324503305</v>
      </c>
      <c r="AD10" s="65">
        <v>1.0609613130128959</v>
      </c>
      <c r="AE10" s="65">
        <v>1.128329297820823</v>
      </c>
      <c r="AF10" s="65" t="s">
        <v>48</v>
      </c>
      <c r="AG10" s="65">
        <v>2.190562613430127</v>
      </c>
      <c r="AH10" s="125">
        <v>1.1309090909090909</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720615</v>
      </c>
      <c r="F11" s="124">
        <v>629204</v>
      </c>
      <c r="G11" s="124">
        <v>557443</v>
      </c>
      <c r="H11" s="129">
        <v>359885</v>
      </c>
      <c r="I11" s="129">
        <v>251675</v>
      </c>
      <c r="J11" s="129">
        <v>0</v>
      </c>
      <c r="K11" s="129">
        <v>0</v>
      </c>
      <c r="L11" s="129">
        <v>303053</v>
      </c>
      <c r="M11" s="65">
        <v>0.14528038601153193</v>
      </c>
      <c r="N11" s="65">
        <v>0.29271512961863366</v>
      </c>
      <c r="O11" s="65">
        <v>1.002347972268919</v>
      </c>
      <c r="P11" s="65">
        <v>1.8632760504619053</v>
      </c>
      <c r="Q11" s="65" t="s">
        <v>48</v>
      </c>
      <c r="R11" s="65" t="s">
        <v>48</v>
      </c>
      <c r="S11" s="125">
        <v>1.3778513989302201</v>
      </c>
      <c r="T11" s="69">
        <v>5641070</v>
      </c>
      <c r="U11" s="69">
        <v>4904861</v>
      </c>
      <c r="V11" s="69">
        <v>3955040</v>
      </c>
      <c r="W11" s="69">
        <v>2701062</v>
      </c>
      <c r="X11" s="69">
        <v>1544089</v>
      </c>
      <c r="Y11" s="69">
        <v>0</v>
      </c>
      <c r="Z11" s="69">
        <v>1092884</v>
      </c>
      <c r="AA11" s="69">
        <v>2451255</v>
      </c>
      <c r="AB11" s="65">
        <v>0.15009783151856904</v>
      </c>
      <c r="AC11" s="65">
        <v>0.42629910190541698</v>
      </c>
      <c r="AD11" s="65">
        <v>1.0884637227875555</v>
      </c>
      <c r="AE11" s="65">
        <v>2.6533321589623395</v>
      </c>
      <c r="AF11" s="65" t="s">
        <v>48</v>
      </c>
      <c r="AG11" s="65">
        <v>4.1616365506311741</v>
      </c>
      <c r="AH11" s="125">
        <v>1.3012987224911319</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144</v>
      </c>
      <c r="F13" s="124">
        <v>119</v>
      </c>
      <c r="G13" s="124">
        <v>114</v>
      </c>
      <c r="H13" s="129">
        <v>73</v>
      </c>
      <c r="I13" s="129">
        <v>89</v>
      </c>
      <c r="J13" s="129">
        <v>17</v>
      </c>
      <c r="K13" s="129">
        <v>0</v>
      </c>
      <c r="L13" s="129">
        <v>71</v>
      </c>
      <c r="M13" s="65">
        <v>0.2100840336134453</v>
      </c>
      <c r="N13" s="65">
        <v>0.26315789473684204</v>
      </c>
      <c r="O13" s="65">
        <v>0.97260273972602729</v>
      </c>
      <c r="P13" s="65">
        <v>0.6179775280898876</v>
      </c>
      <c r="Q13" s="65">
        <v>7.4705882352941178</v>
      </c>
      <c r="R13" s="65" t="s">
        <v>48</v>
      </c>
      <c r="S13" s="125">
        <v>1.028169014084507</v>
      </c>
      <c r="T13" s="69">
        <v>466</v>
      </c>
      <c r="U13" s="69">
        <v>390</v>
      </c>
      <c r="V13" s="69">
        <v>298</v>
      </c>
      <c r="W13" s="69">
        <v>216</v>
      </c>
      <c r="X13" s="69">
        <v>252</v>
      </c>
      <c r="Y13" s="69">
        <v>51</v>
      </c>
      <c r="Z13" s="69">
        <v>10</v>
      </c>
      <c r="AA13" s="69">
        <v>216</v>
      </c>
      <c r="AB13" s="65">
        <v>0.19487179487179485</v>
      </c>
      <c r="AC13" s="65">
        <v>0.56375838926174504</v>
      </c>
      <c r="AD13" s="65">
        <v>1.1574074074074074</v>
      </c>
      <c r="AE13" s="65">
        <v>0.8492063492063493</v>
      </c>
      <c r="AF13" s="65">
        <v>8.1372549019607838</v>
      </c>
      <c r="AG13" s="65">
        <v>45.6</v>
      </c>
      <c r="AH13" s="125">
        <v>1.1574074074074074</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351891</v>
      </c>
      <c r="F14" s="124">
        <v>329577</v>
      </c>
      <c r="G14" s="124">
        <v>313005</v>
      </c>
      <c r="H14" s="129">
        <v>224892</v>
      </c>
      <c r="I14" s="129">
        <v>121649</v>
      </c>
      <c r="J14" s="129">
        <v>24481</v>
      </c>
      <c r="K14" s="129">
        <v>0</v>
      </c>
      <c r="L14" s="129">
        <v>165399</v>
      </c>
      <c r="M14" s="65">
        <v>6.7704967276235983E-2</v>
      </c>
      <c r="N14" s="65">
        <v>0.12423443714956628</v>
      </c>
      <c r="O14" s="65">
        <v>0.56471106130942861</v>
      </c>
      <c r="P14" s="65">
        <v>1.8926748267556657</v>
      </c>
      <c r="Q14" s="65">
        <v>13.374045177893059</v>
      </c>
      <c r="R14" s="65" t="s">
        <v>48</v>
      </c>
      <c r="S14" s="125">
        <v>1.12752797779914</v>
      </c>
      <c r="T14" s="69">
        <v>1008699</v>
      </c>
      <c r="U14" s="69">
        <v>932242</v>
      </c>
      <c r="V14" s="69">
        <v>773753</v>
      </c>
      <c r="W14" s="69">
        <v>576378</v>
      </c>
      <c r="X14" s="69">
        <v>300562</v>
      </c>
      <c r="Y14" s="69">
        <v>65067</v>
      </c>
      <c r="Z14" s="69">
        <v>41113</v>
      </c>
      <c r="AA14" s="69">
        <v>558503</v>
      </c>
      <c r="AB14" s="65">
        <v>8.2014112215497592E-2</v>
      </c>
      <c r="AC14" s="65">
        <v>0.30364470315462433</v>
      </c>
      <c r="AD14" s="65">
        <v>0.75006506147007701</v>
      </c>
      <c r="AE14" s="65">
        <v>2.3560430127561034</v>
      </c>
      <c r="AF14" s="65">
        <v>14.502466688182951</v>
      </c>
      <c r="AG14" s="65">
        <v>23.534794347286745</v>
      </c>
      <c r="AH14" s="125">
        <v>0.80607624309985804</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108</v>
      </c>
      <c r="F16" s="124">
        <v>117</v>
      </c>
      <c r="G16" s="124">
        <v>95</v>
      </c>
      <c r="H16" s="129">
        <v>87</v>
      </c>
      <c r="I16" s="129">
        <v>91</v>
      </c>
      <c r="J16" s="129">
        <v>0</v>
      </c>
      <c r="K16" s="129">
        <v>0</v>
      </c>
      <c r="L16" s="129">
        <v>42</v>
      </c>
      <c r="M16" s="65">
        <v>-7.6923076923076872E-2</v>
      </c>
      <c r="N16" s="65">
        <v>0.13684210526315788</v>
      </c>
      <c r="O16" s="65">
        <v>0.24137931034482762</v>
      </c>
      <c r="P16" s="65">
        <v>0.18681318681318682</v>
      </c>
      <c r="Q16" s="65" t="s">
        <v>48</v>
      </c>
      <c r="R16" s="65" t="s">
        <v>48</v>
      </c>
      <c r="S16" s="125">
        <v>1.5714285714285716</v>
      </c>
      <c r="T16" s="69">
        <v>281</v>
      </c>
      <c r="U16" s="69">
        <v>295</v>
      </c>
      <c r="V16" s="69">
        <v>265</v>
      </c>
      <c r="W16" s="69">
        <v>256</v>
      </c>
      <c r="X16" s="69">
        <v>229</v>
      </c>
      <c r="Y16" s="69">
        <v>3</v>
      </c>
      <c r="Z16" s="69">
        <v>3</v>
      </c>
      <c r="AA16" s="69">
        <v>106</v>
      </c>
      <c r="AB16" s="65">
        <v>-4.7457627118644097E-2</v>
      </c>
      <c r="AC16" s="65">
        <v>6.0377358490566024E-2</v>
      </c>
      <c r="AD16" s="65">
        <v>9.765625E-2</v>
      </c>
      <c r="AE16" s="65">
        <v>0.22707423580786035</v>
      </c>
      <c r="AF16" s="65">
        <v>92.666666666666671</v>
      </c>
      <c r="AG16" s="65">
        <v>92.666666666666671</v>
      </c>
      <c r="AH16" s="125">
        <v>1.6509433962264151</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252339</v>
      </c>
      <c r="F17" s="124">
        <v>232927</v>
      </c>
      <c r="G17" s="124">
        <v>203091</v>
      </c>
      <c r="H17" s="129">
        <v>169314</v>
      </c>
      <c r="I17" s="129">
        <v>118355</v>
      </c>
      <c r="J17" s="129">
        <v>0</v>
      </c>
      <c r="K17" s="129">
        <v>2213</v>
      </c>
      <c r="L17" s="129">
        <v>77859</v>
      </c>
      <c r="M17" s="65">
        <v>8.3339415353308022E-2</v>
      </c>
      <c r="N17" s="65">
        <v>0.24249228178501259</v>
      </c>
      <c r="O17" s="65">
        <v>0.49036110422056067</v>
      </c>
      <c r="P17" s="65">
        <v>1.1320518778251869</v>
      </c>
      <c r="Q17" s="65" t="s">
        <v>48</v>
      </c>
      <c r="R17" s="65">
        <v>113.02575689109806</v>
      </c>
      <c r="S17" s="125">
        <v>2.2409740685084576</v>
      </c>
      <c r="T17" s="69">
        <v>567416</v>
      </c>
      <c r="U17" s="69">
        <v>523159</v>
      </c>
      <c r="V17" s="69">
        <v>475388.4</v>
      </c>
      <c r="W17" s="69">
        <v>393780</v>
      </c>
      <c r="X17" s="69">
        <v>242591</v>
      </c>
      <c r="Y17" s="69">
        <v>0</v>
      </c>
      <c r="Z17" s="69">
        <v>3966</v>
      </c>
      <c r="AA17" s="69">
        <v>186782</v>
      </c>
      <c r="AB17" s="65">
        <v>8.4595696528206421E-2</v>
      </c>
      <c r="AC17" s="65">
        <v>0.19358402518866669</v>
      </c>
      <c r="AD17" s="65">
        <v>0.44094672151963032</v>
      </c>
      <c r="AE17" s="65">
        <v>1.3389820727067367</v>
      </c>
      <c r="AF17" s="65" t="s">
        <v>48</v>
      </c>
      <c r="AG17" s="65">
        <v>142.07009581442259</v>
      </c>
      <c r="AH17" s="125">
        <v>2.0378516131104711</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111</v>
      </c>
      <c r="F19" s="124">
        <v>89</v>
      </c>
      <c r="G19" s="124">
        <v>96</v>
      </c>
      <c r="H19" s="129">
        <v>88</v>
      </c>
      <c r="I19" s="129">
        <v>69</v>
      </c>
      <c r="J19" s="129">
        <v>4</v>
      </c>
      <c r="K19" s="129">
        <v>0</v>
      </c>
      <c r="L19" s="129">
        <v>70</v>
      </c>
      <c r="M19" s="65">
        <v>0.24719101123595499</v>
      </c>
      <c r="N19" s="65">
        <v>0.15625</v>
      </c>
      <c r="O19" s="65">
        <v>0.26136363636363646</v>
      </c>
      <c r="P19" s="65">
        <v>0.60869565217391308</v>
      </c>
      <c r="Q19" s="65">
        <v>26.75</v>
      </c>
      <c r="R19" s="65" t="s">
        <v>48</v>
      </c>
      <c r="S19" s="125">
        <v>0.58571428571428563</v>
      </c>
      <c r="T19" s="69">
        <v>908</v>
      </c>
      <c r="U19" s="69">
        <v>838</v>
      </c>
      <c r="V19" s="69">
        <v>696</v>
      </c>
      <c r="W19" s="69">
        <v>696</v>
      </c>
      <c r="X19" s="69">
        <v>329</v>
      </c>
      <c r="Y19" s="69">
        <v>4</v>
      </c>
      <c r="Z19" s="69">
        <v>43</v>
      </c>
      <c r="AA19" s="69">
        <v>362</v>
      </c>
      <c r="AB19" s="65">
        <v>8.3532219570405797E-2</v>
      </c>
      <c r="AC19" s="65">
        <v>0.30459770114942519</v>
      </c>
      <c r="AD19" s="65">
        <v>0.30459770114942519</v>
      </c>
      <c r="AE19" s="65">
        <v>1.7598784194528876</v>
      </c>
      <c r="AF19" s="65">
        <v>226</v>
      </c>
      <c r="AG19" s="65">
        <v>20.11627906976744</v>
      </c>
      <c r="AH19" s="125">
        <v>1.5082872928176796</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280990</v>
      </c>
      <c r="F20" s="124">
        <v>281722</v>
      </c>
      <c r="G20" s="124">
        <v>382725</v>
      </c>
      <c r="H20" s="129">
        <v>334459</v>
      </c>
      <c r="I20" s="129">
        <v>183895</v>
      </c>
      <c r="J20" s="129">
        <v>4923</v>
      </c>
      <c r="K20" s="129">
        <v>0</v>
      </c>
      <c r="L20" s="129">
        <v>275367</v>
      </c>
      <c r="M20" s="65">
        <v>-2.5983061315765221E-3</v>
      </c>
      <c r="N20" s="65">
        <v>-0.26581749297798685</v>
      </c>
      <c r="O20" s="65">
        <v>-0.15986712870635866</v>
      </c>
      <c r="P20" s="65">
        <v>0.52799151689822987</v>
      </c>
      <c r="Q20" s="65">
        <v>56.076985577899656</v>
      </c>
      <c r="R20" s="65" t="s">
        <v>48</v>
      </c>
      <c r="S20" s="125">
        <v>2.042002128069087E-2</v>
      </c>
      <c r="T20" s="69">
        <v>2203512</v>
      </c>
      <c r="U20" s="69">
        <v>2226718</v>
      </c>
      <c r="V20" s="69">
        <v>2154725</v>
      </c>
      <c r="W20" s="69">
        <v>1913752</v>
      </c>
      <c r="X20" s="69">
        <v>542087</v>
      </c>
      <c r="Y20" s="69">
        <v>4923</v>
      </c>
      <c r="Z20" s="69">
        <v>140552</v>
      </c>
      <c r="AA20" s="69">
        <v>1040452</v>
      </c>
      <c r="AB20" s="65">
        <v>-1.0421616028612468E-2</v>
      </c>
      <c r="AC20" s="65">
        <v>2.2641868451890534E-2</v>
      </c>
      <c r="AD20" s="65">
        <v>0.15140937801763243</v>
      </c>
      <c r="AE20" s="65">
        <v>3.0648678164206116</v>
      </c>
      <c r="AF20" s="65">
        <v>446.59536867763558</v>
      </c>
      <c r="AG20" s="65">
        <v>14.677557060731971</v>
      </c>
      <c r="AH20" s="125">
        <v>1.1178410921407234</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6</v>
      </c>
      <c r="F22" s="124">
        <v>2</v>
      </c>
      <c r="G22" s="124">
        <v>2</v>
      </c>
      <c r="H22" s="129">
        <v>4</v>
      </c>
      <c r="I22" s="129">
        <v>1</v>
      </c>
      <c r="J22" s="129">
        <v>0</v>
      </c>
      <c r="K22" s="129">
        <v>0</v>
      </c>
      <c r="L22" s="129">
        <v>5</v>
      </c>
      <c r="M22" s="65">
        <v>2</v>
      </c>
      <c r="N22" s="65">
        <v>2</v>
      </c>
      <c r="O22" s="65">
        <v>0.5</v>
      </c>
      <c r="P22" s="65">
        <v>5</v>
      </c>
      <c r="Q22" s="65" t="s">
        <v>48</v>
      </c>
      <c r="R22" s="65" t="s">
        <v>48</v>
      </c>
      <c r="S22" s="125">
        <v>0.19999999999999996</v>
      </c>
      <c r="T22" s="69">
        <v>18</v>
      </c>
      <c r="U22" s="69">
        <v>5</v>
      </c>
      <c r="V22" s="69">
        <v>5</v>
      </c>
      <c r="W22" s="69">
        <v>8</v>
      </c>
      <c r="X22" s="69">
        <v>2</v>
      </c>
      <c r="Y22" s="69">
        <v>0</v>
      </c>
      <c r="Z22" s="69">
        <v>0</v>
      </c>
      <c r="AA22" s="69">
        <v>8</v>
      </c>
      <c r="AB22" s="65">
        <v>2.6</v>
      </c>
      <c r="AC22" s="65">
        <v>2.6</v>
      </c>
      <c r="AD22" s="65">
        <v>1.25</v>
      </c>
      <c r="AE22" s="65">
        <v>8</v>
      </c>
      <c r="AF22" s="65" t="s">
        <v>48</v>
      </c>
      <c r="AG22" s="65" t="s">
        <v>48</v>
      </c>
      <c r="AH22" s="125">
        <v>1.25</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22534</v>
      </c>
      <c r="F23" s="124">
        <v>9015</v>
      </c>
      <c r="G23" s="124">
        <v>6222</v>
      </c>
      <c r="H23" s="129">
        <v>9205</v>
      </c>
      <c r="I23" s="129">
        <v>2226</v>
      </c>
      <c r="J23" s="129">
        <v>0</v>
      </c>
      <c r="K23" s="129">
        <v>0</v>
      </c>
      <c r="L23" s="129">
        <v>6817</v>
      </c>
      <c r="M23" s="65">
        <v>1.4996117581808099</v>
      </c>
      <c r="N23" s="65">
        <v>2.6216650594664097</v>
      </c>
      <c r="O23" s="65">
        <v>1.448017381857686</v>
      </c>
      <c r="P23" s="65">
        <v>9.1230907457322559</v>
      </c>
      <c r="Q23" s="65" t="s">
        <v>48</v>
      </c>
      <c r="R23" s="65" t="s">
        <v>48</v>
      </c>
      <c r="S23" s="125">
        <v>2.3055596303359249</v>
      </c>
      <c r="T23" s="69">
        <v>59131</v>
      </c>
      <c r="U23" s="69">
        <v>20904</v>
      </c>
      <c r="V23" s="69">
        <v>18659</v>
      </c>
      <c r="W23" s="69">
        <v>13587</v>
      </c>
      <c r="X23" s="69">
        <v>3151</v>
      </c>
      <c r="Y23" s="69">
        <v>0</v>
      </c>
      <c r="Z23" s="69">
        <v>0</v>
      </c>
      <c r="AA23" s="69">
        <v>10227</v>
      </c>
      <c r="AB23" s="65">
        <v>1.828693073096058</v>
      </c>
      <c r="AC23" s="65">
        <v>2.1690337102738626</v>
      </c>
      <c r="AD23" s="65">
        <v>3.3520276735114445</v>
      </c>
      <c r="AE23" s="65">
        <v>17.76578863852745</v>
      </c>
      <c r="AF23" s="65" t="s">
        <v>48</v>
      </c>
      <c r="AG23" s="65" t="s">
        <v>48</v>
      </c>
      <c r="AH23" s="125">
        <v>4.7818519604967245</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545</v>
      </c>
      <c r="F24" s="130">
        <v>498</v>
      </c>
      <c r="G24" s="130">
        <v>463</v>
      </c>
      <c r="H24" s="130">
        <v>347</v>
      </c>
      <c r="I24" s="130">
        <v>327</v>
      </c>
      <c r="J24" s="130">
        <v>21</v>
      </c>
      <c r="K24" s="130">
        <v>0</v>
      </c>
      <c r="L24" s="130">
        <v>278</v>
      </c>
      <c r="M24" s="131">
        <v>9.4377510040160706E-2</v>
      </c>
      <c r="N24" s="131">
        <v>0.17710583153347725</v>
      </c>
      <c r="O24" s="131">
        <v>0.57060518731988474</v>
      </c>
      <c r="P24" s="131">
        <v>0.66666666666666674</v>
      </c>
      <c r="Q24" s="131">
        <v>24.952380952380953</v>
      </c>
      <c r="R24" s="131" t="s">
        <v>48</v>
      </c>
      <c r="S24" s="132">
        <v>0.96043165467625902</v>
      </c>
      <c r="T24" s="130">
        <v>3431</v>
      </c>
      <c r="U24" s="130">
        <v>3182</v>
      </c>
      <c r="V24" s="130">
        <v>2472</v>
      </c>
      <c r="W24" s="130">
        <v>2029</v>
      </c>
      <c r="X24" s="130">
        <v>1638</v>
      </c>
      <c r="Y24" s="130">
        <v>58</v>
      </c>
      <c r="Z24" s="130">
        <v>607</v>
      </c>
      <c r="AA24" s="130">
        <v>1517</v>
      </c>
      <c r="AB24" s="131">
        <v>7.8252671275927055E-2</v>
      </c>
      <c r="AC24" s="131">
        <v>0.38794498381877029</v>
      </c>
      <c r="AD24" s="131">
        <v>0.69098077870872343</v>
      </c>
      <c r="AE24" s="131">
        <v>1.0946275946275947</v>
      </c>
      <c r="AF24" s="131">
        <v>58.155172413793103</v>
      </c>
      <c r="AG24" s="131">
        <v>4.6523887973640861</v>
      </c>
      <c r="AH24" s="132">
        <v>1.2617007251153591</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1628369</v>
      </c>
      <c r="F25" s="130">
        <v>1482445</v>
      </c>
      <c r="G25" s="130">
        <v>1462486</v>
      </c>
      <c r="H25" s="130">
        <v>1097755</v>
      </c>
      <c r="I25" s="130">
        <v>677800</v>
      </c>
      <c r="J25" s="130">
        <v>29404</v>
      </c>
      <c r="K25" s="130">
        <v>2213</v>
      </c>
      <c r="L25" s="130">
        <v>828495</v>
      </c>
      <c r="M25" s="135">
        <v>9.8434680544640774E-2</v>
      </c>
      <c r="N25" s="135">
        <v>0.11342535928549058</v>
      </c>
      <c r="O25" s="135">
        <v>0.48336286329827693</v>
      </c>
      <c r="P25" s="135">
        <v>1.4024328710534082</v>
      </c>
      <c r="Q25" s="135">
        <v>54.379166099850359</v>
      </c>
      <c r="R25" s="135">
        <v>734.81970176231357</v>
      </c>
      <c r="S25" s="136">
        <v>0.96545422724337504</v>
      </c>
      <c r="T25" s="130">
        <v>9479828</v>
      </c>
      <c r="U25" s="130">
        <v>8607884</v>
      </c>
      <c r="V25" s="130">
        <v>7377565.4000000004</v>
      </c>
      <c r="W25" s="130">
        <v>5598559</v>
      </c>
      <c r="X25" s="130">
        <v>2632480</v>
      </c>
      <c r="Y25" s="130">
        <v>69990</v>
      </c>
      <c r="Z25" s="130">
        <v>1278515</v>
      </c>
      <c r="AA25" s="130">
        <v>4247219</v>
      </c>
      <c r="AB25" s="135">
        <v>0.10129597471341389</v>
      </c>
      <c r="AC25" s="135">
        <v>0.28495343463847833</v>
      </c>
      <c r="AD25" s="135">
        <v>0.69326214120454921</v>
      </c>
      <c r="AE25" s="135">
        <v>2.601101622804352</v>
      </c>
      <c r="AF25" s="135">
        <v>134.44546363766253</v>
      </c>
      <c r="AG25" s="135">
        <v>6.4147178562629303</v>
      </c>
      <c r="AH25" s="136">
        <v>1.2320082858924866</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115</v>
      </c>
      <c r="F27" s="124"/>
      <c r="G27" s="124"/>
      <c r="H27" s="129"/>
      <c r="I27" s="129"/>
      <c r="J27" s="129"/>
      <c r="K27" s="129"/>
      <c r="L27" s="129"/>
      <c r="M27" s="65"/>
      <c r="N27" s="65"/>
      <c r="O27" s="65"/>
      <c r="P27" s="65"/>
      <c r="Q27" s="65"/>
      <c r="R27" s="65"/>
      <c r="S27" s="125"/>
      <c r="T27" s="69">
        <v>617</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370761</v>
      </c>
      <c r="F28" s="124"/>
      <c r="G28" s="124"/>
      <c r="H28" s="129"/>
      <c r="I28" s="129"/>
      <c r="J28" s="129"/>
      <c r="K28" s="129"/>
      <c r="L28" s="129"/>
      <c r="M28" s="65"/>
      <c r="N28" s="65"/>
      <c r="O28" s="65"/>
      <c r="P28" s="65"/>
      <c r="Q28" s="65"/>
      <c r="R28" s="65"/>
      <c r="S28" s="125"/>
      <c r="T28" s="69">
        <v>2110142</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660</v>
      </c>
      <c r="F29" s="130"/>
      <c r="G29" s="130"/>
      <c r="H29" s="130"/>
      <c r="I29" s="130"/>
      <c r="J29" s="130"/>
      <c r="K29" s="130"/>
      <c r="L29" s="130"/>
      <c r="M29" s="131"/>
      <c r="N29" s="131"/>
      <c r="O29" s="131"/>
      <c r="P29" s="131"/>
      <c r="Q29" s="131"/>
      <c r="R29" s="131"/>
      <c r="S29" s="132"/>
      <c r="T29" s="130">
        <v>4048</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1999130</v>
      </c>
      <c r="F30" s="134"/>
      <c r="G30" s="134"/>
      <c r="H30" s="134"/>
      <c r="I30" s="134"/>
      <c r="J30" s="134"/>
      <c r="K30" s="134"/>
      <c r="L30" s="134"/>
      <c r="M30" s="135"/>
      <c r="N30" s="135"/>
      <c r="O30" s="135"/>
      <c r="P30" s="135"/>
      <c r="Q30" s="135"/>
      <c r="R30" s="135"/>
      <c r="S30" s="136"/>
      <c r="T30" s="134">
        <v>11589970</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L48"/>
  <sheetViews>
    <sheetView showGridLines="0" zoomScale="79" zoomScaleNormal="100" workbookViewId="0">
      <selection activeCell="S9" sqref="S9"/>
    </sheetView>
  </sheetViews>
  <sheetFormatPr defaultColWidth="0" defaultRowHeight="15" customHeight="1" zeroHeight="1"/>
  <cols>
    <col min="1" max="3" width="2.5703125" customWidth="1"/>
    <col min="4" max="4" width="9.140625" customWidth="1"/>
    <col min="5" max="6" width="15.42578125" customWidth="1"/>
    <col min="7" max="7" width="11.140625" bestFit="1" customWidth="1"/>
    <col min="8" max="8" width="10.85546875" bestFit="1" customWidth="1"/>
    <col min="9" max="9" width="11.140625" bestFit="1" customWidth="1"/>
    <col min="10" max="10" width="8.5703125" customWidth="1"/>
    <col min="11" max="12" width="9.140625" customWidth="1"/>
    <col min="13" max="13" width="10.85546875"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40</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41</v>
      </c>
      <c r="G6" s="227"/>
      <c r="H6" s="227"/>
      <c r="I6" s="227"/>
      <c r="J6" s="227"/>
      <c r="K6" s="227"/>
      <c r="L6" s="217"/>
      <c r="M6" s="215" t="s">
        <v>41</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22</v>
      </c>
      <c r="K8" s="54" t="s">
        <v>23</v>
      </c>
      <c r="L8" s="58" t="s">
        <v>24</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64</v>
      </c>
      <c r="G10" s="69">
        <v>0</v>
      </c>
      <c r="H10" s="69">
        <v>61</v>
      </c>
      <c r="I10" s="69">
        <v>76</v>
      </c>
      <c r="J10" s="65" t="str">
        <f t="shared" ref="J10:J28" si="0">IFERROR(F10/G10-1,"n/a")</f>
        <v>n/a</v>
      </c>
      <c r="K10" s="65">
        <f>IFERROR(F10/H10-1,"n/a")</f>
        <v>4.9180327868852514E-2</v>
      </c>
      <c r="L10" s="61">
        <f>IFERROR(F10/I10-1,"n/a")</f>
        <v>-0.15789473684210531</v>
      </c>
      <c r="M10" s="69">
        <v>64</v>
      </c>
      <c r="N10" s="69">
        <v>0</v>
      </c>
      <c r="O10" s="69">
        <v>61</v>
      </c>
      <c r="P10" s="69">
        <v>76</v>
      </c>
      <c r="Q10" s="65" t="str">
        <f>IFERROR(M10/N10-1,"n/a")</f>
        <v>n/a</v>
      </c>
      <c r="R10" s="65">
        <f>IFERROR(M10/O10-1,"n/a")</f>
        <v>4.9180327868852514E-2</v>
      </c>
      <c r="S10" s="61">
        <f>IFERROR(M10/P10-1,"n/a")</f>
        <v>-0.15789473684210531</v>
      </c>
      <c r="T10" s="69">
        <v>111</v>
      </c>
      <c r="U10" s="71">
        <v>145</v>
      </c>
      <c r="V10" s="71">
        <v>386</v>
      </c>
    </row>
    <row r="11" spans="1:38">
      <c r="A11" s="10"/>
      <c r="B11" s="13"/>
      <c r="C11" s="34"/>
      <c r="D11" s="27" t="s">
        <v>20</v>
      </c>
      <c r="E11" s="33"/>
      <c r="F11" s="69">
        <v>50794</v>
      </c>
      <c r="G11" s="69">
        <v>0</v>
      </c>
      <c r="H11" s="69">
        <v>108796</v>
      </c>
      <c r="I11" s="69">
        <v>156866</v>
      </c>
      <c r="J11" s="65" t="str">
        <f t="shared" si="0"/>
        <v>n/a</v>
      </c>
      <c r="K11" s="65">
        <f>IFERROR(F11/H11-1,"n/a")</f>
        <v>-0.53312621787565717</v>
      </c>
      <c r="L11" s="61">
        <f>IFERROR(F11/I11-1,"n/a")</f>
        <v>-0.67619496895439424</v>
      </c>
      <c r="M11" s="69">
        <v>50794</v>
      </c>
      <c r="N11" s="69">
        <v>0</v>
      </c>
      <c r="O11" s="69">
        <v>108796</v>
      </c>
      <c r="P11" s="69">
        <v>156866</v>
      </c>
      <c r="Q11" s="65" t="str">
        <f>IFERROR(M11/N11-1,"n/a")</f>
        <v>n/a</v>
      </c>
      <c r="R11" s="65">
        <f>IFERROR(M11/O11-1,"n/a")</f>
        <v>-0.53312621787565717</v>
      </c>
      <c r="S11" s="61">
        <f>IFERROR(M11/P11-1,"n/a")</f>
        <v>-0.67619496895439424</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16</v>
      </c>
      <c r="G13" s="69">
        <v>0</v>
      </c>
      <c r="H13" s="69">
        <v>19</v>
      </c>
      <c r="I13" s="69">
        <v>24</v>
      </c>
      <c r="J13" s="65" t="str">
        <f t="shared" si="0"/>
        <v>n/a</v>
      </c>
      <c r="K13" s="65">
        <f>IFERROR(F13/H13-1,"n/a")</f>
        <v>-0.15789473684210531</v>
      </c>
      <c r="L13" s="61">
        <f>IFERROR(F13/I13-1,"n/a")</f>
        <v>-0.33333333333333337</v>
      </c>
      <c r="M13" s="69">
        <v>16</v>
      </c>
      <c r="N13" s="69">
        <v>0</v>
      </c>
      <c r="O13" s="69">
        <v>19</v>
      </c>
      <c r="P13" s="69">
        <v>24</v>
      </c>
      <c r="Q13" s="65" t="str">
        <f>IFERROR(M13/N13-1,"n/a")</f>
        <v>n/a</v>
      </c>
      <c r="R13" s="65">
        <f>IFERROR(M13/O13-1,"n/a")</f>
        <v>-0.15789473684210531</v>
      </c>
      <c r="S13" s="61">
        <f>IFERROR(M13/P13-1,"n/a")</f>
        <v>-0.33333333333333337</v>
      </c>
      <c r="T13" s="69">
        <v>283</v>
      </c>
      <c r="U13" s="71">
        <v>43</v>
      </c>
      <c r="V13" s="71">
        <v>827</v>
      </c>
    </row>
    <row r="14" spans="1:38">
      <c r="A14" s="10"/>
      <c r="B14" s="13"/>
      <c r="C14" s="34"/>
      <c r="D14" s="27" t="s">
        <v>20</v>
      </c>
      <c r="E14" s="33"/>
      <c r="F14" s="69">
        <v>21828</v>
      </c>
      <c r="G14" s="69">
        <v>0</v>
      </c>
      <c r="H14" s="69">
        <v>70999</v>
      </c>
      <c r="I14" s="69">
        <v>74523</v>
      </c>
      <c r="J14" s="65" t="str">
        <f t="shared" si="0"/>
        <v>n/a</v>
      </c>
      <c r="K14" s="65">
        <f>IFERROR(F14/H14-1,"n/a")</f>
        <v>-0.69255905012746655</v>
      </c>
      <c r="L14" s="61">
        <f>IFERROR(F14/I14-1,"n/a")</f>
        <v>-0.70709713779638506</v>
      </c>
      <c r="M14" s="69">
        <v>21828</v>
      </c>
      <c r="N14" s="69">
        <v>0</v>
      </c>
      <c r="O14" s="69">
        <v>70999</v>
      </c>
      <c r="P14" s="69">
        <v>74523</v>
      </c>
      <c r="Q14" s="65" t="str">
        <f>IFERROR(M14/N14-1,"n/a")</f>
        <v>n/a</v>
      </c>
      <c r="R14" s="65">
        <f>IFERROR(M14/O14-1,"n/a")</f>
        <v>-0.69255905012746655</v>
      </c>
      <c r="S14" s="61">
        <f>IFERROR(M14/P14-1,"n/a")</f>
        <v>-0.70709713779638506</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3</v>
      </c>
      <c r="G16" s="69">
        <v>0</v>
      </c>
      <c r="H16" s="69">
        <v>1</v>
      </c>
      <c r="I16" s="69">
        <v>0</v>
      </c>
      <c r="J16" s="65" t="str">
        <f t="shared" si="0"/>
        <v>n/a</v>
      </c>
      <c r="K16" s="65">
        <f>IFERROR(F16/H16-1,"n/a")</f>
        <v>2</v>
      </c>
      <c r="L16" s="61" t="str">
        <f>IFERROR(F16/I16-1,"n/a")</f>
        <v>n/a</v>
      </c>
      <c r="M16" s="69">
        <v>3</v>
      </c>
      <c r="N16" s="69">
        <v>0</v>
      </c>
      <c r="O16" s="69">
        <v>1</v>
      </c>
      <c r="P16" s="69">
        <v>0</v>
      </c>
      <c r="Q16" s="65" t="str">
        <f>IFERROR(M16/N16-1,"n/a")</f>
        <v>n/a</v>
      </c>
      <c r="R16" s="65">
        <f>IFERROR(M16/O16-1,"n/a")</f>
        <v>2</v>
      </c>
      <c r="S16" s="61" t="str">
        <f>IFERROR(M16/P16-1,"n/a")</f>
        <v>n/a</v>
      </c>
      <c r="T16" s="69">
        <v>23</v>
      </c>
      <c r="U16" s="71">
        <v>4</v>
      </c>
      <c r="V16" s="71">
        <v>191</v>
      </c>
    </row>
    <row r="17" spans="1:38">
      <c r="A17" s="10"/>
      <c r="B17" s="13"/>
      <c r="C17" s="34"/>
      <c r="D17" s="27" t="s">
        <v>20</v>
      </c>
      <c r="E17" s="33"/>
      <c r="F17" s="69">
        <v>814</v>
      </c>
      <c r="G17" s="69">
        <v>0</v>
      </c>
      <c r="H17" s="69">
        <v>823</v>
      </c>
      <c r="I17" s="69">
        <v>0</v>
      </c>
      <c r="J17" s="65" t="str">
        <f t="shared" si="0"/>
        <v>n/a</v>
      </c>
      <c r="K17" s="65">
        <f>IFERROR(F17/H17-1,"n/a")</f>
        <v>-1.0935601458080146E-2</v>
      </c>
      <c r="L17" s="61" t="str">
        <f t="shared" ref="L17:L28" si="1">IFERROR(F17/I17-1,"n/a")</f>
        <v>n/a</v>
      </c>
      <c r="M17" s="69">
        <v>814</v>
      </c>
      <c r="N17" s="69">
        <v>0</v>
      </c>
      <c r="O17" s="69">
        <v>823</v>
      </c>
      <c r="P17" s="69">
        <v>0</v>
      </c>
      <c r="Q17" s="65" t="str">
        <f>IFERROR(M17/N17-1,"n/a")</f>
        <v>n/a</v>
      </c>
      <c r="R17" s="65">
        <f>IFERROR(M17/O17-1,"n/a")</f>
        <v>-1.0935601458080146E-2</v>
      </c>
      <c r="S17" s="61" t="str">
        <f>IFERROR(M17/P17-1,"n/a")</f>
        <v>n/a</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100</v>
      </c>
      <c r="G19" s="69">
        <v>0</v>
      </c>
      <c r="H19" s="69">
        <v>126</v>
      </c>
      <c r="I19" s="69">
        <v>113</v>
      </c>
      <c r="J19" s="65" t="str">
        <f t="shared" si="0"/>
        <v>n/a</v>
      </c>
      <c r="K19" s="65">
        <f>IFERROR(F19/H19-1,"n/a")</f>
        <v>-0.20634920634920639</v>
      </c>
      <c r="L19" s="61">
        <f t="shared" si="1"/>
        <v>-0.11504424778761058</v>
      </c>
      <c r="M19" s="69">
        <v>100</v>
      </c>
      <c r="N19" s="69">
        <v>0</v>
      </c>
      <c r="O19" s="69">
        <v>126</v>
      </c>
      <c r="P19" s="69">
        <v>113</v>
      </c>
      <c r="Q19" s="65" t="str">
        <f>IFERROR(M19/N19-1,"n/a")</f>
        <v>n/a</v>
      </c>
      <c r="R19" s="65">
        <f>IFERROR(M19/O19-1,"n/a")</f>
        <v>-0.20634920634920639</v>
      </c>
      <c r="S19" s="61">
        <f>IFERROR(M19/P19-1,"n/a")</f>
        <v>-0.11504424778761058</v>
      </c>
      <c r="T19" s="69">
        <v>411</v>
      </c>
      <c r="U19" s="71">
        <v>406</v>
      </c>
      <c r="V19" s="71">
        <v>1205</v>
      </c>
    </row>
    <row r="20" spans="1:38">
      <c r="A20" s="10"/>
      <c r="B20" s="13"/>
      <c r="C20" s="34"/>
      <c r="D20" s="27" t="s">
        <v>20</v>
      </c>
      <c r="E20" s="33"/>
      <c r="F20" s="69">
        <v>144818</v>
      </c>
      <c r="G20" s="69">
        <v>0</v>
      </c>
      <c r="H20" s="69">
        <v>357284</v>
      </c>
      <c r="I20" s="69">
        <v>368396</v>
      </c>
      <c r="J20" s="65" t="str">
        <f t="shared" si="0"/>
        <v>n/a</v>
      </c>
      <c r="K20" s="65">
        <f>IFERROR(F20/H20-1,"n/a")</f>
        <v>-0.59466978650037505</v>
      </c>
      <c r="L20" s="61">
        <f t="shared" si="1"/>
        <v>-0.60689584034571498</v>
      </c>
      <c r="M20" s="69">
        <v>144818</v>
      </c>
      <c r="N20" s="69">
        <v>0</v>
      </c>
      <c r="O20" s="69">
        <v>357284</v>
      </c>
      <c r="P20" s="69">
        <v>368396</v>
      </c>
      <c r="Q20" s="65" t="str">
        <f>IFERROR(M20/N20-1,"n/a")</f>
        <v>n/a</v>
      </c>
      <c r="R20" s="65">
        <f>IFERROR(M20/O20-1,"n/a")</f>
        <v>-0.59466978650037505</v>
      </c>
      <c r="S20" s="61">
        <f>IFERROR(M20/P20-1,"n/a")</f>
        <v>-0.60689584034571498</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3</v>
      </c>
      <c r="G22" s="69">
        <v>1</v>
      </c>
      <c r="H22" s="69">
        <v>5</v>
      </c>
      <c r="I22" s="69">
        <v>4</v>
      </c>
      <c r="J22" s="65">
        <f t="shared" si="0"/>
        <v>2</v>
      </c>
      <c r="K22" s="65">
        <f>IFERROR(F22/H22-1,"n/a")</f>
        <v>-0.4</v>
      </c>
      <c r="L22" s="61">
        <f t="shared" si="1"/>
        <v>-0.25</v>
      </c>
      <c r="M22" s="69">
        <v>3</v>
      </c>
      <c r="N22" s="69">
        <v>1</v>
      </c>
      <c r="O22" s="69">
        <v>5</v>
      </c>
      <c r="P22" s="69">
        <v>4</v>
      </c>
      <c r="Q22" s="65">
        <f>IFERROR(M22/N22-1,"n/a")</f>
        <v>2</v>
      </c>
      <c r="R22" s="65">
        <f>IFERROR(M22/O22-1,"n/a")</f>
        <v>-0.4</v>
      </c>
      <c r="S22" s="61">
        <f>IFERROR(M22/P22-1,"n/a")</f>
        <v>-0.25</v>
      </c>
      <c r="T22" s="69">
        <v>107</v>
      </c>
      <c r="U22" s="71">
        <v>32</v>
      </c>
      <c r="V22" s="71">
        <v>372</v>
      </c>
    </row>
    <row r="23" spans="1:38">
      <c r="A23" s="10"/>
      <c r="B23" s="13"/>
      <c r="C23" s="34"/>
      <c r="D23" s="27" t="s">
        <v>20</v>
      </c>
      <c r="E23" s="33"/>
      <c r="F23" s="69">
        <v>1702</v>
      </c>
      <c r="G23" s="69">
        <v>644</v>
      </c>
      <c r="H23" s="69">
        <v>23141</v>
      </c>
      <c r="I23" s="69">
        <v>19715</v>
      </c>
      <c r="J23" s="65">
        <f t="shared" si="0"/>
        <v>1.6428571428571428</v>
      </c>
      <c r="K23" s="65">
        <f>IFERROR(F23/H23-1,"n/a")</f>
        <v>-0.92645088803422493</v>
      </c>
      <c r="L23" s="61">
        <f t="shared" si="1"/>
        <v>-0.9136697945726604</v>
      </c>
      <c r="M23" s="69">
        <v>1702</v>
      </c>
      <c r="N23" s="69">
        <v>644</v>
      </c>
      <c r="O23" s="69">
        <v>23141</v>
      </c>
      <c r="P23" s="69">
        <v>19715</v>
      </c>
      <c r="Q23" s="65">
        <f>IFERROR(M23/N23-1,"n/a")</f>
        <v>1.6428571428571428</v>
      </c>
      <c r="R23" s="65">
        <f>IFERROR(M23/O23-1,"n/a")</f>
        <v>-0.92645088803422493</v>
      </c>
      <c r="S23" s="61">
        <f>IFERROR(M23/P23-1,"n/a")</f>
        <v>-0.9136697945726604</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0</v>
      </c>
      <c r="G25" s="69">
        <v>1</v>
      </c>
      <c r="H25" s="69">
        <v>0</v>
      </c>
      <c r="I25" s="69">
        <v>1</v>
      </c>
      <c r="J25" s="65">
        <f t="shared" si="0"/>
        <v>-1</v>
      </c>
      <c r="K25" s="65" t="str">
        <f>IFERROR(F25/H25-1,"n/a")</f>
        <v>n/a</v>
      </c>
      <c r="L25" s="61">
        <f t="shared" si="1"/>
        <v>-1</v>
      </c>
      <c r="M25" s="69">
        <v>0</v>
      </c>
      <c r="N25" s="69">
        <v>1</v>
      </c>
      <c r="O25" s="69">
        <v>0</v>
      </c>
      <c r="P25" s="69">
        <v>1</v>
      </c>
      <c r="Q25" s="65">
        <f>IFERROR(M25/N25-1,"n/a")</f>
        <v>-1</v>
      </c>
      <c r="R25" s="65" t="str">
        <f>IFERROR(M25/O25-1,"n/a")</f>
        <v>n/a</v>
      </c>
      <c r="S25" s="61">
        <f>IFERROR(M25/P25-1,"n/a")</f>
        <v>-1</v>
      </c>
      <c r="T25" s="69">
        <v>124</v>
      </c>
      <c r="U25" s="71">
        <v>37</v>
      </c>
      <c r="V25" s="71">
        <f>282+81</f>
        <v>363</v>
      </c>
    </row>
    <row r="26" spans="1:38">
      <c r="A26" s="10"/>
      <c r="B26" s="13"/>
      <c r="C26" s="34"/>
      <c r="D26" s="27" t="s">
        <v>20</v>
      </c>
      <c r="E26" s="33"/>
      <c r="F26" s="69">
        <v>0</v>
      </c>
      <c r="G26" s="69">
        <v>644</v>
      </c>
      <c r="H26" s="69">
        <v>0</v>
      </c>
      <c r="I26" s="69">
        <v>1352</v>
      </c>
      <c r="J26" s="65">
        <f t="shared" si="0"/>
        <v>-1</v>
      </c>
      <c r="K26" s="65" t="str">
        <f>IFERROR(F26/H26-1,"n/a")</f>
        <v>n/a</v>
      </c>
      <c r="L26" s="61">
        <f t="shared" si="1"/>
        <v>-1</v>
      </c>
      <c r="M26" s="69">
        <v>0</v>
      </c>
      <c r="N26" s="69">
        <v>644</v>
      </c>
      <c r="O26" s="69">
        <v>0</v>
      </c>
      <c r="P26" s="69">
        <v>1352</v>
      </c>
      <c r="Q26" s="65">
        <f>IFERROR(M26/N26-1,"n/a")</f>
        <v>-1</v>
      </c>
      <c r="R26" s="65" t="str">
        <f>IFERROR(M26/O26-1,"n/a")</f>
        <v>n/a</v>
      </c>
      <c r="S26" s="61">
        <f>IFERROR(M26/P26-1,"n/a")</f>
        <v>-1</v>
      </c>
      <c r="T26" s="69">
        <v>165083</v>
      </c>
      <c r="U26" s="71">
        <f>20768+8294</f>
        <v>29062</v>
      </c>
      <c r="V26" s="71">
        <f>659951+168729+38484</f>
        <v>867164</v>
      </c>
    </row>
    <row r="27" spans="1:38" ht="15.75" thickBot="1">
      <c r="A27" s="10"/>
      <c r="B27" s="13"/>
      <c r="C27" s="36" t="s">
        <v>16</v>
      </c>
      <c r="D27" s="37"/>
      <c r="E27" s="38"/>
      <c r="F27" s="47">
        <f>F10+F13+F16+F19+F22+F25</f>
        <v>186</v>
      </c>
      <c r="G27" s="47">
        <f t="shared" ref="G27:I28" si="2">G10+G13+G16+G19+G22+G25</f>
        <v>2</v>
      </c>
      <c r="H27" s="47">
        <f t="shared" si="2"/>
        <v>212</v>
      </c>
      <c r="I27" s="47">
        <f t="shared" si="2"/>
        <v>218</v>
      </c>
      <c r="J27" s="67">
        <f t="shared" si="0"/>
        <v>92</v>
      </c>
      <c r="K27" s="67">
        <f>IFERROR(F27/H27-1,"n/a")</f>
        <v>-0.12264150943396224</v>
      </c>
      <c r="L27" s="63">
        <f t="shared" si="1"/>
        <v>-0.14678899082568808</v>
      </c>
      <c r="M27" s="47">
        <f t="shared" ref="M27:P28" si="3">M10+M13+M16+M19+M22+M25</f>
        <v>186</v>
      </c>
      <c r="N27" s="47">
        <f t="shared" si="3"/>
        <v>2</v>
      </c>
      <c r="O27" s="47">
        <f t="shared" si="3"/>
        <v>212</v>
      </c>
      <c r="P27" s="47">
        <f t="shared" si="3"/>
        <v>218</v>
      </c>
      <c r="Q27" s="67">
        <f>IFERROR(M27/N27-1,"n/a")</f>
        <v>92</v>
      </c>
      <c r="R27" s="67">
        <f>IFERROR(M27/O27-1,"n/a")</f>
        <v>-0.12264150943396224</v>
      </c>
      <c r="S27" s="63">
        <f>IFERROR(M27/P27-1,"n/a")</f>
        <v>-0.14678899082568808</v>
      </c>
      <c r="T27" s="47">
        <f t="shared" ref="T27:V28" si="4">T10+T13+T16+T19+T22+T25</f>
        <v>1059</v>
      </c>
      <c r="U27" s="47">
        <f t="shared" si="4"/>
        <v>667</v>
      </c>
      <c r="V27" s="47">
        <f t="shared" si="4"/>
        <v>3344</v>
      </c>
    </row>
    <row r="28" spans="1:38" s="23" customFormat="1" ht="16.5" thickTop="1" thickBot="1">
      <c r="A28" s="10"/>
      <c r="B28" s="13"/>
      <c r="C28" s="39" t="s">
        <v>17</v>
      </c>
      <c r="D28" s="40"/>
      <c r="E28" s="41"/>
      <c r="F28" s="48">
        <f>F11+F14+F17+F20+F23+F26</f>
        <v>219956</v>
      </c>
      <c r="G28" s="48">
        <f t="shared" si="2"/>
        <v>1288</v>
      </c>
      <c r="H28" s="48">
        <f t="shared" si="2"/>
        <v>561043</v>
      </c>
      <c r="I28" s="48">
        <f t="shared" si="2"/>
        <v>620852</v>
      </c>
      <c r="J28" s="68">
        <f t="shared" si="0"/>
        <v>169.77329192546583</v>
      </c>
      <c r="K28" s="68">
        <f>IFERROR(F28/H28-1,"n/a")</f>
        <v>-0.60795161868163405</v>
      </c>
      <c r="L28" s="64">
        <f t="shared" si="1"/>
        <v>-0.64571910857982262</v>
      </c>
      <c r="M28" s="48">
        <f t="shared" si="3"/>
        <v>219956</v>
      </c>
      <c r="N28" s="48">
        <f t="shared" si="3"/>
        <v>1288</v>
      </c>
      <c r="O28" s="48">
        <f t="shared" si="3"/>
        <v>561043</v>
      </c>
      <c r="P28" s="48">
        <f t="shared" si="3"/>
        <v>620852</v>
      </c>
      <c r="Q28" s="68">
        <f>IFERROR(M28/N28-1,"n/a")</f>
        <v>169.77329192546583</v>
      </c>
      <c r="R28" s="68">
        <f>IFERROR(M28/O28-1,"n/a")</f>
        <v>-0.60795161868163405</v>
      </c>
      <c r="S28" s="64">
        <f>IFERROR(M28/P28-1,"n/a")</f>
        <v>-0.64571910857982262</v>
      </c>
      <c r="T28" s="48">
        <f t="shared" si="4"/>
        <v>1554247</v>
      </c>
      <c r="U28" s="48">
        <f t="shared" si="4"/>
        <v>1323431</v>
      </c>
      <c r="V28" s="48">
        <f t="shared" si="4"/>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10"/>
      <c r="G29" s="42"/>
      <c r="H29" s="42"/>
      <c r="I29" s="42"/>
      <c r="J29" s="42"/>
      <c r="K29" s="10"/>
      <c r="L29" s="10"/>
      <c r="M29" s="10"/>
      <c r="N29" s="10"/>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T6:V6"/>
    <mergeCell ref="M6:S6"/>
    <mergeCell ref="F6:L6"/>
  </mergeCells>
  <pageMargins left="0.7" right="0.7" top="0.75" bottom="0.75" header="0.3" footer="0.3"/>
  <pageSetup paperSize="9" scale="85" orientation="landscape" horizontalDpi="4294967293" verticalDpi="4294967293"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G48"/>
  <sheetViews>
    <sheetView showGridLines="0" zoomScale="79" zoomScaleNormal="100" workbookViewId="0">
      <selection activeCell="O9" sqref="O9"/>
    </sheetView>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28515625" bestFit="1" customWidth="1"/>
    <col min="12" max="12" width="12.28515625" bestFit="1" customWidth="1"/>
    <col min="13" max="13" width="12.5703125" bestFit="1" customWidth="1"/>
    <col min="14" max="15" width="9.140625" customWidth="1"/>
    <col min="16" max="16" width="11.85546875"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37</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39</v>
      </c>
      <c r="G6" s="228"/>
      <c r="H6" s="228"/>
      <c r="I6" s="229"/>
      <c r="J6" s="230"/>
      <c r="K6" s="215" t="s">
        <v>38</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70</v>
      </c>
      <c r="G10" s="69">
        <f>L10-'Kasım-21'!L10</f>
        <v>0</v>
      </c>
      <c r="H10" s="69">
        <f>M10-'Kasım-21'!M10</f>
        <v>69</v>
      </c>
      <c r="I10" s="65" t="str">
        <f>IFERROR(F10/G10-1,"n/a")</f>
        <v>n/a</v>
      </c>
      <c r="J10" s="61">
        <f>F10/H10-1</f>
        <v>1.449275362318847E-2</v>
      </c>
      <c r="K10" s="69">
        <v>111</v>
      </c>
      <c r="L10" s="69">
        <v>145</v>
      </c>
      <c r="M10" s="69">
        <v>386</v>
      </c>
      <c r="N10" s="65">
        <f>K10/L10-1</f>
        <v>-0.23448275862068968</v>
      </c>
      <c r="O10" s="61">
        <f>K10/M10-1</f>
        <v>-0.71243523316062174</v>
      </c>
      <c r="P10" s="71">
        <v>145</v>
      </c>
      <c r="Q10" s="71">
        <v>386</v>
      </c>
    </row>
    <row r="11" spans="1:33">
      <c r="A11" s="10"/>
      <c r="B11" s="13"/>
      <c r="C11" s="34"/>
      <c r="D11" s="27" t="s">
        <v>20</v>
      </c>
      <c r="E11" s="33"/>
      <c r="F11" s="69">
        <v>52767</v>
      </c>
      <c r="G11" s="69">
        <f>L11-'Kasım-21'!L11</f>
        <v>0</v>
      </c>
      <c r="H11" s="69">
        <f>M11-'Kasım-21'!M11</f>
        <v>120203</v>
      </c>
      <c r="I11" s="65" t="str">
        <f t="shared" ref="I11:I26" si="0">IFERROR(F11/G11-1,"n/a")</f>
        <v>n/a</v>
      </c>
      <c r="J11" s="61">
        <f>F11/H11-1</f>
        <v>-0.56101761187324772</v>
      </c>
      <c r="K11" s="69">
        <v>80863</v>
      </c>
      <c r="L11" s="69">
        <v>258885</v>
      </c>
      <c r="M11" s="69">
        <v>733296</v>
      </c>
      <c r="N11" s="65">
        <f>K11/L11-1</f>
        <v>-0.68764895610019894</v>
      </c>
      <c r="O11" s="61">
        <f>K11/M11-1</f>
        <v>-0.8897266588117213</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25</v>
      </c>
      <c r="G13" s="69">
        <f>L13-'Kasım-21'!L13</f>
        <v>0</v>
      </c>
      <c r="H13" s="69">
        <f>M13-'Kasım-21'!M13</f>
        <v>20</v>
      </c>
      <c r="I13" s="65" t="str">
        <f t="shared" si="0"/>
        <v>n/a</v>
      </c>
      <c r="J13" s="61">
        <f>F13/H13-1</f>
        <v>0.25</v>
      </c>
      <c r="K13" s="69">
        <v>283</v>
      </c>
      <c r="L13" s="69">
        <v>43</v>
      </c>
      <c r="M13" s="69">
        <v>827</v>
      </c>
      <c r="N13" s="65">
        <f>K13/L13-1</f>
        <v>5.5813953488372094</v>
      </c>
      <c r="O13" s="61">
        <f>K13/M13-1</f>
        <v>-0.65779927448609432</v>
      </c>
      <c r="P13" s="71">
        <v>43</v>
      </c>
      <c r="Q13" s="71">
        <v>827</v>
      </c>
    </row>
    <row r="14" spans="1:33">
      <c r="A14" s="10"/>
      <c r="B14" s="13"/>
      <c r="C14" s="34"/>
      <c r="D14" s="27" t="s">
        <v>20</v>
      </c>
      <c r="E14" s="33"/>
      <c r="F14" s="69">
        <v>39214</v>
      </c>
      <c r="G14" s="69">
        <f>L14-'Kasım-21'!L14</f>
        <v>0</v>
      </c>
      <c r="H14" s="69">
        <f>M14-'Kasım-21'!M14</f>
        <v>58943</v>
      </c>
      <c r="I14" s="65" t="str">
        <f t="shared" si="0"/>
        <v>n/a</v>
      </c>
      <c r="J14" s="61">
        <f>F14/H14-1</f>
        <v>-0.33471319749588591</v>
      </c>
      <c r="K14" s="69">
        <v>465109</v>
      </c>
      <c r="L14" s="69">
        <v>140552</v>
      </c>
      <c r="M14" s="69">
        <v>2552942</v>
      </c>
      <c r="N14" s="65">
        <f>K14/L14-1</f>
        <v>2.3091595992942113</v>
      </c>
      <c r="O14" s="61">
        <f>K14/M14-1</f>
        <v>-0.81781450577412262</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3</v>
      </c>
      <c r="G16" s="69">
        <f>L16-'Kasım-21'!L16</f>
        <v>0</v>
      </c>
      <c r="H16" s="69">
        <f>M16-'Kasım-21'!M16</f>
        <v>9</v>
      </c>
      <c r="I16" s="65" t="str">
        <f t="shared" si="0"/>
        <v>n/a</v>
      </c>
      <c r="J16" s="61">
        <f>F16/H16-1</f>
        <v>-0.66666666666666674</v>
      </c>
      <c r="K16" s="69">
        <v>23</v>
      </c>
      <c r="L16" s="69">
        <v>4</v>
      </c>
      <c r="M16" s="69">
        <v>191</v>
      </c>
      <c r="N16" s="65">
        <f>K16/L16-1</f>
        <v>4.75</v>
      </c>
      <c r="O16" s="61">
        <f>K16/M16-1</f>
        <v>-0.87958115183246077</v>
      </c>
      <c r="P16" s="71">
        <v>4</v>
      </c>
      <c r="Q16" s="71">
        <v>191</v>
      </c>
    </row>
    <row r="17" spans="1:33">
      <c r="A17" s="10"/>
      <c r="B17" s="13"/>
      <c r="C17" s="34"/>
      <c r="D17" s="27" t="s">
        <v>20</v>
      </c>
      <c r="E17" s="33"/>
      <c r="F17" s="69">
        <v>864</v>
      </c>
      <c r="G17" s="69">
        <f>L17-'Kasım-21'!L17</f>
        <v>0</v>
      </c>
      <c r="H17" s="69">
        <f>M17-'Kasım-21'!M17</f>
        <v>9813</v>
      </c>
      <c r="I17" s="65" t="str">
        <f t="shared" si="0"/>
        <v>n/a</v>
      </c>
      <c r="J17" s="61">
        <f>F17/H17-1</f>
        <v>-0.911953531030266</v>
      </c>
      <c r="K17" s="69">
        <v>8611</v>
      </c>
      <c r="L17" s="69">
        <v>1753</v>
      </c>
      <c r="M17" s="69">
        <v>254421</v>
      </c>
      <c r="N17" s="65">
        <f>K17/L17-1</f>
        <v>3.9121505989731888</v>
      </c>
      <c r="O17" s="61">
        <f>K17/M17-1</f>
        <v>-0.96615452340805197</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102</v>
      </c>
      <c r="G19" s="69">
        <f>L19-'Kasım-21'!L19</f>
        <v>0</v>
      </c>
      <c r="H19" s="69">
        <f>M19-'Kasım-21'!M19</f>
        <v>131</v>
      </c>
      <c r="I19" s="65" t="str">
        <f t="shared" si="0"/>
        <v>n/a</v>
      </c>
      <c r="J19" s="61">
        <f>F19/H19-1</f>
        <v>-0.22137404580152675</v>
      </c>
      <c r="K19" s="69">
        <v>411</v>
      </c>
      <c r="L19" s="69">
        <v>406</v>
      </c>
      <c r="M19" s="69">
        <v>1205</v>
      </c>
      <c r="N19" s="65">
        <f>K19/L19-1</f>
        <v>1.2315270935960632E-2</v>
      </c>
      <c r="O19" s="61">
        <f>K19/M19-1</f>
        <v>-0.65892116182572613</v>
      </c>
      <c r="P19" s="71">
        <v>406</v>
      </c>
      <c r="Q19" s="71">
        <v>1205</v>
      </c>
    </row>
    <row r="20" spans="1:33">
      <c r="A20" s="10"/>
      <c r="B20" s="13"/>
      <c r="C20" s="34"/>
      <c r="D20" s="27" t="s">
        <v>20</v>
      </c>
      <c r="E20" s="33"/>
      <c r="F20" s="69">
        <v>200450</v>
      </c>
      <c r="G20" s="69">
        <f>L20-'Kasım-21'!L20</f>
        <v>0</v>
      </c>
      <c r="H20" s="69">
        <f>M20-'Kasım-21'!M20</f>
        <v>386408</v>
      </c>
      <c r="I20" s="65" t="str">
        <f t="shared" si="0"/>
        <v>n/a</v>
      </c>
      <c r="J20" s="61">
        <f>F20/H20-1</f>
        <v>-0.48124780025258274</v>
      </c>
      <c r="K20" s="69">
        <v>687449</v>
      </c>
      <c r="L20" s="69">
        <v>833999</v>
      </c>
      <c r="M20" s="69">
        <v>3859183</v>
      </c>
      <c r="N20" s="65">
        <f>K20/L20-1</f>
        <v>-0.17571963515543787</v>
      </c>
      <c r="O20" s="61">
        <f>K20/M20-1</f>
        <v>-0.82186670080169821</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7</v>
      </c>
      <c r="G22" s="69">
        <f>L22-'Kasım-21'!L22</f>
        <v>3</v>
      </c>
      <c r="H22" s="69">
        <f>M22-'Kasım-21'!M22</f>
        <v>44</v>
      </c>
      <c r="I22" s="65">
        <f t="shared" si="0"/>
        <v>1.3333333333333335</v>
      </c>
      <c r="J22" s="61">
        <f>F22/H22-1</f>
        <v>-0.84090909090909094</v>
      </c>
      <c r="K22" s="69">
        <v>107</v>
      </c>
      <c r="L22" s="69">
        <v>32</v>
      </c>
      <c r="M22" s="69">
        <v>372</v>
      </c>
      <c r="N22" s="65">
        <f>K22/L22-1</f>
        <v>2.34375</v>
      </c>
      <c r="O22" s="61">
        <f>K22/M22-1</f>
        <v>-0.7123655913978495</v>
      </c>
      <c r="P22" s="71">
        <v>32</v>
      </c>
      <c r="Q22" s="71">
        <v>372</v>
      </c>
    </row>
    <row r="23" spans="1:33">
      <c r="A23" s="10"/>
      <c r="B23" s="13"/>
      <c r="C23" s="34"/>
      <c r="D23" s="27" t="s">
        <v>20</v>
      </c>
      <c r="E23" s="33"/>
      <c r="F23" s="69">
        <v>13748</v>
      </c>
      <c r="G23" s="69">
        <f>L23-'Kasım-21'!L23</f>
        <v>1045</v>
      </c>
      <c r="H23" s="69">
        <f>M23-'Kasım-21'!M23</f>
        <v>52611</v>
      </c>
      <c r="I23" s="65">
        <f t="shared" si="0"/>
        <v>12.15598086124402</v>
      </c>
      <c r="J23" s="61">
        <f>F23/H23-1</f>
        <v>-0.7386858261580278</v>
      </c>
      <c r="K23" s="69">
        <v>147132</v>
      </c>
      <c r="L23" s="69">
        <v>59180</v>
      </c>
      <c r="M23" s="69">
        <v>902015</v>
      </c>
      <c r="N23" s="65">
        <f>K23/L23-1</f>
        <v>1.4861777627576882</v>
      </c>
      <c r="O23" s="61">
        <f>K23/M23-1</f>
        <v>-0.83688519592246247</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0</v>
      </c>
      <c r="G25" s="69">
        <f>L25-'Kasım-21'!L25</f>
        <v>5</v>
      </c>
      <c r="H25" s="69">
        <f>M25-'Kasım-21'!M25</f>
        <v>20</v>
      </c>
      <c r="I25" s="65">
        <f t="shared" si="0"/>
        <v>-1</v>
      </c>
      <c r="J25" s="61">
        <f>F25/H25-1</f>
        <v>-1</v>
      </c>
      <c r="K25" s="69">
        <v>124</v>
      </c>
      <c r="L25" s="69">
        <v>37</v>
      </c>
      <c r="M25" s="69">
        <f>282+81</f>
        <v>363</v>
      </c>
      <c r="N25" s="65">
        <f>K25/L25-1</f>
        <v>2.3513513513513513</v>
      </c>
      <c r="O25" s="61">
        <f>K25/M25-1</f>
        <v>-0.6584022038567493</v>
      </c>
      <c r="P25" s="71">
        <v>37</v>
      </c>
      <c r="Q25" s="71">
        <f>282+81</f>
        <v>363</v>
      </c>
    </row>
    <row r="26" spans="1:33">
      <c r="A26" s="10"/>
      <c r="B26" s="13"/>
      <c r="C26" s="34"/>
      <c r="D26" s="27" t="s">
        <v>20</v>
      </c>
      <c r="E26" s="33"/>
      <c r="F26" s="69">
        <v>0</v>
      </c>
      <c r="G26" s="69">
        <f>L26-'Kasım-21'!L26</f>
        <v>1063</v>
      </c>
      <c r="H26" s="69">
        <f>M26-'Kasım-21'!M26</f>
        <v>24347</v>
      </c>
      <c r="I26" s="65">
        <f t="shared" si="0"/>
        <v>-1</v>
      </c>
      <c r="J26" s="61">
        <f>F26/H26-1</f>
        <v>-1</v>
      </c>
      <c r="K26" s="69">
        <v>165083</v>
      </c>
      <c r="L26" s="69">
        <f>20768+8294</f>
        <v>29062</v>
      </c>
      <c r="M26" s="71">
        <f>659951+168729+38484</f>
        <v>867164</v>
      </c>
      <c r="N26" s="65">
        <f>K26/L26-1</f>
        <v>4.6803729956644418</v>
      </c>
      <c r="O26" s="61">
        <f>K26/M26-1</f>
        <v>-0.80962885913160598</v>
      </c>
      <c r="P26" s="71">
        <f>20768+8294</f>
        <v>29062</v>
      </c>
      <c r="Q26" s="71">
        <f>659951+168729+38484</f>
        <v>867164</v>
      </c>
    </row>
    <row r="27" spans="1:33" ht="15.75" thickBot="1">
      <c r="A27" s="10"/>
      <c r="B27" s="13"/>
      <c r="C27" s="36" t="s">
        <v>16</v>
      </c>
      <c r="D27" s="37"/>
      <c r="E27" s="38"/>
      <c r="F27" s="47">
        <f t="shared" ref="F27:H28" si="1">F10+F13+F16+F19+F22+F25</f>
        <v>207</v>
      </c>
      <c r="G27" s="47">
        <f t="shared" si="1"/>
        <v>8</v>
      </c>
      <c r="H27" s="47">
        <f t="shared" si="1"/>
        <v>293</v>
      </c>
      <c r="I27" s="67">
        <f>F27/G27-1</f>
        <v>24.875</v>
      </c>
      <c r="J27" s="63">
        <f>F27/H27-1</f>
        <v>-0.29351535836177478</v>
      </c>
      <c r="K27" s="47">
        <f>K10+K13+K16+K19+K22+K25</f>
        <v>1059</v>
      </c>
      <c r="L27" s="47">
        <v>667</v>
      </c>
      <c r="M27" s="47">
        <v>3263</v>
      </c>
      <c r="N27" s="67">
        <f>K27/L27-1</f>
        <v>0.58770614692653678</v>
      </c>
      <c r="O27" s="63">
        <f>K27/M27-1</f>
        <v>-0.67545203800183873</v>
      </c>
      <c r="P27" s="47">
        <f>P10+P13+P16+P19+P22+P25</f>
        <v>667</v>
      </c>
      <c r="Q27" s="47">
        <f>Q10+Q13+Q16+Q19+Q22+Q25</f>
        <v>3344</v>
      </c>
    </row>
    <row r="28" spans="1:33" s="23" customFormat="1" ht="16.5" thickTop="1" thickBot="1">
      <c r="A28" s="10"/>
      <c r="B28" s="13"/>
      <c r="C28" s="39" t="s">
        <v>17</v>
      </c>
      <c r="D28" s="40"/>
      <c r="E28" s="41"/>
      <c r="F28" s="48">
        <f t="shared" si="1"/>
        <v>307043</v>
      </c>
      <c r="G28" s="48">
        <f t="shared" si="1"/>
        <v>2108</v>
      </c>
      <c r="H28" s="48">
        <f t="shared" si="1"/>
        <v>652325</v>
      </c>
      <c r="I28" s="68">
        <f>F28/G28-1</f>
        <v>144.65607210626186</v>
      </c>
      <c r="J28" s="64">
        <f>F28/H28-1</f>
        <v>-0.52930977656842826</v>
      </c>
      <c r="K28" s="48">
        <f>K11+K14+K17+K20+K23+K26</f>
        <v>1554247</v>
      </c>
      <c r="L28" s="48">
        <v>1321142</v>
      </c>
      <c r="M28" s="48">
        <v>8961808</v>
      </c>
      <c r="N28" s="68">
        <f>K28/L28-1</f>
        <v>0.17644204786465045</v>
      </c>
      <c r="O28" s="64">
        <f>K28/M28-1</f>
        <v>-0.8265699287465208</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6:8" s="10" customFormat="1" hidden="1">
      <c r="F33" s="42"/>
      <c r="G33" s="42"/>
      <c r="H33" s="42"/>
    </row>
    <row r="34" spans="6:8" s="10" customFormat="1" hidden="1">
      <c r="F34" s="42"/>
      <c r="G34" s="42"/>
      <c r="H34" s="42"/>
    </row>
    <row r="35" spans="6:8" s="10" customFormat="1" hidden="1">
      <c r="F35" s="42"/>
      <c r="G35" s="42"/>
      <c r="H35" s="42"/>
    </row>
    <row r="36" spans="6:8" s="10" customFormat="1" hidden="1">
      <c r="F36" s="42"/>
      <c r="G36" s="42"/>
      <c r="H36" s="42"/>
    </row>
    <row r="37" spans="6:8" s="10" customFormat="1" hidden="1">
      <c r="F37" s="42"/>
      <c r="G37" s="42"/>
      <c r="H37" s="42"/>
    </row>
    <row r="38" spans="6:8" s="10" customFormat="1" hidden="1">
      <c r="F38" s="42"/>
      <c r="G38" s="42"/>
      <c r="H38" s="42"/>
    </row>
    <row r="39" spans="6:8" s="10" customFormat="1" hidden="1">
      <c r="F39" s="42"/>
      <c r="G39" s="42"/>
      <c r="H39" s="42"/>
    </row>
    <row r="40" spans="6:8" s="10" customFormat="1" hidden="1">
      <c r="F40" s="42"/>
      <c r="G40" s="42"/>
      <c r="H40" s="42"/>
    </row>
    <row r="41" spans="6:8" s="10" customFormat="1" hidden="1">
      <c r="F41" s="42"/>
      <c r="G41" s="42"/>
      <c r="H41" s="42"/>
    </row>
    <row r="42" spans="6:8" s="10" customFormat="1" hidden="1">
      <c r="F42" s="42"/>
      <c r="G42" s="42"/>
      <c r="H42" s="42"/>
    </row>
    <row r="43" spans="6:8" s="10" customFormat="1" hidden="1">
      <c r="F43" s="42"/>
      <c r="G43" s="42"/>
      <c r="H43" s="42"/>
    </row>
    <row r="44" spans="6:8" s="10" customFormat="1" hidden="1">
      <c r="F44" s="42"/>
      <c r="G44" s="42"/>
      <c r="H44" s="42"/>
    </row>
    <row r="45" spans="6:8" s="10" customFormat="1" hidden="1">
      <c r="F45" s="42"/>
      <c r="G45" s="42"/>
      <c r="H45" s="42"/>
    </row>
    <row r="46" spans="6:8" s="10" customFormat="1" hidden="1">
      <c r="F46" s="42"/>
      <c r="G46" s="42"/>
      <c r="H46" s="42"/>
    </row>
    <row r="47" spans="6:8" s="10" customFormat="1" hidden="1">
      <c r="F47" s="42"/>
      <c r="G47" s="42"/>
      <c r="H47" s="42"/>
    </row>
    <row r="48" spans="6:8" s="10" customFormat="1" hidden="1"/>
  </sheetData>
  <mergeCells count="3">
    <mergeCell ref="F6:J6"/>
    <mergeCell ref="K6:O6"/>
    <mergeCell ref="P6:Q6"/>
  </mergeCells>
  <pageMargins left="0.7" right="0.7" top="0.75" bottom="0.75" header="0.3" footer="0.3"/>
  <pageSetup paperSize="9" scale="85" orientation="landscape" horizontalDpi="4294967293" verticalDpi="4294967293"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G48"/>
  <sheetViews>
    <sheetView showGridLines="0" zoomScale="79" zoomScaleNormal="100" workbookViewId="0">
      <selection activeCell="I28" sqref="I28"/>
    </sheetView>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28515625" bestFit="1" customWidth="1"/>
    <col min="12" max="12" width="12.28515625" bestFit="1" customWidth="1"/>
    <col min="13" max="13" width="12.5703125" bestFit="1" customWidth="1"/>
    <col min="14" max="15" width="9.140625" customWidth="1"/>
    <col min="16" max="16" width="11.85546875"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34</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35</v>
      </c>
      <c r="G6" s="228"/>
      <c r="H6" s="228"/>
      <c r="I6" s="229"/>
      <c r="J6" s="230"/>
      <c r="K6" s="215" t="s">
        <v>36</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21</v>
      </c>
      <c r="G10" s="69">
        <v>0</v>
      </c>
      <c r="H10" s="70">
        <v>51</v>
      </c>
      <c r="I10" s="65" t="str">
        <f>IFERROR(F10/G10-1,"n/a")</f>
        <v>n/a</v>
      </c>
      <c r="J10" s="61">
        <f>F10/H10-1</f>
        <v>-0.58823529411764708</v>
      </c>
      <c r="K10" s="69">
        <v>41</v>
      </c>
      <c r="L10" s="69">
        <v>145</v>
      </c>
      <c r="M10" s="69">
        <v>317</v>
      </c>
      <c r="N10" s="65">
        <f>K10/L10-1</f>
        <v>-0.71724137931034482</v>
      </c>
      <c r="O10" s="61">
        <f>K10/M10-1</f>
        <v>-0.87066246056782337</v>
      </c>
      <c r="P10" s="71">
        <v>145</v>
      </c>
      <c r="Q10" s="71">
        <v>386</v>
      </c>
    </row>
    <row r="11" spans="1:33">
      <c r="A11" s="10"/>
      <c r="B11" s="13"/>
      <c r="C11" s="34"/>
      <c r="D11" s="27" t="s">
        <v>20</v>
      </c>
      <c r="E11" s="33"/>
      <c r="F11" s="69">
        <v>23175</v>
      </c>
      <c r="G11" s="69">
        <v>0</v>
      </c>
      <c r="H11" s="69">
        <v>89764</v>
      </c>
      <c r="I11" s="65" t="str">
        <f t="shared" ref="I11:I26" si="0">IFERROR(F11/G11-1,"n/a")</f>
        <v>n/a</v>
      </c>
      <c r="J11" s="61">
        <f>F11/H11-1</f>
        <v>-0.74182300253999378</v>
      </c>
      <c r="K11" s="69">
        <v>28096</v>
      </c>
      <c r="L11" s="69">
        <v>258885</v>
      </c>
      <c r="M11" s="69">
        <v>613093</v>
      </c>
      <c r="N11" s="65">
        <f>K11/L11-1</f>
        <v>-0.89147304787840165</v>
      </c>
      <c r="O11" s="61">
        <f>K11/M11-1</f>
        <v>-0.95417334727357839</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67</v>
      </c>
      <c r="G13" s="69">
        <v>0</v>
      </c>
      <c r="H13" s="69">
        <v>95</v>
      </c>
      <c r="I13" s="65" t="str">
        <f t="shared" si="0"/>
        <v>n/a</v>
      </c>
      <c r="J13" s="61">
        <f>F13/H13-1</f>
        <v>-0.29473684210526319</v>
      </c>
      <c r="K13" s="69">
        <v>258</v>
      </c>
      <c r="L13" s="69">
        <v>43</v>
      </c>
      <c r="M13" s="69">
        <v>807</v>
      </c>
      <c r="N13" s="65">
        <f>K13/L13-1</f>
        <v>5</v>
      </c>
      <c r="O13" s="61">
        <f>K13/M13-1</f>
        <v>-0.68029739776951681</v>
      </c>
      <c r="P13" s="71">
        <v>43</v>
      </c>
      <c r="Q13" s="71">
        <v>827</v>
      </c>
    </row>
    <row r="14" spans="1:33">
      <c r="A14" s="10"/>
      <c r="B14" s="13"/>
      <c r="C14" s="34"/>
      <c r="D14" s="27" t="s">
        <v>20</v>
      </c>
      <c r="E14" s="33"/>
      <c r="F14" s="69">
        <v>83507</v>
      </c>
      <c r="G14" s="69">
        <v>0</v>
      </c>
      <c r="H14" s="69">
        <v>263747</v>
      </c>
      <c r="I14" s="65" t="str">
        <f t="shared" si="0"/>
        <v>n/a</v>
      </c>
      <c r="J14" s="61">
        <f>F14/H14-1</f>
        <v>-0.68338218065039602</v>
      </c>
      <c r="K14" s="69">
        <v>425895</v>
      </c>
      <c r="L14" s="69">
        <v>140552</v>
      </c>
      <c r="M14" s="69">
        <v>2493999</v>
      </c>
      <c r="N14" s="65">
        <f>K14/L14-1</f>
        <v>2.0301596562126472</v>
      </c>
      <c r="O14" s="61">
        <f>K14/M14-1</f>
        <v>-0.82923208870572918</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9</v>
      </c>
      <c r="G16" s="69">
        <v>0</v>
      </c>
      <c r="H16" s="69">
        <v>10</v>
      </c>
      <c r="I16" s="65" t="str">
        <f t="shared" si="0"/>
        <v>n/a</v>
      </c>
      <c r="J16" s="61">
        <f>F16/H16-1</f>
        <v>-9.9999999999999978E-2</v>
      </c>
      <c r="K16" s="69">
        <v>20</v>
      </c>
      <c r="L16" s="69">
        <v>4</v>
      </c>
      <c r="M16" s="69">
        <v>182</v>
      </c>
      <c r="N16" s="65">
        <f>K16/L16-1</f>
        <v>4</v>
      </c>
      <c r="O16" s="61">
        <f>K16/M16-1</f>
        <v>-0.89010989010989006</v>
      </c>
      <c r="P16" s="71">
        <v>4</v>
      </c>
      <c r="Q16" s="71">
        <v>191</v>
      </c>
    </row>
    <row r="17" spans="1:33">
      <c r="A17" s="10"/>
      <c r="B17" s="13"/>
      <c r="C17" s="34"/>
      <c r="D17" s="27" t="s">
        <v>20</v>
      </c>
      <c r="E17" s="33"/>
      <c r="F17" s="69">
        <v>4212</v>
      </c>
      <c r="G17" s="69">
        <v>0</v>
      </c>
      <c r="H17" s="69">
        <v>13055</v>
      </c>
      <c r="I17" s="65" t="str">
        <f t="shared" si="0"/>
        <v>n/a</v>
      </c>
      <c r="J17" s="61">
        <f>F17/H17-1</f>
        <v>-0.67736499425507468</v>
      </c>
      <c r="K17" s="69">
        <v>7747</v>
      </c>
      <c r="L17" s="69">
        <v>1753</v>
      </c>
      <c r="M17" s="69">
        <v>244608</v>
      </c>
      <c r="N17" s="65">
        <f>K17/L17-1</f>
        <v>3.4192812321734172</v>
      </c>
      <c r="O17" s="61">
        <f>K17/M17-1</f>
        <v>-0.96832891810570376</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94</v>
      </c>
      <c r="G19" s="69">
        <v>0</v>
      </c>
      <c r="H19" s="69">
        <v>121</v>
      </c>
      <c r="I19" s="65" t="str">
        <f t="shared" si="0"/>
        <v>n/a</v>
      </c>
      <c r="J19" s="61">
        <f>F19/H19-1</f>
        <v>-0.22314049586776863</v>
      </c>
      <c r="K19" s="69">
        <v>309</v>
      </c>
      <c r="L19" s="69">
        <v>406</v>
      </c>
      <c r="M19" s="69">
        <v>1074</v>
      </c>
      <c r="N19" s="65">
        <f>K19/L19-1</f>
        <v>-0.23891625615763545</v>
      </c>
      <c r="O19" s="61">
        <f>K19/M19-1</f>
        <v>-0.71229050279329609</v>
      </c>
      <c r="P19" s="71">
        <v>406</v>
      </c>
      <c r="Q19" s="71">
        <v>1205</v>
      </c>
    </row>
    <row r="20" spans="1:33">
      <c r="A20" s="10"/>
      <c r="B20" s="13"/>
      <c r="C20" s="34"/>
      <c r="D20" s="27" t="s">
        <v>20</v>
      </c>
      <c r="E20" s="33"/>
      <c r="F20" s="69">
        <v>162789</v>
      </c>
      <c r="G20" s="69">
        <v>0</v>
      </c>
      <c r="H20" s="69">
        <v>331420</v>
      </c>
      <c r="I20" s="65" t="str">
        <f t="shared" si="0"/>
        <v>n/a</v>
      </c>
      <c r="J20" s="61">
        <f>F20/H20-1</f>
        <v>-0.50881359000663817</v>
      </c>
      <c r="K20" s="69">
        <v>486999</v>
      </c>
      <c r="L20" s="69">
        <v>833999</v>
      </c>
      <c r="M20" s="69">
        <v>3472775</v>
      </c>
      <c r="N20" s="65">
        <f>K20/L20-1</f>
        <v>-0.41606764516504213</v>
      </c>
      <c r="O20" s="61">
        <f>K20/M20-1</f>
        <v>-0.85976661315518565</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13</v>
      </c>
      <c r="G22" s="69">
        <v>5</v>
      </c>
      <c r="H22" s="69">
        <v>20</v>
      </c>
      <c r="I22" s="65">
        <f t="shared" si="0"/>
        <v>1.6</v>
      </c>
      <c r="J22" s="61">
        <f>F22/H22-1</f>
        <v>-0.35</v>
      </c>
      <c r="K22" s="69">
        <v>100</v>
      </c>
      <c r="L22" s="69">
        <v>29</v>
      </c>
      <c r="M22" s="69">
        <v>328</v>
      </c>
      <c r="N22" s="65">
        <f>K22/L22-1</f>
        <v>2.4482758620689653</v>
      </c>
      <c r="O22" s="61">
        <f>K22/M22-1</f>
        <v>-0.69512195121951215</v>
      </c>
      <c r="P22" s="71">
        <v>32</v>
      </c>
      <c r="Q22" s="71">
        <v>372</v>
      </c>
    </row>
    <row r="23" spans="1:33">
      <c r="A23" s="10"/>
      <c r="B23" s="13"/>
      <c r="C23" s="34"/>
      <c r="D23" s="27" t="s">
        <v>20</v>
      </c>
      <c r="E23" s="33"/>
      <c r="F23" s="69">
        <v>16166</v>
      </c>
      <c r="G23" s="69">
        <v>2473</v>
      </c>
      <c r="H23" s="69">
        <v>30720</v>
      </c>
      <c r="I23" s="65">
        <f t="shared" si="0"/>
        <v>5.5369995956328344</v>
      </c>
      <c r="J23" s="61">
        <f>F23/H23-1</f>
        <v>-0.47376302083333333</v>
      </c>
      <c r="K23" s="69">
        <v>133384</v>
      </c>
      <c r="L23" s="69">
        <v>58135</v>
      </c>
      <c r="M23" s="69">
        <v>849404</v>
      </c>
      <c r="N23" s="65">
        <f>K23/L23-1</f>
        <v>1.2943837619334309</v>
      </c>
      <c r="O23" s="61">
        <f>K23/M23-1</f>
        <v>-0.84296753959246717</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20</v>
      </c>
      <c r="G25" s="69">
        <v>8</v>
      </c>
      <c r="H25" s="69">
        <v>17</v>
      </c>
      <c r="I25" s="65">
        <f t="shared" si="0"/>
        <v>1.5</v>
      </c>
      <c r="J25" s="61">
        <f>F25/H25-1</f>
        <v>0.17647058823529416</v>
      </c>
      <c r="K25" s="69">
        <v>124</v>
      </c>
      <c r="L25" s="69">
        <v>32</v>
      </c>
      <c r="M25" s="69">
        <v>343</v>
      </c>
      <c r="N25" s="65">
        <f>K25/L25-1</f>
        <v>2.875</v>
      </c>
      <c r="O25" s="61">
        <f>K25/M25-1</f>
        <v>-0.63848396501457727</v>
      </c>
      <c r="P25" s="71">
        <v>37</v>
      </c>
      <c r="Q25" s="71">
        <v>363</v>
      </c>
    </row>
    <row r="26" spans="1:33">
      <c r="A26" s="10"/>
      <c r="B26" s="13"/>
      <c r="C26" s="34"/>
      <c r="D26" s="27" t="s">
        <v>20</v>
      </c>
      <c r="E26" s="33"/>
      <c r="F26" s="69">
        <v>14810</v>
      </c>
      <c r="G26" s="69">
        <v>2381</v>
      </c>
      <c r="H26" s="69">
        <v>16811</v>
      </c>
      <c r="I26" s="65">
        <f t="shared" si="0"/>
        <v>5.2200755984880303</v>
      </c>
      <c r="J26" s="61">
        <f>F26/H26-1</f>
        <v>-0.11902920706680153</v>
      </c>
      <c r="K26" s="69">
        <v>165083</v>
      </c>
      <c r="L26" s="69">
        <v>27999</v>
      </c>
      <c r="M26" s="69">
        <v>842817</v>
      </c>
      <c r="N26" s="65">
        <f>K26/L26-1</f>
        <v>4.8960320011428982</v>
      </c>
      <c r="O26" s="61">
        <f>K26/M26-1</f>
        <v>-0.80412948481105628</v>
      </c>
      <c r="P26" s="71">
        <v>29062</v>
      </c>
      <c r="Q26" s="71">
        <v>867164</v>
      </c>
    </row>
    <row r="27" spans="1:33" ht="15.75" thickBot="1">
      <c r="A27" s="10"/>
      <c r="B27" s="13"/>
      <c r="C27" s="36" t="s">
        <v>16</v>
      </c>
      <c r="D27" s="37"/>
      <c r="E27" s="38"/>
      <c r="F27" s="47">
        <f t="shared" ref="F27:H28" si="1">F10+F13+F16+F19+F22+F25</f>
        <v>224</v>
      </c>
      <c r="G27" s="47">
        <f t="shared" si="1"/>
        <v>13</v>
      </c>
      <c r="H27" s="47">
        <f t="shared" si="1"/>
        <v>314</v>
      </c>
      <c r="I27" s="67">
        <f>F27/G27-1</f>
        <v>16.23076923076923</v>
      </c>
      <c r="J27" s="63">
        <f>F27/H27-1</f>
        <v>-0.2866242038216561</v>
      </c>
      <c r="K27" s="47">
        <f t="shared" ref="K27:M28" si="2">K10+K13+K16+K19+K22+K25</f>
        <v>852</v>
      </c>
      <c r="L27" s="47">
        <f t="shared" si="2"/>
        <v>659</v>
      </c>
      <c r="M27" s="47">
        <f t="shared" si="2"/>
        <v>3051</v>
      </c>
      <c r="N27" s="67">
        <f>K27/L27-1</f>
        <v>0.2928679817905917</v>
      </c>
      <c r="O27" s="63">
        <f>K27/M27-1</f>
        <v>-0.72074729596853493</v>
      </c>
      <c r="P27" s="47">
        <f>P10+P13+P16+P19+P22+P25</f>
        <v>667</v>
      </c>
      <c r="Q27" s="47">
        <f>Q10+Q13+Q16+Q19+Q22+Q25</f>
        <v>3344</v>
      </c>
    </row>
    <row r="28" spans="1:33" s="23" customFormat="1" ht="16.5" thickTop="1" thickBot="1">
      <c r="A28" s="10"/>
      <c r="B28" s="13"/>
      <c r="C28" s="39" t="s">
        <v>17</v>
      </c>
      <c r="D28" s="40"/>
      <c r="E28" s="41"/>
      <c r="F28" s="48">
        <f t="shared" si="1"/>
        <v>304659</v>
      </c>
      <c r="G28" s="48">
        <f t="shared" si="1"/>
        <v>4854</v>
      </c>
      <c r="H28" s="48">
        <f t="shared" si="1"/>
        <v>745517</v>
      </c>
      <c r="I28" s="68">
        <f>F28/G28-1</f>
        <v>61.764524103831889</v>
      </c>
      <c r="J28" s="64">
        <f>F28/H28-1</f>
        <v>-0.59134533484816576</v>
      </c>
      <c r="K28" s="48">
        <f t="shared" si="2"/>
        <v>1247204</v>
      </c>
      <c r="L28" s="48">
        <f t="shared" si="2"/>
        <v>1321323</v>
      </c>
      <c r="M28" s="48">
        <f t="shared" si="2"/>
        <v>8516696</v>
      </c>
      <c r="N28" s="68">
        <f>K28/L28-1</f>
        <v>-5.6094535552624114E-2</v>
      </c>
      <c r="O28" s="64">
        <f>K28/M28-1</f>
        <v>-0.85355776465427435</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1:17" hidden="1">
      <c r="A33" s="10"/>
      <c r="B33" s="10"/>
      <c r="C33" s="10"/>
      <c r="D33" s="10"/>
      <c r="E33" s="10"/>
      <c r="F33" s="42"/>
      <c r="G33" s="42"/>
      <c r="H33" s="42"/>
      <c r="I33" s="10"/>
      <c r="J33" s="10"/>
      <c r="K33" s="10"/>
      <c r="L33" s="10"/>
      <c r="M33" s="10"/>
      <c r="N33" s="10"/>
      <c r="O33" s="10"/>
      <c r="P33" s="10"/>
      <c r="Q33" s="10"/>
    </row>
    <row r="34" spans="1:17" hidden="1">
      <c r="A34" s="10"/>
      <c r="B34" s="10"/>
      <c r="C34" s="10"/>
      <c r="D34" s="10"/>
      <c r="E34" s="10"/>
      <c r="F34" s="42"/>
      <c r="G34" s="42"/>
      <c r="H34" s="42"/>
      <c r="I34" s="10"/>
      <c r="J34" s="10"/>
      <c r="K34" s="10"/>
      <c r="L34" s="10"/>
      <c r="M34" s="10"/>
      <c r="N34" s="10"/>
      <c r="O34" s="10"/>
      <c r="P34" s="10"/>
      <c r="Q34" s="10"/>
    </row>
    <row r="35" spans="1:17" hidden="1">
      <c r="A35" s="10"/>
      <c r="B35" s="10"/>
      <c r="C35" s="10"/>
      <c r="D35" s="10"/>
      <c r="E35" s="10"/>
      <c r="F35" s="42"/>
      <c r="G35" s="42"/>
      <c r="H35" s="42"/>
      <c r="I35" s="10"/>
      <c r="J35" s="10"/>
      <c r="K35" s="10"/>
      <c r="L35" s="10"/>
      <c r="M35" s="10"/>
      <c r="N35" s="10"/>
      <c r="O35" s="10"/>
      <c r="P35" s="10"/>
      <c r="Q35" s="10"/>
    </row>
    <row r="36" spans="1:17" hidden="1">
      <c r="A36" s="10"/>
      <c r="B36" s="10"/>
      <c r="C36" s="10"/>
      <c r="D36" s="10"/>
      <c r="E36" s="10"/>
      <c r="F36" s="42"/>
      <c r="G36" s="42"/>
      <c r="H36" s="42"/>
      <c r="I36" s="10"/>
      <c r="J36" s="10"/>
      <c r="K36" s="10"/>
      <c r="L36" s="10"/>
      <c r="M36" s="10"/>
      <c r="N36" s="10"/>
      <c r="O36" s="10"/>
      <c r="P36" s="10"/>
      <c r="Q36" s="10"/>
    </row>
    <row r="37" spans="1:17" hidden="1">
      <c r="A37" s="10"/>
      <c r="B37" s="10"/>
      <c r="C37" s="10"/>
      <c r="D37" s="10"/>
      <c r="E37" s="10"/>
      <c r="F37" s="42"/>
      <c r="G37" s="42"/>
      <c r="H37" s="42"/>
      <c r="I37" s="10"/>
      <c r="J37" s="10"/>
      <c r="K37" s="10"/>
      <c r="L37" s="10"/>
      <c r="M37" s="10"/>
      <c r="N37" s="10"/>
      <c r="O37" s="10"/>
      <c r="P37" s="10"/>
      <c r="Q37" s="10"/>
    </row>
    <row r="38" spans="1:17" hidden="1">
      <c r="A38" s="10"/>
      <c r="B38" s="10"/>
      <c r="C38" s="10"/>
      <c r="D38" s="10"/>
      <c r="E38" s="10"/>
      <c r="F38" s="42"/>
      <c r="G38" s="42"/>
      <c r="H38" s="42"/>
      <c r="I38" s="10"/>
      <c r="J38" s="10"/>
      <c r="K38" s="10"/>
      <c r="L38" s="10"/>
      <c r="M38" s="10"/>
      <c r="N38" s="10"/>
      <c r="O38" s="10"/>
      <c r="P38" s="10"/>
      <c r="Q38" s="10"/>
    </row>
    <row r="39" spans="1:17" hidden="1">
      <c r="A39" s="10"/>
      <c r="B39" s="10"/>
      <c r="C39" s="10"/>
      <c r="D39" s="10"/>
      <c r="E39" s="10"/>
      <c r="F39" s="42"/>
      <c r="G39" s="42"/>
      <c r="H39" s="42"/>
      <c r="I39" s="10"/>
      <c r="J39" s="10"/>
      <c r="K39" s="10"/>
      <c r="L39" s="10"/>
      <c r="M39" s="10"/>
      <c r="N39" s="10"/>
      <c r="O39" s="10"/>
      <c r="P39" s="10"/>
      <c r="Q39" s="10"/>
    </row>
    <row r="40" spans="1:17" hidden="1">
      <c r="A40" s="10"/>
      <c r="B40" s="10"/>
      <c r="C40" s="10"/>
      <c r="D40" s="10"/>
      <c r="E40" s="10"/>
      <c r="F40" s="42"/>
      <c r="G40" s="42"/>
      <c r="H40" s="42"/>
      <c r="I40" s="10"/>
      <c r="J40" s="10"/>
      <c r="K40" s="10"/>
      <c r="L40" s="10"/>
      <c r="M40" s="10"/>
      <c r="N40" s="10"/>
      <c r="O40" s="10"/>
      <c r="P40" s="10"/>
      <c r="Q40" s="10"/>
    </row>
    <row r="41" spans="1:17" hidden="1">
      <c r="A41" s="10"/>
      <c r="B41" s="10"/>
      <c r="C41" s="10"/>
      <c r="D41" s="10"/>
      <c r="E41" s="10"/>
      <c r="F41" s="42"/>
      <c r="G41" s="42"/>
      <c r="H41" s="42"/>
      <c r="I41" s="10"/>
      <c r="J41" s="10"/>
      <c r="K41" s="10"/>
      <c r="L41" s="10"/>
      <c r="M41" s="10"/>
      <c r="N41" s="10"/>
      <c r="O41" s="10"/>
      <c r="P41" s="10"/>
      <c r="Q41" s="10"/>
    </row>
    <row r="42" spans="1:17" hidden="1">
      <c r="A42" s="10"/>
      <c r="B42" s="10"/>
      <c r="C42" s="10"/>
      <c r="D42" s="10"/>
      <c r="E42" s="10"/>
      <c r="F42" s="42"/>
      <c r="G42" s="42"/>
      <c r="H42" s="42"/>
      <c r="I42" s="10"/>
      <c r="J42" s="10"/>
      <c r="K42" s="10"/>
      <c r="L42" s="10"/>
      <c r="M42" s="10"/>
      <c r="N42" s="10"/>
      <c r="O42" s="10"/>
      <c r="P42" s="10"/>
      <c r="Q42" s="10"/>
    </row>
    <row r="43" spans="1:17" hidden="1">
      <c r="A43" s="10"/>
      <c r="B43" s="10"/>
      <c r="C43" s="10"/>
      <c r="D43" s="10"/>
      <c r="E43" s="10"/>
      <c r="F43" s="42"/>
      <c r="G43" s="42"/>
      <c r="H43" s="42"/>
      <c r="I43" s="10"/>
      <c r="J43" s="10"/>
      <c r="K43" s="10"/>
      <c r="L43" s="10"/>
      <c r="M43" s="10"/>
      <c r="N43" s="10"/>
      <c r="O43" s="10"/>
      <c r="P43" s="10"/>
      <c r="Q43" s="10"/>
    </row>
    <row r="44" spans="1:17" hidden="1">
      <c r="A44" s="10"/>
      <c r="B44" s="10"/>
      <c r="C44" s="10"/>
      <c r="D44" s="10"/>
      <c r="E44" s="10"/>
      <c r="F44" s="42"/>
      <c r="G44" s="42"/>
      <c r="H44" s="42"/>
      <c r="I44" s="10"/>
      <c r="J44" s="10"/>
      <c r="K44" s="10"/>
      <c r="L44" s="10"/>
      <c r="M44" s="10"/>
      <c r="N44" s="10"/>
      <c r="O44" s="10"/>
      <c r="P44" s="10"/>
      <c r="Q44" s="10"/>
    </row>
    <row r="45" spans="1:17" hidden="1">
      <c r="A45" s="10"/>
      <c r="B45" s="10"/>
      <c r="C45" s="10"/>
      <c r="D45" s="10"/>
      <c r="E45" s="10"/>
      <c r="F45" s="42"/>
      <c r="G45" s="42"/>
      <c r="H45" s="42"/>
      <c r="I45" s="10"/>
      <c r="J45" s="10"/>
      <c r="K45" s="10"/>
      <c r="L45" s="10"/>
      <c r="M45" s="10"/>
      <c r="N45" s="10"/>
      <c r="O45" s="10"/>
      <c r="P45" s="10"/>
      <c r="Q45" s="10"/>
    </row>
    <row r="46" spans="1:17" hidden="1">
      <c r="A46" s="10"/>
      <c r="B46" s="10"/>
      <c r="C46" s="10"/>
      <c r="D46" s="10"/>
      <c r="E46" s="10"/>
      <c r="F46" s="42"/>
      <c r="G46" s="42"/>
      <c r="H46" s="42"/>
      <c r="I46" s="10"/>
      <c r="J46" s="10"/>
      <c r="K46" s="10"/>
      <c r="L46" s="10"/>
      <c r="M46" s="10"/>
      <c r="N46" s="10"/>
      <c r="O46" s="10"/>
      <c r="P46" s="10"/>
      <c r="Q46" s="10"/>
    </row>
    <row r="47" spans="1:17" hidden="1">
      <c r="A47" s="10"/>
      <c r="B47" s="10"/>
      <c r="C47" s="10"/>
      <c r="D47" s="10"/>
      <c r="E47" s="10"/>
      <c r="F47" s="42"/>
      <c r="G47" s="42"/>
      <c r="H47" s="42"/>
      <c r="I47" s="10"/>
      <c r="J47" s="10"/>
      <c r="K47" s="10"/>
      <c r="L47" s="10"/>
      <c r="M47" s="10"/>
      <c r="N47" s="10"/>
      <c r="O47" s="10"/>
      <c r="P47" s="10"/>
      <c r="Q47" s="10"/>
    </row>
    <row r="48" spans="1:17" hidden="1">
      <c r="A48" s="10"/>
      <c r="B48" s="10"/>
      <c r="C48" s="10"/>
      <c r="D48" s="10"/>
      <c r="E48" s="10"/>
      <c r="F48" s="10"/>
      <c r="G48" s="10"/>
      <c r="H48" s="10"/>
      <c r="I48" s="10"/>
      <c r="J48" s="10"/>
      <c r="K48" s="10"/>
      <c r="L48" s="10"/>
      <c r="M48" s="10"/>
      <c r="N48" s="10"/>
      <c r="O48" s="10"/>
      <c r="P48" s="10"/>
      <c r="Q48" s="10"/>
    </row>
  </sheetData>
  <mergeCells count="3">
    <mergeCell ref="F6:J6"/>
    <mergeCell ref="K6:O6"/>
    <mergeCell ref="P6:Q6"/>
  </mergeCells>
  <pageMargins left="0.7" right="0.7" top="0.75" bottom="0.75" header="0.3" footer="0.3"/>
  <pageSetup paperSize="9" scale="85" orientation="landscape" horizontalDpi="4294967293" verticalDpi="4294967293"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AG48"/>
  <sheetViews>
    <sheetView showGridLines="0" zoomScale="79" zoomScaleNormal="79" workbookViewId="0">
      <selection activeCell="Q3" sqref="Q3"/>
    </sheetView>
  </sheetViews>
  <sheetFormatPr defaultColWidth="0" defaultRowHeight="15" customHeight="1" zeroHeight="1"/>
  <cols>
    <col min="1" max="3" width="2.5703125" customWidth="1"/>
    <col min="4" max="4" width="9.140625" customWidth="1"/>
    <col min="5" max="5" width="15.42578125" customWidth="1"/>
    <col min="6" max="6" width="11" bestFit="1" customWidth="1"/>
    <col min="7" max="7" width="9.140625" customWidth="1"/>
    <col min="8" max="8" width="11" bestFit="1" customWidth="1"/>
    <col min="9" max="10" width="9.140625" customWidth="1"/>
    <col min="11" max="11" width="11" bestFit="1" customWidth="1"/>
    <col min="12" max="12" width="11.85546875" bestFit="1" customWidth="1"/>
    <col min="13" max="13" width="12.140625" bestFit="1" customWidth="1"/>
    <col min="14" max="15" width="9.140625" customWidth="1"/>
    <col min="16" max="16" width="11.85546875"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31</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32</v>
      </c>
      <c r="G6" s="228"/>
      <c r="H6" s="228"/>
      <c r="I6" s="229"/>
      <c r="J6" s="230"/>
      <c r="K6" s="215" t="s">
        <v>33</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4</v>
      </c>
      <c r="G10" s="69">
        <v>0</v>
      </c>
      <c r="H10" s="69">
        <v>13</v>
      </c>
      <c r="I10" s="65" t="str">
        <f>IFERROR(F10/G10-1,"n/a")</f>
        <v>n/a</v>
      </c>
      <c r="J10" s="61">
        <f>F10/H10-1</f>
        <v>-0.69230769230769229</v>
      </c>
      <c r="K10" s="69">
        <v>20</v>
      </c>
      <c r="L10" s="69">
        <v>145</v>
      </c>
      <c r="M10" s="69">
        <v>266</v>
      </c>
      <c r="N10" s="65">
        <f>K10/L10-1</f>
        <v>-0.86206896551724133</v>
      </c>
      <c r="O10" s="61">
        <f>K10/M10-1</f>
        <v>-0.92481203007518797</v>
      </c>
      <c r="P10" s="71">
        <v>145</v>
      </c>
      <c r="Q10" s="71">
        <v>386</v>
      </c>
    </row>
    <row r="11" spans="1:33">
      <c r="A11" s="10"/>
      <c r="B11" s="13"/>
      <c r="C11" s="34"/>
      <c r="D11" s="27" t="s">
        <v>20</v>
      </c>
      <c r="E11" s="33"/>
      <c r="F11" s="69">
        <v>720</v>
      </c>
      <c r="G11" s="69">
        <v>0</v>
      </c>
      <c r="H11" s="69">
        <v>31050</v>
      </c>
      <c r="I11" s="65" t="str">
        <f t="shared" ref="I11:I26" si="0">IFERROR(F11/G11-1,"n/a")</f>
        <v>n/a</v>
      </c>
      <c r="J11" s="61">
        <f>F11/H11-1</f>
        <v>-0.97681159420289854</v>
      </c>
      <c r="K11" s="69">
        <v>4921</v>
      </c>
      <c r="L11" s="69">
        <v>258885</v>
      </c>
      <c r="M11" s="69">
        <v>523329</v>
      </c>
      <c r="N11" s="65">
        <f>K11/L11-1</f>
        <v>-0.98099155995905518</v>
      </c>
      <c r="O11" s="61">
        <f>K11/M11-1</f>
        <v>-0.99059673742521437</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107</v>
      </c>
      <c r="G13" s="69">
        <v>0</v>
      </c>
      <c r="H13" s="69">
        <v>127</v>
      </c>
      <c r="I13" s="65" t="str">
        <f t="shared" si="0"/>
        <v>n/a</v>
      </c>
      <c r="J13" s="61">
        <f>F13/H13-1</f>
        <v>-0.15748031496062997</v>
      </c>
      <c r="K13" s="69">
        <v>191</v>
      </c>
      <c r="L13" s="69">
        <v>43</v>
      </c>
      <c r="M13" s="69">
        <v>712</v>
      </c>
      <c r="N13" s="65">
        <f>K13/L13-1</f>
        <v>3.441860465116279</v>
      </c>
      <c r="O13" s="61">
        <f>K13/M13-1</f>
        <v>-0.73174157303370779</v>
      </c>
      <c r="P13" s="71">
        <v>43</v>
      </c>
      <c r="Q13" s="71">
        <v>827</v>
      </c>
    </row>
    <row r="14" spans="1:33">
      <c r="A14" s="10"/>
      <c r="B14" s="13"/>
      <c r="C14" s="34"/>
      <c r="D14" s="27" t="s">
        <v>20</v>
      </c>
      <c r="E14" s="33"/>
      <c r="F14" s="69">
        <v>174505</v>
      </c>
      <c r="G14" s="69">
        <v>0</v>
      </c>
      <c r="H14" s="69">
        <v>332808</v>
      </c>
      <c r="I14" s="65" t="str">
        <f t="shared" si="0"/>
        <v>n/a</v>
      </c>
      <c r="J14" s="61">
        <f>F14/H14-1</f>
        <v>-0.47565863801350927</v>
      </c>
      <c r="K14" s="69">
        <v>342388</v>
      </c>
      <c r="L14" s="69">
        <v>140552</v>
      </c>
      <c r="M14" s="69">
        <v>2230252</v>
      </c>
      <c r="N14" s="65">
        <f>K14/L14-1</f>
        <v>1.4360236780693265</v>
      </c>
      <c r="O14" s="61">
        <f>K14/M14-1</f>
        <v>-0.84648012870294476</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9</v>
      </c>
      <c r="G16" s="69">
        <v>0</v>
      </c>
      <c r="H16" s="69">
        <v>21</v>
      </c>
      <c r="I16" s="65" t="str">
        <f t="shared" si="0"/>
        <v>n/a</v>
      </c>
      <c r="J16" s="61">
        <f>F16/H16-1</f>
        <v>-0.5714285714285714</v>
      </c>
      <c r="K16" s="69">
        <v>11</v>
      </c>
      <c r="L16" s="69">
        <v>4</v>
      </c>
      <c r="M16" s="69">
        <v>172</v>
      </c>
      <c r="N16" s="65">
        <f>K16/L16-1</f>
        <v>1.75</v>
      </c>
      <c r="O16" s="61">
        <f>K16/M16-1</f>
        <v>-0.93604651162790697</v>
      </c>
      <c r="P16" s="71">
        <v>4</v>
      </c>
      <c r="Q16" s="71">
        <v>191</v>
      </c>
    </row>
    <row r="17" spans="1:33">
      <c r="A17" s="10"/>
      <c r="B17" s="13"/>
      <c r="C17" s="34"/>
      <c r="D17" s="27" t="s">
        <v>20</v>
      </c>
      <c r="E17" s="33"/>
      <c r="F17" s="69">
        <v>3111</v>
      </c>
      <c r="G17" s="69">
        <v>0</v>
      </c>
      <c r="H17" s="69">
        <v>28163</v>
      </c>
      <c r="I17" s="65" t="str">
        <f t="shared" si="0"/>
        <v>n/a</v>
      </c>
      <c r="J17" s="61">
        <f>F17/H17-1</f>
        <v>-0.88953591591804848</v>
      </c>
      <c r="K17" s="69">
        <v>3535</v>
      </c>
      <c r="L17" s="69">
        <v>1753</v>
      </c>
      <c r="M17" s="69">
        <v>231553</v>
      </c>
      <c r="N17" s="65">
        <f>K17/L17-1</f>
        <v>1.0165430690245292</v>
      </c>
      <c r="O17" s="61">
        <f>K17/M17-1</f>
        <v>-0.98473351673267029</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85</v>
      </c>
      <c r="G19" s="69">
        <v>0</v>
      </c>
      <c r="H19" s="69">
        <v>97</v>
      </c>
      <c r="I19" s="65" t="str">
        <f t="shared" si="0"/>
        <v>n/a</v>
      </c>
      <c r="J19" s="61">
        <f>F19/H19-1</f>
        <v>-0.12371134020618557</v>
      </c>
      <c r="K19" s="69">
        <v>215</v>
      </c>
      <c r="L19" s="69">
        <v>406</v>
      </c>
      <c r="M19" s="69">
        <v>953</v>
      </c>
      <c r="N19" s="65">
        <f>K19/L19-1</f>
        <v>-0.47044334975369462</v>
      </c>
      <c r="O19" s="61">
        <f>K19/M19-1</f>
        <v>-0.77439664218258131</v>
      </c>
      <c r="P19" s="71">
        <v>406</v>
      </c>
      <c r="Q19" s="71">
        <v>1205</v>
      </c>
    </row>
    <row r="20" spans="1:33">
      <c r="A20" s="10"/>
      <c r="B20" s="13"/>
      <c r="C20" s="34"/>
      <c r="D20" s="27" t="s">
        <v>20</v>
      </c>
      <c r="E20" s="33"/>
      <c r="F20" s="69">
        <v>142400</v>
      </c>
      <c r="G20" s="69">
        <v>0</v>
      </c>
      <c r="H20" s="69">
        <v>268813</v>
      </c>
      <c r="I20" s="65" t="str">
        <f t="shared" si="0"/>
        <v>n/a</v>
      </c>
      <c r="J20" s="61">
        <f>F20/H20-1</f>
        <v>-0.47026371492450147</v>
      </c>
      <c r="K20" s="69">
        <v>324210</v>
      </c>
      <c r="L20" s="69">
        <v>833999</v>
      </c>
      <c r="M20" s="69">
        <v>3141355</v>
      </c>
      <c r="N20" s="65">
        <f>K20/L20-1</f>
        <v>-0.61125852668888092</v>
      </c>
      <c r="O20" s="61">
        <f>K20/M20-1</f>
        <v>-0.8967929444459477</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16</v>
      </c>
      <c r="G22" s="69">
        <v>8</v>
      </c>
      <c r="H22" s="69">
        <v>64</v>
      </c>
      <c r="I22" s="65">
        <f t="shared" si="0"/>
        <v>1</v>
      </c>
      <c r="J22" s="61">
        <f>F22/H22-1</f>
        <v>-0.75</v>
      </c>
      <c r="K22" s="69">
        <v>87</v>
      </c>
      <c r="L22" s="69">
        <v>24</v>
      </c>
      <c r="M22" s="69">
        <v>308</v>
      </c>
      <c r="N22" s="65">
        <f>K22/L22-1</f>
        <v>2.625</v>
      </c>
      <c r="O22" s="61">
        <f>K22/M22-1</f>
        <v>-0.71753246753246747</v>
      </c>
      <c r="P22" s="71">
        <v>32</v>
      </c>
      <c r="Q22" s="71">
        <v>372</v>
      </c>
    </row>
    <row r="23" spans="1:33">
      <c r="A23" s="10"/>
      <c r="B23" s="13"/>
      <c r="C23" s="34"/>
      <c r="D23" s="27" t="s">
        <v>20</v>
      </c>
      <c r="E23" s="33"/>
      <c r="F23" s="69">
        <v>16203</v>
      </c>
      <c r="G23" s="69">
        <v>8362</v>
      </c>
      <c r="H23" s="69">
        <v>130501</v>
      </c>
      <c r="I23" s="65">
        <f t="shared" si="0"/>
        <v>0.93769433149964132</v>
      </c>
      <c r="J23" s="61">
        <f>F23/H23-1</f>
        <v>-0.87584003187715043</v>
      </c>
      <c r="K23" s="69">
        <v>117218</v>
      </c>
      <c r="L23" s="69">
        <v>55662</v>
      </c>
      <c r="M23" s="69">
        <v>818684</v>
      </c>
      <c r="N23" s="65">
        <f>K23/L23-1</f>
        <v>1.1058891164528761</v>
      </c>
      <c r="O23" s="61">
        <f>K23/M23-1</f>
        <v>-0.85682143537677535</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28</v>
      </c>
      <c r="G25" s="69">
        <v>12</v>
      </c>
      <c r="H25" s="69">
        <v>71</v>
      </c>
      <c r="I25" s="65">
        <f t="shared" si="0"/>
        <v>1.3333333333333335</v>
      </c>
      <c r="J25" s="61">
        <f>F25/H25-1</f>
        <v>-0.60563380281690149</v>
      </c>
      <c r="K25" s="69">
        <v>104</v>
      </c>
      <c r="L25" s="69">
        <v>24</v>
      </c>
      <c r="M25" s="69">
        <v>326</v>
      </c>
      <c r="N25" s="65">
        <f>K25/L25-1</f>
        <v>3.333333333333333</v>
      </c>
      <c r="O25" s="61">
        <f>K25/M25-1</f>
        <v>-0.68098159509202461</v>
      </c>
      <c r="P25" s="71">
        <v>37</v>
      </c>
      <c r="Q25" s="71">
        <v>363</v>
      </c>
    </row>
    <row r="26" spans="1:33">
      <c r="A26" s="10"/>
      <c r="B26" s="13"/>
      <c r="C26" s="34"/>
      <c r="D26" s="27" t="s">
        <v>20</v>
      </c>
      <c r="E26" s="33"/>
      <c r="F26" s="69">
        <v>32614</v>
      </c>
      <c r="G26" s="69">
        <v>5592</v>
      </c>
      <c r="H26" s="69">
        <v>138907</v>
      </c>
      <c r="I26" s="65">
        <f t="shared" si="0"/>
        <v>4.8322603719599426</v>
      </c>
      <c r="J26" s="61">
        <f>F26/H26-1</f>
        <v>-0.76520981663991017</v>
      </c>
      <c r="K26" s="69">
        <v>150273</v>
      </c>
      <c r="L26" s="69">
        <v>25618</v>
      </c>
      <c r="M26" s="69">
        <v>826006</v>
      </c>
      <c r="N26" s="65">
        <f>K26/L26-1</f>
        <v>4.8659145913029898</v>
      </c>
      <c r="O26" s="61">
        <f>K26/M26-1</f>
        <v>-0.81807275007687597</v>
      </c>
      <c r="P26" s="71">
        <v>29062</v>
      </c>
      <c r="Q26" s="71">
        <v>867164</v>
      </c>
    </row>
    <row r="27" spans="1:33" ht="15.75" thickBot="1">
      <c r="A27" s="10"/>
      <c r="B27" s="13"/>
      <c r="C27" s="36" t="s">
        <v>16</v>
      </c>
      <c r="D27" s="37"/>
      <c r="E27" s="38"/>
      <c r="F27" s="47">
        <f t="shared" ref="F27:H28" si="1">F10+F13+F16+F19+F22+F25</f>
        <v>249</v>
      </c>
      <c r="G27" s="47">
        <f t="shared" si="1"/>
        <v>20</v>
      </c>
      <c r="H27" s="47">
        <f t="shared" si="1"/>
        <v>393</v>
      </c>
      <c r="I27" s="67">
        <f>F27/G27-1</f>
        <v>11.45</v>
      </c>
      <c r="J27" s="63">
        <f>F27/H27-1</f>
        <v>-0.36641221374045807</v>
      </c>
      <c r="K27" s="47">
        <f t="shared" ref="K27:M28" si="2">K10+K13+K16+K19+K22+K25</f>
        <v>628</v>
      </c>
      <c r="L27" s="47">
        <f t="shared" si="2"/>
        <v>646</v>
      </c>
      <c r="M27" s="47">
        <f t="shared" si="2"/>
        <v>2737</v>
      </c>
      <c r="N27" s="67">
        <f>K27/L27-1</f>
        <v>-2.786377708978327E-2</v>
      </c>
      <c r="O27" s="63">
        <f>K27/M27-1</f>
        <v>-0.77055169894044573</v>
      </c>
      <c r="P27" s="47">
        <f>P10+P13+P16+P19+P22+P25</f>
        <v>667</v>
      </c>
      <c r="Q27" s="47">
        <f>Q10+Q13+Q16+Q19+Q22+Q25</f>
        <v>3344</v>
      </c>
    </row>
    <row r="28" spans="1:33" s="23" customFormat="1" ht="16.5" thickTop="1" thickBot="1">
      <c r="A28" s="10"/>
      <c r="B28" s="13"/>
      <c r="C28" s="39" t="s">
        <v>17</v>
      </c>
      <c r="D28" s="40"/>
      <c r="E28" s="41"/>
      <c r="F28" s="48">
        <f t="shared" si="1"/>
        <v>369553</v>
      </c>
      <c r="G28" s="48">
        <f t="shared" si="1"/>
        <v>13954</v>
      </c>
      <c r="H28" s="48">
        <f t="shared" si="1"/>
        <v>930242</v>
      </c>
      <c r="I28" s="68">
        <f>F28/G28-1</f>
        <v>25.483660599111367</v>
      </c>
      <c r="J28" s="64">
        <f>F28/H28-1</f>
        <v>-0.60273455724424396</v>
      </c>
      <c r="K28" s="48">
        <f t="shared" si="2"/>
        <v>942545</v>
      </c>
      <c r="L28" s="48">
        <f t="shared" si="2"/>
        <v>1316469</v>
      </c>
      <c r="M28" s="48">
        <f t="shared" si="2"/>
        <v>7771179</v>
      </c>
      <c r="N28" s="68">
        <f>K28/L28-1</f>
        <v>-0.28403555267917435</v>
      </c>
      <c r="O28" s="64">
        <f>K28/M28-1</f>
        <v>-0.87871274101394392</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1:17" hidden="1">
      <c r="A33" s="10"/>
      <c r="B33" s="10"/>
      <c r="C33" s="10"/>
      <c r="D33" s="10"/>
      <c r="E33" s="10"/>
      <c r="F33" s="42"/>
      <c r="G33" s="42"/>
      <c r="H33" s="42"/>
      <c r="I33" s="10"/>
      <c r="J33" s="10"/>
      <c r="K33" s="10"/>
      <c r="L33" s="10"/>
      <c r="M33" s="10"/>
      <c r="N33" s="10"/>
      <c r="O33" s="10"/>
      <c r="P33" s="10"/>
      <c r="Q33" s="10"/>
    </row>
    <row r="34" spans="1:17" hidden="1">
      <c r="A34" s="10"/>
      <c r="B34" s="10"/>
      <c r="C34" s="10"/>
      <c r="D34" s="10"/>
      <c r="E34" s="10"/>
      <c r="F34" s="42"/>
      <c r="G34" s="42"/>
      <c r="H34" s="42"/>
      <c r="I34" s="10"/>
      <c r="J34" s="10"/>
      <c r="K34" s="10"/>
      <c r="L34" s="10"/>
      <c r="M34" s="10"/>
      <c r="N34" s="10"/>
      <c r="O34" s="10"/>
      <c r="P34" s="10"/>
      <c r="Q34" s="10"/>
    </row>
    <row r="35" spans="1:17" hidden="1">
      <c r="A35" s="10"/>
      <c r="B35" s="10"/>
      <c r="C35" s="10"/>
      <c r="D35" s="10"/>
      <c r="E35" s="10"/>
      <c r="F35" s="42"/>
      <c r="G35" s="42"/>
      <c r="H35" s="42"/>
      <c r="I35" s="10"/>
      <c r="J35" s="10"/>
      <c r="K35" s="10"/>
      <c r="L35" s="10"/>
      <c r="M35" s="10"/>
      <c r="N35" s="10"/>
      <c r="O35" s="10"/>
      <c r="P35" s="10"/>
      <c r="Q35" s="10"/>
    </row>
    <row r="36" spans="1:17" hidden="1">
      <c r="A36" s="10"/>
      <c r="B36" s="10"/>
      <c r="C36" s="10"/>
      <c r="D36" s="10"/>
      <c r="E36" s="10"/>
      <c r="F36" s="42"/>
      <c r="G36" s="42"/>
      <c r="H36" s="42"/>
      <c r="I36" s="10"/>
      <c r="J36" s="10"/>
      <c r="K36" s="10"/>
      <c r="L36" s="10"/>
      <c r="M36" s="10"/>
      <c r="N36" s="10"/>
      <c r="O36" s="10"/>
      <c r="P36" s="10"/>
      <c r="Q36" s="10"/>
    </row>
    <row r="37" spans="1:17" hidden="1">
      <c r="A37" s="10"/>
      <c r="B37" s="10"/>
      <c r="C37" s="10"/>
      <c r="D37" s="10"/>
      <c r="E37" s="10"/>
      <c r="F37" s="42"/>
      <c r="G37" s="42"/>
      <c r="H37" s="42"/>
      <c r="I37" s="10"/>
      <c r="J37" s="10"/>
      <c r="K37" s="10"/>
      <c r="L37" s="10"/>
      <c r="M37" s="10"/>
      <c r="N37" s="10"/>
      <c r="O37" s="10"/>
      <c r="P37" s="10"/>
      <c r="Q37" s="10"/>
    </row>
    <row r="38" spans="1:17" hidden="1">
      <c r="A38" s="10"/>
      <c r="B38" s="10"/>
      <c r="C38" s="10"/>
      <c r="D38" s="10"/>
      <c r="E38" s="10"/>
      <c r="F38" s="42"/>
      <c r="G38" s="42"/>
      <c r="H38" s="42"/>
      <c r="I38" s="10"/>
      <c r="J38" s="10"/>
      <c r="K38" s="10"/>
      <c r="L38" s="10"/>
      <c r="M38" s="10"/>
      <c r="N38" s="10"/>
      <c r="O38" s="10"/>
      <c r="P38" s="10"/>
      <c r="Q38" s="10"/>
    </row>
    <row r="39" spans="1:17" hidden="1">
      <c r="A39" s="10"/>
      <c r="B39" s="10"/>
      <c r="C39" s="10"/>
      <c r="D39" s="10"/>
      <c r="E39" s="10"/>
      <c r="F39" s="42"/>
      <c r="G39" s="42"/>
      <c r="H39" s="42"/>
      <c r="I39" s="10"/>
      <c r="J39" s="10"/>
      <c r="K39" s="10"/>
      <c r="L39" s="10"/>
      <c r="M39" s="10"/>
      <c r="N39" s="10"/>
      <c r="O39" s="10"/>
      <c r="P39" s="10"/>
      <c r="Q39" s="10"/>
    </row>
    <row r="40" spans="1:17" hidden="1">
      <c r="A40" s="10"/>
      <c r="B40" s="10"/>
      <c r="C40" s="10"/>
      <c r="D40" s="10"/>
      <c r="E40" s="10"/>
      <c r="F40" s="42"/>
      <c r="G40" s="42"/>
      <c r="H40" s="42"/>
      <c r="I40" s="10"/>
      <c r="J40" s="10"/>
      <c r="K40" s="10"/>
      <c r="L40" s="10"/>
      <c r="M40" s="10"/>
      <c r="N40" s="10"/>
      <c r="O40" s="10"/>
      <c r="P40" s="10"/>
      <c r="Q40" s="10"/>
    </row>
    <row r="41" spans="1:17" hidden="1">
      <c r="A41" s="10"/>
      <c r="B41" s="10"/>
      <c r="C41" s="10"/>
      <c r="D41" s="10"/>
      <c r="E41" s="10"/>
      <c r="F41" s="42"/>
      <c r="G41" s="42"/>
      <c r="H41" s="42"/>
      <c r="I41" s="10"/>
      <c r="J41" s="10"/>
      <c r="K41" s="10"/>
      <c r="L41" s="10"/>
      <c r="M41" s="10"/>
      <c r="N41" s="10"/>
      <c r="O41" s="10"/>
      <c r="P41" s="10"/>
      <c r="Q41" s="10"/>
    </row>
    <row r="42" spans="1:17" hidden="1">
      <c r="A42" s="10"/>
      <c r="B42" s="10"/>
      <c r="C42" s="10"/>
      <c r="D42" s="10"/>
      <c r="E42" s="10"/>
      <c r="F42" s="42"/>
      <c r="G42" s="42"/>
      <c r="H42" s="42"/>
      <c r="I42" s="10"/>
      <c r="J42" s="10"/>
      <c r="K42" s="10"/>
      <c r="L42" s="10"/>
      <c r="M42" s="10"/>
      <c r="N42" s="10"/>
      <c r="O42" s="10"/>
      <c r="P42" s="10"/>
      <c r="Q42" s="10"/>
    </row>
    <row r="43" spans="1:17" hidden="1">
      <c r="A43" s="10"/>
      <c r="B43" s="10"/>
      <c r="C43" s="10"/>
      <c r="D43" s="10"/>
      <c r="E43" s="10"/>
      <c r="F43" s="42"/>
      <c r="G43" s="42"/>
      <c r="H43" s="42"/>
      <c r="I43" s="10"/>
      <c r="J43" s="10"/>
      <c r="K43" s="10"/>
      <c r="L43" s="10"/>
      <c r="M43" s="10"/>
      <c r="N43" s="10"/>
      <c r="O43" s="10"/>
      <c r="P43" s="10"/>
      <c r="Q43" s="10"/>
    </row>
    <row r="44" spans="1:17" hidden="1">
      <c r="A44" s="10"/>
      <c r="B44" s="10"/>
      <c r="C44" s="10"/>
      <c r="D44" s="10"/>
      <c r="E44" s="10"/>
      <c r="F44" s="42"/>
      <c r="G44" s="42"/>
      <c r="H44" s="42"/>
      <c r="I44" s="10"/>
      <c r="J44" s="10"/>
      <c r="K44" s="10"/>
      <c r="L44" s="10"/>
      <c r="M44" s="10"/>
      <c r="N44" s="10"/>
      <c r="O44" s="10"/>
      <c r="P44" s="10"/>
      <c r="Q44" s="10"/>
    </row>
    <row r="45" spans="1:17" hidden="1">
      <c r="A45" s="10"/>
      <c r="B45" s="10"/>
      <c r="C45" s="10"/>
      <c r="D45" s="10"/>
      <c r="E45" s="10"/>
      <c r="F45" s="42"/>
      <c r="G45" s="42"/>
      <c r="H45" s="42"/>
      <c r="I45" s="10"/>
      <c r="J45" s="10"/>
      <c r="K45" s="10"/>
      <c r="L45" s="10"/>
      <c r="M45" s="10"/>
      <c r="N45" s="10"/>
      <c r="O45" s="10"/>
      <c r="P45" s="10"/>
      <c r="Q45" s="10"/>
    </row>
    <row r="46" spans="1:17" hidden="1">
      <c r="A46" s="10"/>
      <c r="B46" s="10"/>
      <c r="C46" s="10"/>
      <c r="D46" s="10"/>
      <c r="E46" s="10"/>
      <c r="F46" s="42"/>
      <c r="G46" s="42"/>
      <c r="H46" s="42"/>
      <c r="I46" s="10"/>
      <c r="J46" s="10"/>
      <c r="K46" s="10"/>
      <c r="L46" s="10"/>
      <c r="M46" s="10"/>
      <c r="N46" s="10"/>
      <c r="O46" s="10"/>
      <c r="P46" s="10"/>
      <c r="Q46" s="10"/>
    </row>
    <row r="47" spans="1:17" hidden="1">
      <c r="A47" s="10"/>
      <c r="B47" s="10"/>
      <c r="C47" s="10"/>
      <c r="D47" s="10"/>
      <c r="E47" s="10"/>
      <c r="F47" s="42"/>
      <c r="G47" s="42"/>
      <c r="H47" s="42"/>
      <c r="I47" s="10"/>
      <c r="J47" s="10"/>
      <c r="K47" s="10"/>
      <c r="L47" s="10"/>
      <c r="M47" s="10"/>
      <c r="N47" s="10"/>
      <c r="O47" s="10"/>
      <c r="P47" s="10"/>
      <c r="Q47" s="10"/>
    </row>
    <row r="48" spans="1:17" hidden="1">
      <c r="A48" s="10"/>
      <c r="B48" s="10"/>
      <c r="C48" s="10"/>
      <c r="D48" s="10"/>
      <c r="E48" s="10"/>
      <c r="F48" s="10"/>
      <c r="G48" s="10"/>
      <c r="H48" s="10"/>
      <c r="I48" s="10"/>
      <c r="J48" s="10"/>
      <c r="K48" s="10"/>
      <c r="L48" s="10"/>
      <c r="M48" s="10"/>
      <c r="N48" s="10"/>
      <c r="O48" s="10"/>
      <c r="P48" s="10"/>
      <c r="Q48" s="10"/>
    </row>
  </sheetData>
  <mergeCells count="3">
    <mergeCell ref="F6:J6"/>
    <mergeCell ref="K6:O6"/>
    <mergeCell ref="P6:Q6"/>
  </mergeCells>
  <pageMargins left="0.7" right="0.7" top="0.75" bottom="0.75" header="0.3" footer="0.3"/>
  <pageSetup paperSize="9" scale="85" orientation="landscape" horizontalDpi="4294967293" verticalDpi="4294967293"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G48"/>
  <sheetViews>
    <sheetView zoomScale="79" zoomScaleNormal="79" workbookViewId="0">
      <selection activeCell="Q3" sqref="Q3"/>
    </sheetView>
  </sheetViews>
  <sheetFormatPr defaultColWidth="0" defaultRowHeight="15" customHeight="1" zeroHeight="1"/>
  <cols>
    <col min="1" max="3" width="2.5703125" customWidth="1"/>
    <col min="4" max="4" width="9.140625" customWidth="1"/>
    <col min="5" max="5" width="15.42578125" customWidth="1"/>
    <col min="6" max="6" width="11.28515625" bestFit="1" customWidth="1"/>
    <col min="7" max="7" width="9.140625" customWidth="1"/>
    <col min="8" max="8" width="11.140625" bestFit="1" customWidth="1"/>
    <col min="9" max="10" width="9.140625" customWidth="1"/>
    <col min="11" max="11" width="11" bestFit="1" customWidth="1"/>
    <col min="12" max="13" width="12.28515625" bestFit="1" customWidth="1"/>
    <col min="14" max="15" width="9.140625" customWidth="1"/>
    <col min="16" max="16" width="13"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26</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27</v>
      </c>
      <c r="G6" s="228"/>
      <c r="H6" s="228"/>
      <c r="I6" s="229"/>
      <c r="J6" s="230"/>
      <c r="K6" s="215" t="s">
        <v>28</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3</v>
      </c>
      <c r="G10" s="69">
        <v>0</v>
      </c>
      <c r="H10" s="69">
        <v>3</v>
      </c>
      <c r="I10" s="65" t="str">
        <f>IFERROR(F10/G10-1,"n/a")</f>
        <v>n/a</v>
      </c>
      <c r="J10" s="61">
        <f>F10/H10-1</f>
        <v>0</v>
      </c>
      <c r="K10" s="69">
        <v>16</v>
      </c>
      <c r="L10" s="69">
        <v>145</v>
      </c>
      <c r="M10" s="69">
        <v>253</v>
      </c>
      <c r="N10" s="65">
        <f>K10/L10-1</f>
        <v>-0.8896551724137931</v>
      </c>
      <c r="O10" s="61">
        <f>K10/M10-1</f>
        <v>-0.93675889328063244</v>
      </c>
      <c r="P10" s="71">
        <v>145</v>
      </c>
      <c r="Q10" s="71">
        <v>386</v>
      </c>
    </row>
    <row r="11" spans="1:33">
      <c r="A11" s="10"/>
      <c r="B11" s="13"/>
      <c r="C11" s="34"/>
      <c r="D11" s="27" t="s">
        <v>20</v>
      </c>
      <c r="E11" s="33"/>
      <c r="F11" s="69">
        <v>1618</v>
      </c>
      <c r="G11" s="69">
        <v>0</v>
      </c>
      <c r="H11" s="69">
        <v>11148</v>
      </c>
      <c r="I11" s="65" t="str">
        <f t="shared" ref="I11:I26" si="0">IFERROR(F11/G11-1,"n/a")</f>
        <v>n/a</v>
      </c>
      <c r="J11" s="61">
        <f>F11/H11-1</f>
        <v>-0.8548618586293506</v>
      </c>
      <c r="K11" s="69">
        <v>4201</v>
      </c>
      <c r="L11" s="69">
        <v>258885</v>
      </c>
      <c r="M11" s="69">
        <v>492279</v>
      </c>
      <c r="N11" s="65">
        <f>K11/L11-1</f>
        <v>-0.98377271761592988</v>
      </c>
      <c r="O11" s="61">
        <f>K11/M11-1</f>
        <v>-0.99146622139071539</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46</v>
      </c>
      <c r="G13" s="69">
        <v>0</v>
      </c>
      <c r="H13" s="69">
        <v>86</v>
      </c>
      <c r="I13" s="65" t="str">
        <f t="shared" si="0"/>
        <v>n/a</v>
      </c>
      <c r="J13" s="61">
        <f>F13/H13-1</f>
        <v>-0.46511627906976749</v>
      </c>
      <c r="K13" s="69">
        <v>84</v>
      </c>
      <c r="L13" s="69">
        <v>43</v>
      </c>
      <c r="M13" s="69">
        <v>585</v>
      </c>
      <c r="N13" s="65">
        <f>K13/L13-1</f>
        <v>0.95348837209302317</v>
      </c>
      <c r="O13" s="61">
        <f>K13/M13-1</f>
        <v>-0.85641025641025648</v>
      </c>
      <c r="P13" s="71">
        <v>43</v>
      </c>
      <c r="Q13" s="71">
        <v>827</v>
      </c>
    </row>
    <row r="14" spans="1:33">
      <c r="A14" s="10"/>
      <c r="B14" s="13"/>
      <c r="C14" s="34"/>
      <c r="D14" s="27" t="s">
        <v>20</v>
      </c>
      <c r="E14" s="33"/>
      <c r="F14" s="69">
        <v>89719</v>
      </c>
      <c r="G14" s="69">
        <v>0</v>
      </c>
      <c r="H14" s="69">
        <v>304036</v>
      </c>
      <c r="I14" s="65" t="str">
        <f t="shared" si="0"/>
        <v>n/a</v>
      </c>
      <c r="J14" s="61">
        <f>F14/H14-1</f>
        <v>-0.70490665579076162</v>
      </c>
      <c r="K14" s="69">
        <v>167883</v>
      </c>
      <c r="L14" s="69">
        <v>140552</v>
      </c>
      <c r="M14" s="69">
        <v>1897444</v>
      </c>
      <c r="N14" s="65">
        <f>K14/L14-1</f>
        <v>0.19445472138425646</v>
      </c>
      <c r="O14" s="61">
        <f>K14/M14-1</f>
        <v>-0.91152149944873206</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2</v>
      </c>
      <c r="G16" s="69">
        <v>0</v>
      </c>
      <c r="H16" s="69">
        <v>23</v>
      </c>
      <c r="I16" s="65" t="str">
        <f t="shared" si="0"/>
        <v>n/a</v>
      </c>
      <c r="J16" s="61">
        <f>F16/H16-1</f>
        <v>-0.91304347826086962</v>
      </c>
      <c r="K16" s="69">
        <v>2</v>
      </c>
      <c r="L16" s="69">
        <v>4</v>
      </c>
      <c r="M16" s="69">
        <v>151</v>
      </c>
      <c r="N16" s="65">
        <f>K16/L16-1</f>
        <v>-0.5</v>
      </c>
      <c r="O16" s="61">
        <f>K16/M16-1</f>
        <v>-0.98675496688741726</v>
      </c>
      <c r="P16" s="71">
        <v>4</v>
      </c>
      <c r="Q16" s="71">
        <v>191</v>
      </c>
    </row>
    <row r="17" spans="1:33">
      <c r="A17" s="10"/>
      <c r="B17" s="13"/>
      <c r="C17" s="34"/>
      <c r="D17" s="27" t="s">
        <v>20</v>
      </c>
      <c r="E17" s="33"/>
      <c r="F17" s="69">
        <f>424</f>
        <v>424</v>
      </c>
      <c r="G17" s="69">
        <v>0</v>
      </c>
      <c r="H17" s="69">
        <v>35836</v>
      </c>
      <c r="I17" s="65" t="str">
        <f t="shared" si="0"/>
        <v>n/a</v>
      </c>
      <c r="J17" s="61">
        <f>F17/H17-1</f>
        <v>-0.98816832235740593</v>
      </c>
      <c r="K17" s="69">
        <v>424</v>
      </c>
      <c r="L17" s="69">
        <v>1753</v>
      </c>
      <c r="M17" s="69">
        <v>203390</v>
      </c>
      <c r="N17" s="65">
        <f>K17/L17-1</f>
        <v>-0.75812892184826008</v>
      </c>
      <c r="O17" s="61">
        <f>K17/M17-1</f>
        <v>-0.99791533507055408</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57</v>
      </c>
      <c r="G19" s="69">
        <v>0</v>
      </c>
      <c r="H19" s="69">
        <v>76</v>
      </c>
      <c r="I19" s="65" t="str">
        <f t="shared" si="0"/>
        <v>n/a</v>
      </c>
      <c r="J19" s="61">
        <f>F19/H19-1</f>
        <v>-0.25</v>
      </c>
      <c r="K19" s="69">
        <v>130</v>
      </c>
      <c r="L19" s="69">
        <v>406</v>
      </c>
      <c r="M19" s="69">
        <v>856</v>
      </c>
      <c r="N19" s="65">
        <f>K19/L19-1</f>
        <v>-0.67980295566502469</v>
      </c>
      <c r="O19" s="61">
        <f>K19/M19-1</f>
        <v>-0.84813084112149539</v>
      </c>
      <c r="P19" s="71">
        <v>406</v>
      </c>
      <c r="Q19" s="71">
        <v>1205</v>
      </c>
    </row>
    <row r="20" spans="1:33">
      <c r="A20" s="10"/>
      <c r="B20" s="13"/>
      <c r="C20" s="34"/>
      <c r="D20" s="27" t="s">
        <v>20</v>
      </c>
      <c r="E20" s="33"/>
      <c r="F20" s="69">
        <v>81777</v>
      </c>
      <c r="G20" s="69">
        <v>0</v>
      </c>
      <c r="H20" s="69">
        <v>223305</v>
      </c>
      <c r="I20" s="65" t="str">
        <f t="shared" si="0"/>
        <v>n/a</v>
      </c>
      <c r="J20" s="61">
        <f>F20/H20-1</f>
        <v>-0.63378786861019676</v>
      </c>
      <c r="K20" s="69">
        <v>181810</v>
      </c>
      <c r="L20" s="69">
        <v>833999</v>
      </c>
      <c r="M20" s="69">
        <v>2872542</v>
      </c>
      <c r="N20" s="65">
        <f>K20/L20-1</f>
        <v>-0.7820021366932095</v>
      </c>
      <c r="O20" s="61">
        <f>K20/M20-1</f>
        <v>-0.93670762690327936</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17</v>
      </c>
      <c r="G22" s="69">
        <v>5</v>
      </c>
      <c r="H22" s="69">
        <v>40</v>
      </c>
      <c r="I22" s="65">
        <f t="shared" si="0"/>
        <v>2.4</v>
      </c>
      <c r="J22" s="61">
        <f>F22/H22-1</f>
        <v>-0.57499999999999996</v>
      </c>
      <c r="K22" s="69">
        <v>71</v>
      </c>
      <c r="L22" s="69">
        <v>16</v>
      </c>
      <c r="M22" s="69">
        <v>244</v>
      </c>
      <c r="N22" s="65">
        <f>K22/L22-1</f>
        <v>3.4375</v>
      </c>
      <c r="O22" s="61">
        <f>K22/M22-1</f>
        <v>-0.70901639344262302</v>
      </c>
      <c r="P22" s="71">
        <v>32</v>
      </c>
      <c r="Q22" s="71">
        <v>372</v>
      </c>
    </row>
    <row r="23" spans="1:33">
      <c r="A23" s="10"/>
      <c r="B23" s="13"/>
      <c r="C23" s="34"/>
      <c r="D23" s="27" t="s">
        <v>20</v>
      </c>
      <c r="E23" s="33"/>
      <c r="F23" s="69">
        <v>31465</v>
      </c>
      <c r="G23" s="69">
        <v>4538</v>
      </c>
      <c r="H23" s="69">
        <v>102143</v>
      </c>
      <c r="I23" s="65">
        <f t="shared" si="0"/>
        <v>5.9336712208021156</v>
      </c>
      <c r="J23" s="61">
        <f>F23/H23-1</f>
        <v>-0.69195147978814009</v>
      </c>
      <c r="K23" s="69">
        <v>101015</v>
      </c>
      <c r="L23" s="69">
        <v>47300</v>
      </c>
      <c r="M23" s="69">
        <v>688183</v>
      </c>
      <c r="N23" s="65">
        <f>K23/L23-1</f>
        <v>1.1356236786469345</v>
      </c>
      <c r="O23" s="61">
        <f>K23/M23-1</f>
        <v>-0.8532149152187718</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23</v>
      </c>
      <c r="G25" s="69">
        <v>7</v>
      </c>
      <c r="H25" s="69">
        <v>41</v>
      </c>
      <c r="I25" s="65">
        <f t="shared" si="0"/>
        <v>2.2857142857142856</v>
      </c>
      <c r="J25" s="61">
        <f>F25/H25-1</f>
        <v>-0.43902439024390238</v>
      </c>
      <c r="K25" s="69">
        <v>76</v>
      </c>
      <c r="L25" s="69">
        <v>12</v>
      </c>
      <c r="M25" s="69">
        <v>255</v>
      </c>
      <c r="N25" s="65">
        <f>K25/L25-1</f>
        <v>5.333333333333333</v>
      </c>
      <c r="O25" s="61">
        <f>K25/M25-1</f>
        <v>-0.70196078431372544</v>
      </c>
      <c r="P25" s="71">
        <v>37</v>
      </c>
      <c r="Q25" s="71">
        <v>363</v>
      </c>
    </row>
    <row r="26" spans="1:33">
      <c r="A26" s="10"/>
      <c r="B26" s="13"/>
      <c r="C26" s="34"/>
      <c r="D26" s="27" t="s">
        <v>20</v>
      </c>
      <c r="E26" s="33"/>
      <c r="F26" s="69">
        <v>35845</v>
      </c>
      <c r="G26" s="69">
        <v>1534</v>
      </c>
      <c r="H26" s="69">
        <v>107800</v>
      </c>
      <c r="I26" s="65">
        <f t="shared" si="0"/>
        <v>22.367014341590611</v>
      </c>
      <c r="J26" s="61">
        <f>F26/H26-1</f>
        <v>-0.66748608534322817</v>
      </c>
      <c r="K26" s="69">
        <v>117659</v>
      </c>
      <c r="L26" s="69">
        <v>20026</v>
      </c>
      <c r="M26" s="69">
        <v>690353</v>
      </c>
      <c r="N26" s="65">
        <f>K26/L26-1</f>
        <v>4.8753120942774393</v>
      </c>
      <c r="O26" s="61">
        <f>K26/M26-1</f>
        <v>-0.8295669027294732</v>
      </c>
      <c r="P26" s="71">
        <v>29062</v>
      </c>
      <c r="Q26" s="71">
        <v>867164</v>
      </c>
    </row>
    <row r="27" spans="1:33" ht="15.75" thickBot="1">
      <c r="A27" s="10"/>
      <c r="B27" s="13"/>
      <c r="C27" s="36" t="s">
        <v>16</v>
      </c>
      <c r="D27" s="37"/>
      <c r="E27" s="38"/>
      <c r="F27" s="47">
        <f t="shared" ref="F27:H28" si="1">F10+F13+F16+F19+F22+F25</f>
        <v>148</v>
      </c>
      <c r="G27" s="47">
        <f t="shared" si="1"/>
        <v>12</v>
      </c>
      <c r="H27" s="47">
        <f t="shared" si="1"/>
        <v>269</v>
      </c>
      <c r="I27" s="67">
        <f>F27/G27-1</f>
        <v>11.333333333333334</v>
      </c>
      <c r="J27" s="63">
        <f>F27/H27-1</f>
        <v>-0.44981412639405205</v>
      </c>
      <c r="K27" s="47">
        <f t="shared" ref="K27:M28" si="2">K10+K13+K16+K19+K22+K25</f>
        <v>379</v>
      </c>
      <c r="L27" s="47">
        <f t="shared" si="2"/>
        <v>626</v>
      </c>
      <c r="M27" s="47">
        <f t="shared" si="2"/>
        <v>2344</v>
      </c>
      <c r="N27" s="67">
        <f>K27/L27-1</f>
        <v>-0.39456869009584661</v>
      </c>
      <c r="O27" s="63">
        <f>K27/M27-1</f>
        <v>-0.83831058020477811</v>
      </c>
      <c r="P27" s="47">
        <f>P10+P13+P16+P19+P22+P25</f>
        <v>667</v>
      </c>
      <c r="Q27" s="47">
        <f>Q10+Q13+Q16+Q19+Q22+Q25</f>
        <v>3344</v>
      </c>
    </row>
    <row r="28" spans="1:33" s="23" customFormat="1" ht="16.5" thickTop="1" thickBot="1">
      <c r="A28" s="10"/>
      <c r="B28" s="13"/>
      <c r="C28" s="39" t="s">
        <v>17</v>
      </c>
      <c r="D28" s="40"/>
      <c r="E28" s="41"/>
      <c r="F28" s="48">
        <f t="shared" si="1"/>
        <v>240848</v>
      </c>
      <c r="G28" s="48">
        <f t="shared" si="1"/>
        <v>6072</v>
      </c>
      <c r="H28" s="48">
        <f t="shared" si="1"/>
        <v>784268</v>
      </c>
      <c r="I28" s="68">
        <f>F28/G28-1</f>
        <v>38.665349143610015</v>
      </c>
      <c r="J28" s="64">
        <f>F28/H28-1</f>
        <v>-0.69290089612224393</v>
      </c>
      <c r="K28" s="48">
        <f t="shared" si="2"/>
        <v>572992</v>
      </c>
      <c r="L28" s="48">
        <f t="shared" si="2"/>
        <v>1302515</v>
      </c>
      <c r="M28" s="48">
        <f t="shared" si="2"/>
        <v>6844191</v>
      </c>
      <c r="N28" s="68">
        <f>K28/L28-1</f>
        <v>-0.56008798363166645</v>
      </c>
      <c r="O28" s="64">
        <f>K28/M28-1</f>
        <v>-0.91628053629713135</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1:17" hidden="1">
      <c r="A33" s="10"/>
      <c r="B33" s="10"/>
      <c r="C33" s="10"/>
      <c r="D33" s="10"/>
      <c r="E33" s="10"/>
      <c r="F33" s="42"/>
      <c r="G33" s="42"/>
      <c r="H33" s="42"/>
      <c r="I33" s="10"/>
      <c r="J33" s="10"/>
      <c r="K33" s="10"/>
      <c r="L33" s="10"/>
      <c r="M33" s="10"/>
      <c r="N33" s="10"/>
      <c r="O33" s="10"/>
      <c r="P33" s="10"/>
      <c r="Q33" s="10"/>
    </row>
    <row r="34" spans="1:17" hidden="1">
      <c r="A34" s="10"/>
      <c r="B34" s="10"/>
      <c r="C34" s="10"/>
      <c r="D34" s="10"/>
      <c r="E34" s="10"/>
      <c r="F34" s="42"/>
      <c r="G34" s="42"/>
      <c r="H34" s="42"/>
      <c r="I34" s="10"/>
      <c r="J34" s="10"/>
      <c r="K34" s="10"/>
      <c r="L34" s="10"/>
      <c r="M34" s="10"/>
      <c r="N34" s="10"/>
      <c r="O34" s="10"/>
      <c r="P34" s="10"/>
      <c r="Q34" s="10"/>
    </row>
    <row r="35" spans="1:17" hidden="1">
      <c r="A35" s="10"/>
      <c r="B35" s="10"/>
      <c r="C35" s="10"/>
      <c r="D35" s="10"/>
      <c r="E35" s="10"/>
      <c r="F35" s="42"/>
      <c r="G35" s="42"/>
      <c r="H35" s="42"/>
      <c r="I35" s="10"/>
      <c r="J35" s="10"/>
      <c r="K35" s="10"/>
      <c r="L35" s="10"/>
      <c r="M35" s="10"/>
      <c r="N35" s="10"/>
      <c r="O35" s="10"/>
      <c r="P35" s="10"/>
      <c r="Q35" s="10"/>
    </row>
    <row r="36" spans="1:17" hidden="1">
      <c r="A36" s="10"/>
      <c r="B36" s="10"/>
      <c r="C36" s="10"/>
      <c r="D36" s="10"/>
      <c r="E36" s="10"/>
      <c r="F36" s="42"/>
      <c r="G36" s="42"/>
      <c r="H36" s="42"/>
      <c r="I36" s="10"/>
      <c r="J36" s="10"/>
      <c r="K36" s="10"/>
      <c r="L36" s="10"/>
      <c r="M36" s="10"/>
      <c r="N36" s="10"/>
      <c r="O36" s="10"/>
      <c r="P36" s="10"/>
      <c r="Q36" s="10"/>
    </row>
    <row r="37" spans="1:17" hidden="1">
      <c r="A37" s="10"/>
      <c r="B37" s="10"/>
      <c r="C37" s="10"/>
      <c r="D37" s="10"/>
      <c r="E37" s="10"/>
      <c r="F37" s="42"/>
      <c r="G37" s="42"/>
      <c r="H37" s="42"/>
      <c r="I37" s="10"/>
      <c r="J37" s="10"/>
      <c r="K37" s="10"/>
      <c r="L37" s="10"/>
      <c r="M37" s="10"/>
      <c r="N37" s="10"/>
      <c r="O37" s="10"/>
      <c r="P37" s="10"/>
      <c r="Q37" s="10"/>
    </row>
    <row r="38" spans="1:17" hidden="1">
      <c r="A38" s="10"/>
      <c r="B38" s="10"/>
      <c r="C38" s="10"/>
      <c r="D38" s="10"/>
      <c r="E38" s="10"/>
      <c r="F38" s="42"/>
      <c r="G38" s="42"/>
      <c r="H38" s="42"/>
      <c r="I38" s="10"/>
      <c r="J38" s="10"/>
      <c r="K38" s="10"/>
      <c r="L38" s="10"/>
      <c r="M38" s="10"/>
      <c r="N38" s="10"/>
      <c r="O38" s="10"/>
      <c r="P38" s="10"/>
      <c r="Q38" s="10"/>
    </row>
    <row r="39" spans="1:17" hidden="1">
      <c r="A39" s="10"/>
      <c r="B39" s="10"/>
      <c r="C39" s="10"/>
      <c r="D39" s="10"/>
      <c r="E39" s="10"/>
      <c r="F39" s="42"/>
      <c r="G39" s="42"/>
      <c r="H39" s="42"/>
      <c r="I39" s="10"/>
      <c r="J39" s="10"/>
      <c r="K39" s="10"/>
      <c r="L39" s="10"/>
      <c r="M39" s="10"/>
      <c r="N39" s="10"/>
      <c r="O39" s="10"/>
      <c r="P39" s="10"/>
      <c r="Q39" s="10"/>
    </row>
    <row r="40" spans="1:17" hidden="1">
      <c r="A40" s="10"/>
      <c r="B40" s="10"/>
      <c r="C40" s="10"/>
      <c r="D40" s="10"/>
      <c r="E40" s="10"/>
      <c r="F40" s="42"/>
      <c r="G40" s="42"/>
      <c r="H40" s="42"/>
      <c r="I40" s="10"/>
      <c r="J40" s="10"/>
      <c r="K40" s="10"/>
      <c r="L40" s="10"/>
      <c r="M40" s="10"/>
      <c r="N40" s="10"/>
      <c r="O40" s="10"/>
      <c r="P40" s="10"/>
      <c r="Q40" s="10"/>
    </row>
    <row r="41" spans="1:17" hidden="1">
      <c r="A41" s="10"/>
      <c r="B41" s="10"/>
      <c r="C41" s="10"/>
      <c r="D41" s="10"/>
      <c r="E41" s="10"/>
      <c r="F41" s="42"/>
      <c r="G41" s="42"/>
      <c r="H41" s="42"/>
      <c r="I41" s="10"/>
      <c r="J41" s="10"/>
      <c r="K41" s="10"/>
      <c r="L41" s="10"/>
      <c r="M41" s="10"/>
      <c r="N41" s="10"/>
      <c r="O41" s="10"/>
      <c r="P41" s="10"/>
      <c r="Q41" s="10"/>
    </row>
    <row r="42" spans="1:17" hidden="1">
      <c r="A42" s="10"/>
      <c r="B42" s="10"/>
      <c r="C42" s="10"/>
      <c r="D42" s="10"/>
      <c r="E42" s="10"/>
      <c r="F42" s="42"/>
      <c r="G42" s="42"/>
      <c r="H42" s="42"/>
      <c r="I42" s="10"/>
      <c r="J42" s="10"/>
      <c r="K42" s="10"/>
      <c r="L42" s="10"/>
      <c r="M42" s="10"/>
      <c r="N42" s="10"/>
      <c r="O42" s="10"/>
      <c r="P42" s="10"/>
      <c r="Q42" s="10"/>
    </row>
    <row r="43" spans="1:17" hidden="1">
      <c r="A43" s="10"/>
      <c r="B43" s="10"/>
      <c r="C43" s="10"/>
      <c r="D43" s="10"/>
      <c r="E43" s="10"/>
      <c r="F43" s="42"/>
      <c r="G43" s="42"/>
      <c r="H43" s="42"/>
      <c r="I43" s="10"/>
      <c r="J43" s="10"/>
      <c r="K43" s="10"/>
      <c r="L43" s="10"/>
      <c r="M43" s="10"/>
      <c r="N43" s="10"/>
      <c r="O43" s="10"/>
      <c r="P43" s="10"/>
      <c r="Q43" s="10"/>
    </row>
    <row r="44" spans="1:17" hidden="1">
      <c r="A44" s="10"/>
      <c r="B44" s="10"/>
      <c r="C44" s="10"/>
      <c r="D44" s="10"/>
      <c r="E44" s="10"/>
      <c r="F44" s="42"/>
      <c r="G44" s="42"/>
      <c r="H44" s="42"/>
      <c r="I44" s="10"/>
      <c r="J44" s="10"/>
      <c r="K44" s="10"/>
      <c r="L44" s="10"/>
      <c r="M44" s="10"/>
      <c r="N44" s="10"/>
      <c r="O44" s="10"/>
      <c r="P44" s="10"/>
      <c r="Q44" s="10"/>
    </row>
    <row r="45" spans="1:17" hidden="1">
      <c r="A45" s="10"/>
      <c r="B45" s="10"/>
      <c r="C45" s="10"/>
      <c r="D45" s="10"/>
      <c r="E45" s="10"/>
      <c r="F45" s="42"/>
      <c r="G45" s="42"/>
      <c r="H45" s="42"/>
      <c r="I45" s="10"/>
      <c r="J45" s="10"/>
      <c r="K45" s="10"/>
      <c r="L45" s="10"/>
      <c r="M45" s="10"/>
      <c r="N45" s="10"/>
      <c r="O45" s="10"/>
      <c r="P45" s="10"/>
      <c r="Q45" s="10"/>
    </row>
    <row r="46" spans="1:17" hidden="1">
      <c r="A46" s="10"/>
      <c r="B46" s="10"/>
      <c r="C46" s="10"/>
      <c r="D46" s="10"/>
      <c r="E46" s="10"/>
      <c r="F46" s="42"/>
      <c r="G46" s="42"/>
      <c r="H46" s="42"/>
      <c r="I46" s="10"/>
      <c r="J46" s="10"/>
      <c r="K46" s="10"/>
      <c r="L46" s="10"/>
      <c r="M46" s="10"/>
      <c r="N46" s="10"/>
      <c r="O46" s="10"/>
      <c r="P46" s="10"/>
      <c r="Q46" s="10"/>
    </row>
    <row r="47" spans="1:17" hidden="1">
      <c r="A47" s="10"/>
      <c r="B47" s="10"/>
      <c r="C47" s="10"/>
      <c r="D47" s="10"/>
      <c r="E47" s="10"/>
      <c r="F47" s="42"/>
      <c r="G47" s="42"/>
      <c r="H47" s="42"/>
      <c r="I47" s="10"/>
      <c r="J47" s="10"/>
      <c r="K47" s="10"/>
      <c r="L47" s="10"/>
      <c r="M47" s="10"/>
      <c r="N47" s="10"/>
      <c r="O47" s="10"/>
      <c r="P47" s="10"/>
      <c r="Q47" s="10"/>
    </row>
    <row r="48" spans="1:17" hidden="1">
      <c r="A48" s="10"/>
      <c r="B48" s="10"/>
      <c r="C48" s="10"/>
      <c r="D48" s="10"/>
      <c r="E48" s="10"/>
      <c r="F48" s="10"/>
      <c r="G48" s="10"/>
      <c r="H48" s="10"/>
      <c r="I48" s="10"/>
      <c r="J48" s="10"/>
      <c r="K48" s="10"/>
      <c r="L48" s="10"/>
      <c r="M48" s="10"/>
      <c r="N48" s="10"/>
      <c r="O48" s="10"/>
      <c r="P48" s="10"/>
      <c r="Q48" s="10"/>
    </row>
  </sheetData>
  <mergeCells count="3">
    <mergeCell ref="P6:Q6"/>
    <mergeCell ref="K6:O6"/>
    <mergeCell ref="F6:J6"/>
  </mergeCells>
  <pageMargins left="0.7" right="0.7" top="0.75" bottom="0.75" header="0.3" footer="0.3"/>
  <pageSetup paperSize="9" scale="85" orientation="landscape"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34BF7-3FE3-4FC6-A08D-FE9E01CC2B05}">
  <dimension ref="A1:AT32"/>
  <sheetViews>
    <sheetView showGridLines="0" zoomScale="80" zoomScaleNormal="80" workbookViewId="0">
      <selection activeCell="V43" sqref="V43"/>
    </sheetView>
  </sheetViews>
  <sheetFormatPr defaultColWidth="0" defaultRowHeight="12.95" customHeight="1"/>
  <cols>
    <col min="1" max="2" width="4.28515625" customWidth="1"/>
    <col min="3" max="3" width="3.7109375" customWidth="1"/>
    <col min="4" max="4" width="30"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46173</v>
      </c>
      <c r="AG3" s="26"/>
      <c r="AH3" s="26"/>
      <c r="AI3" s="26"/>
      <c r="AJ3" s="26"/>
      <c r="AK3" s="26"/>
      <c r="AL3" s="26"/>
      <c r="AM3" s="26"/>
      <c r="AN3" s="26"/>
      <c r="AO3" s="10"/>
    </row>
    <row r="4" spans="1:46" ht="12.95" customHeight="1">
      <c r="A4" s="10"/>
      <c r="B4" s="12" t="s">
        <v>67</v>
      </c>
      <c r="C4" s="27"/>
      <c r="D4" s="197" t="s">
        <v>52</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13</v>
      </c>
      <c r="F6" s="213"/>
      <c r="G6" s="213"/>
      <c r="H6" s="213"/>
      <c r="I6" s="213"/>
      <c r="J6" s="213"/>
      <c r="K6" s="213"/>
      <c r="L6" s="213"/>
      <c r="M6" s="213"/>
      <c r="N6" s="213"/>
      <c r="O6" s="213"/>
      <c r="P6" s="213"/>
      <c r="Q6" s="213"/>
      <c r="R6" s="213"/>
      <c r="S6" s="214"/>
      <c r="T6" s="215" t="s">
        <v>148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161</v>
      </c>
      <c r="F10" s="124">
        <v>160</v>
      </c>
      <c r="G10" s="124">
        <v>163</v>
      </c>
      <c r="H10" s="129">
        <v>99</v>
      </c>
      <c r="I10" s="129">
        <v>83</v>
      </c>
      <c r="J10" s="129">
        <v>0</v>
      </c>
      <c r="K10" s="129">
        <v>0</v>
      </c>
      <c r="L10" s="129">
        <v>90</v>
      </c>
      <c r="M10" s="65">
        <v>6.2500000000000888E-3</v>
      </c>
      <c r="N10" s="65">
        <v>-1.2269938650306789E-2</v>
      </c>
      <c r="O10" s="65">
        <v>0.6262626262626263</v>
      </c>
      <c r="P10" s="65">
        <v>0.93975903614457823</v>
      </c>
      <c r="Q10" s="65" t="s">
        <v>48</v>
      </c>
      <c r="R10" s="65" t="s">
        <v>48</v>
      </c>
      <c r="S10" s="125">
        <v>0.78888888888888897</v>
      </c>
      <c r="T10" s="69">
        <v>1582</v>
      </c>
      <c r="U10" s="69">
        <v>1483</v>
      </c>
      <c r="V10" s="69">
        <v>1052</v>
      </c>
      <c r="W10" s="69">
        <v>758</v>
      </c>
      <c r="X10" s="69">
        <v>749</v>
      </c>
      <c r="Y10" s="69">
        <v>0</v>
      </c>
      <c r="Z10" s="69">
        <v>551</v>
      </c>
      <c r="AA10" s="69">
        <v>735</v>
      </c>
      <c r="AB10" s="65">
        <v>6.6756574511126043E-2</v>
      </c>
      <c r="AC10" s="65">
        <v>0.50380228136882121</v>
      </c>
      <c r="AD10" s="65">
        <v>1.0870712401055407</v>
      </c>
      <c r="AE10" s="65">
        <v>1.1121495327102804</v>
      </c>
      <c r="AF10" s="65" t="s">
        <v>48</v>
      </c>
      <c r="AG10" s="65">
        <v>1.8711433756805809</v>
      </c>
      <c r="AH10" s="125">
        <v>1.1523809523809523</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626176</v>
      </c>
      <c r="F11" s="124">
        <v>579486</v>
      </c>
      <c r="G11" s="124">
        <v>584059</v>
      </c>
      <c r="H11" s="129">
        <v>353242</v>
      </c>
      <c r="I11" s="129">
        <v>234968</v>
      </c>
      <c r="J11" s="129">
        <v>0</v>
      </c>
      <c r="K11" s="129">
        <v>0</v>
      </c>
      <c r="L11" s="129">
        <v>303053</v>
      </c>
      <c r="M11" s="65">
        <v>8.057140293294407E-2</v>
      </c>
      <c r="N11" s="65">
        <v>7.2110865511874733E-2</v>
      </c>
      <c r="O11" s="65">
        <v>0.77265444086490276</v>
      </c>
      <c r="P11" s="65">
        <v>1.6649416090701714</v>
      </c>
      <c r="Q11" s="65" t="s">
        <v>48</v>
      </c>
      <c r="R11" s="65" t="s">
        <v>48</v>
      </c>
      <c r="S11" s="125">
        <v>1.0662260396696288</v>
      </c>
      <c r="T11" s="69">
        <v>4920317</v>
      </c>
      <c r="U11" s="69">
        <v>4275657</v>
      </c>
      <c r="V11" s="69">
        <v>3397597</v>
      </c>
      <c r="W11" s="69">
        <v>2341177</v>
      </c>
      <c r="X11" s="69">
        <v>1292414</v>
      </c>
      <c r="Y11" s="69">
        <v>0</v>
      </c>
      <c r="Z11" s="69">
        <v>1092884</v>
      </c>
      <c r="AA11" s="69">
        <v>2148202</v>
      </c>
      <c r="AB11" s="65">
        <v>0.15077448916037928</v>
      </c>
      <c r="AC11" s="65">
        <v>0.4481755782101291</v>
      </c>
      <c r="AD11" s="65">
        <v>1.1016424644527092</v>
      </c>
      <c r="AE11" s="65">
        <v>2.8070749775226824</v>
      </c>
      <c r="AF11" s="65" t="s">
        <v>48</v>
      </c>
      <c r="AG11" s="65">
        <v>3.5021402088419267</v>
      </c>
      <c r="AH11" s="125">
        <v>1.2904349777162483</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146</v>
      </c>
      <c r="F13" s="124">
        <v>152</v>
      </c>
      <c r="G13" s="124">
        <v>92</v>
      </c>
      <c r="H13" s="129">
        <v>70</v>
      </c>
      <c r="I13" s="129">
        <v>71</v>
      </c>
      <c r="J13" s="129">
        <v>17</v>
      </c>
      <c r="K13" s="129">
        <v>0</v>
      </c>
      <c r="L13" s="129">
        <v>71</v>
      </c>
      <c r="M13" s="65">
        <v>-3.9473684210526327E-2</v>
      </c>
      <c r="N13" s="65">
        <v>0.58695652173913038</v>
      </c>
      <c r="O13" s="65">
        <v>1.0857142857142859</v>
      </c>
      <c r="P13" s="65">
        <v>1.056338028169014</v>
      </c>
      <c r="Q13" s="65">
        <v>7.5882352941176467</v>
      </c>
      <c r="R13" s="65" t="s">
        <v>48</v>
      </c>
      <c r="S13" s="125">
        <v>1.056338028169014</v>
      </c>
      <c r="T13" s="69">
        <v>322</v>
      </c>
      <c r="U13" s="69">
        <v>271</v>
      </c>
      <c r="V13" s="69">
        <v>184</v>
      </c>
      <c r="W13" s="69">
        <v>143</v>
      </c>
      <c r="X13" s="69">
        <v>163</v>
      </c>
      <c r="Y13" s="69">
        <v>34</v>
      </c>
      <c r="Z13" s="69">
        <v>10</v>
      </c>
      <c r="AA13" s="69">
        <v>145</v>
      </c>
      <c r="AB13" s="65">
        <v>0.18819188191881908</v>
      </c>
      <c r="AC13" s="65">
        <v>0.75</v>
      </c>
      <c r="AD13" s="65">
        <v>1.2517482517482517</v>
      </c>
      <c r="AE13" s="65">
        <v>0.97546012269938642</v>
      </c>
      <c r="AF13" s="65">
        <v>8.4705882352941178</v>
      </c>
      <c r="AG13" s="65">
        <v>31.200000000000003</v>
      </c>
      <c r="AH13" s="125">
        <v>1.2206896551724138</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315980</v>
      </c>
      <c r="F14" s="124">
        <v>310711</v>
      </c>
      <c r="G14" s="124">
        <v>200577</v>
      </c>
      <c r="H14" s="129">
        <v>161083</v>
      </c>
      <c r="I14" s="129">
        <v>82038</v>
      </c>
      <c r="J14" s="129">
        <v>24481</v>
      </c>
      <c r="K14" s="129">
        <v>0</v>
      </c>
      <c r="L14" s="129">
        <v>165399</v>
      </c>
      <c r="M14" s="65">
        <v>1.6957880474138376E-2</v>
      </c>
      <c r="N14" s="65">
        <v>0.57535510053495664</v>
      </c>
      <c r="O14" s="65">
        <v>0.96159743734596459</v>
      </c>
      <c r="P14" s="65">
        <v>2.8516297325629587</v>
      </c>
      <c r="Q14" s="65">
        <v>11.907152485601078</v>
      </c>
      <c r="R14" s="65" t="s">
        <v>48</v>
      </c>
      <c r="S14" s="125">
        <v>0.91041058289348786</v>
      </c>
      <c r="T14" s="69">
        <v>656808</v>
      </c>
      <c r="U14" s="69">
        <v>602665</v>
      </c>
      <c r="V14" s="69">
        <v>460748</v>
      </c>
      <c r="W14" s="69">
        <v>351486</v>
      </c>
      <c r="X14" s="69">
        <v>178913</v>
      </c>
      <c r="Y14" s="69">
        <v>40586</v>
      </c>
      <c r="Z14" s="69">
        <v>41113</v>
      </c>
      <c r="AA14" s="69">
        <v>393104</v>
      </c>
      <c r="AB14" s="65">
        <v>8.9839297121949935E-2</v>
      </c>
      <c r="AC14" s="65">
        <v>0.42552544992056385</v>
      </c>
      <c r="AD14" s="65">
        <v>0.86866048718867894</v>
      </c>
      <c r="AE14" s="65">
        <v>2.6711027147272697</v>
      </c>
      <c r="AF14" s="65">
        <v>15.183117331099393</v>
      </c>
      <c r="AG14" s="65">
        <v>14.97567679322842</v>
      </c>
      <c r="AH14" s="125">
        <v>0.67082502340347583</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104</v>
      </c>
      <c r="F16" s="124">
        <v>95</v>
      </c>
      <c r="G16" s="124">
        <v>91</v>
      </c>
      <c r="H16" s="129">
        <v>99</v>
      </c>
      <c r="I16" s="129">
        <v>91</v>
      </c>
      <c r="J16" s="129">
        <v>1</v>
      </c>
      <c r="K16" s="129">
        <v>0</v>
      </c>
      <c r="L16" s="129">
        <v>37</v>
      </c>
      <c r="M16" s="65">
        <v>9.473684210526323E-2</v>
      </c>
      <c r="N16" s="65">
        <v>0.14285714285714279</v>
      </c>
      <c r="O16" s="65">
        <v>5.0505050505050608E-2</v>
      </c>
      <c r="P16" s="65">
        <v>0.14285714285714279</v>
      </c>
      <c r="Q16" s="65">
        <v>103</v>
      </c>
      <c r="R16" s="65" t="s">
        <v>48</v>
      </c>
      <c r="S16" s="125">
        <v>1.810810810810811</v>
      </c>
      <c r="T16" s="69">
        <v>173</v>
      </c>
      <c r="U16" s="69">
        <v>178</v>
      </c>
      <c r="V16" s="69">
        <v>170</v>
      </c>
      <c r="W16" s="69">
        <v>169</v>
      </c>
      <c r="X16" s="69">
        <v>138</v>
      </c>
      <c r="Y16" s="69">
        <v>3</v>
      </c>
      <c r="Z16" s="69">
        <v>3</v>
      </c>
      <c r="AA16" s="69">
        <v>64</v>
      </c>
      <c r="AB16" s="65">
        <v>-2.8089887640449396E-2</v>
      </c>
      <c r="AC16" s="65">
        <v>1.7647058823529349E-2</v>
      </c>
      <c r="AD16" s="65">
        <v>2.3668639053254337E-2</v>
      </c>
      <c r="AE16" s="65">
        <v>0.25362318840579712</v>
      </c>
      <c r="AF16" s="65">
        <v>56.666666666666664</v>
      </c>
      <c r="AG16" s="65">
        <v>56.666666666666664</v>
      </c>
      <c r="AH16" s="125">
        <v>1.703125</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221951</v>
      </c>
      <c r="F17" s="124">
        <v>181459</v>
      </c>
      <c r="G17" s="124">
        <v>156985</v>
      </c>
      <c r="H17" s="129">
        <v>137318</v>
      </c>
      <c r="I17" s="129">
        <v>88575</v>
      </c>
      <c r="J17" s="129">
        <v>0</v>
      </c>
      <c r="K17" s="129">
        <v>0</v>
      </c>
      <c r="L17" s="129">
        <v>66376</v>
      </c>
      <c r="M17" s="65">
        <v>0.22314682655586116</v>
      </c>
      <c r="N17" s="65">
        <v>0.41383571678822828</v>
      </c>
      <c r="O17" s="65">
        <v>0.6163285221165471</v>
      </c>
      <c r="P17" s="65">
        <v>1.5057973468811743</v>
      </c>
      <c r="Q17" s="65" t="s">
        <v>48</v>
      </c>
      <c r="R17" s="65" t="s">
        <v>48</v>
      </c>
      <c r="S17" s="125">
        <v>2.343844160539954</v>
      </c>
      <c r="T17" s="69">
        <v>315033</v>
      </c>
      <c r="U17" s="69">
        <v>290232</v>
      </c>
      <c r="V17" s="69">
        <v>272297.40000000002</v>
      </c>
      <c r="W17" s="69">
        <v>224466</v>
      </c>
      <c r="X17" s="69">
        <v>124236</v>
      </c>
      <c r="Y17" s="69">
        <v>0</v>
      </c>
      <c r="Z17" s="69">
        <v>1753</v>
      </c>
      <c r="AA17" s="69">
        <v>108923</v>
      </c>
      <c r="AB17" s="65">
        <v>8.5452327792937988E-2</v>
      </c>
      <c r="AC17" s="65">
        <v>0.15694457604075529</v>
      </c>
      <c r="AD17" s="65">
        <v>0.40347758680601964</v>
      </c>
      <c r="AE17" s="65">
        <v>1.5357625808944269</v>
      </c>
      <c r="AF17" s="65" t="s">
        <v>48</v>
      </c>
      <c r="AG17" s="65">
        <v>178.71078151739874</v>
      </c>
      <c r="AH17" s="125">
        <v>1.8922541611964414</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141</v>
      </c>
      <c r="F19" s="124">
        <v>141</v>
      </c>
      <c r="G19" s="124">
        <v>147</v>
      </c>
      <c r="H19" s="129">
        <v>159</v>
      </c>
      <c r="I19" s="129">
        <v>107</v>
      </c>
      <c r="J19" s="129">
        <v>0</v>
      </c>
      <c r="K19" s="129">
        <v>0</v>
      </c>
      <c r="L19" s="129">
        <v>113</v>
      </c>
      <c r="M19" s="65">
        <v>0</v>
      </c>
      <c r="N19" s="65">
        <v>-4.081632653061229E-2</v>
      </c>
      <c r="O19" s="65">
        <v>-0.1132075471698113</v>
      </c>
      <c r="P19" s="65">
        <v>0.31775700934579443</v>
      </c>
      <c r="Q19" s="65" t="s">
        <v>48</v>
      </c>
      <c r="R19" s="65" t="s">
        <v>48</v>
      </c>
      <c r="S19" s="125">
        <v>0.24778761061946897</v>
      </c>
      <c r="T19" s="69">
        <v>797</v>
      </c>
      <c r="U19" s="69">
        <v>749</v>
      </c>
      <c r="V19" s="69">
        <v>600</v>
      </c>
      <c r="W19" s="69">
        <v>608</v>
      </c>
      <c r="X19" s="69">
        <v>260</v>
      </c>
      <c r="Y19" s="69">
        <v>0</v>
      </c>
      <c r="Z19" s="69">
        <v>43</v>
      </c>
      <c r="AA19" s="69">
        <v>292</v>
      </c>
      <c r="AB19" s="65">
        <v>6.4085447263017459E-2</v>
      </c>
      <c r="AC19" s="65">
        <v>0.32833333333333337</v>
      </c>
      <c r="AD19" s="65">
        <v>0.31085526315789469</v>
      </c>
      <c r="AE19" s="65">
        <v>2.0653846153846156</v>
      </c>
      <c r="AF19" s="65" t="s">
        <v>48</v>
      </c>
      <c r="AG19" s="65">
        <v>17.534883720930232</v>
      </c>
      <c r="AH19" s="125">
        <v>1.7294520547945207</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294126</v>
      </c>
      <c r="F20" s="124">
        <v>348266</v>
      </c>
      <c r="G20" s="124">
        <v>425839</v>
      </c>
      <c r="H20" s="129">
        <v>390316</v>
      </c>
      <c r="I20" s="129">
        <v>173929</v>
      </c>
      <c r="J20" s="129">
        <v>0</v>
      </c>
      <c r="K20" s="129">
        <v>0</v>
      </c>
      <c r="L20" s="129">
        <v>300445</v>
      </c>
      <c r="M20" s="65">
        <v>-0.15545588716670589</v>
      </c>
      <c r="N20" s="65">
        <v>-0.30930234196492101</v>
      </c>
      <c r="O20" s="65">
        <v>-0.24644134496151837</v>
      </c>
      <c r="P20" s="65">
        <v>0.69106934438765233</v>
      </c>
      <c r="Q20" s="65" t="s">
        <v>48</v>
      </c>
      <c r="R20" s="65" t="s">
        <v>48</v>
      </c>
      <c r="S20" s="125">
        <v>-2.1032135665429608E-2</v>
      </c>
      <c r="T20" s="69">
        <v>1922520</v>
      </c>
      <c r="U20" s="69">
        <v>1944996</v>
      </c>
      <c r="V20" s="69">
        <v>1772000</v>
      </c>
      <c r="W20" s="69">
        <v>1579293</v>
      </c>
      <c r="X20" s="69">
        <v>358192</v>
      </c>
      <c r="Y20" s="69">
        <v>0</v>
      </c>
      <c r="Z20" s="69">
        <v>140552</v>
      </c>
      <c r="AA20" s="69">
        <v>765085</v>
      </c>
      <c r="AB20" s="65">
        <v>-1.155580782685417E-2</v>
      </c>
      <c r="AC20" s="65">
        <v>8.4943566591422215E-2</v>
      </c>
      <c r="AD20" s="65">
        <v>0.21732952656663462</v>
      </c>
      <c r="AE20" s="65">
        <v>4.3672890516817793</v>
      </c>
      <c r="AF20" s="65" t="s">
        <v>48</v>
      </c>
      <c r="AG20" s="65">
        <v>12.678353918834311</v>
      </c>
      <c r="AH20" s="125">
        <v>1.5128188371226727</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7</v>
      </c>
      <c r="F22" s="124">
        <v>2</v>
      </c>
      <c r="G22" s="124">
        <v>2</v>
      </c>
      <c r="H22" s="129">
        <v>3</v>
      </c>
      <c r="I22" s="129">
        <v>0</v>
      </c>
      <c r="J22" s="129">
        <v>0</v>
      </c>
      <c r="K22" s="129">
        <v>0</v>
      </c>
      <c r="L22" s="129">
        <v>2</v>
      </c>
      <c r="M22" s="65">
        <v>2.5</v>
      </c>
      <c r="N22" s="65">
        <v>2.5</v>
      </c>
      <c r="O22" s="65">
        <v>1.3333333333333335</v>
      </c>
      <c r="P22" s="65" t="s">
        <v>48</v>
      </c>
      <c r="Q22" s="65" t="s">
        <v>48</v>
      </c>
      <c r="R22" s="65" t="s">
        <v>48</v>
      </c>
      <c r="S22" s="125">
        <v>2.5</v>
      </c>
      <c r="T22" s="69">
        <v>12</v>
      </c>
      <c r="U22" s="69">
        <v>3</v>
      </c>
      <c r="V22" s="69">
        <v>3</v>
      </c>
      <c r="W22" s="69">
        <v>4</v>
      </c>
      <c r="X22" s="69">
        <v>1</v>
      </c>
      <c r="Y22" s="69">
        <v>0</v>
      </c>
      <c r="Z22" s="69">
        <v>0</v>
      </c>
      <c r="AA22" s="69">
        <v>3</v>
      </c>
      <c r="AB22" s="65">
        <v>3</v>
      </c>
      <c r="AC22" s="65">
        <v>3</v>
      </c>
      <c r="AD22" s="65">
        <v>2</v>
      </c>
      <c r="AE22" s="65">
        <v>11</v>
      </c>
      <c r="AF22" s="65" t="s">
        <v>48</v>
      </c>
      <c r="AG22" s="65" t="s">
        <v>48</v>
      </c>
      <c r="AH22" s="125">
        <v>3</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20497</v>
      </c>
      <c r="F23" s="124">
        <v>7502</v>
      </c>
      <c r="G23" s="124">
        <v>8306</v>
      </c>
      <c r="H23" s="129">
        <v>2124</v>
      </c>
      <c r="I23" s="129">
        <v>0</v>
      </c>
      <c r="J23" s="129">
        <v>0</v>
      </c>
      <c r="K23" s="129">
        <v>0</v>
      </c>
      <c r="L23" s="129">
        <v>2351</v>
      </c>
      <c r="M23" s="65">
        <v>1.7322047454012264</v>
      </c>
      <c r="N23" s="65">
        <v>1.4677341680712739</v>
      </c>
      <c r="O23" s="65">
        <v>8.6501883239171367</v>
      </c>
      <c r="P23" s="65" t="s">
        <v>48</v>
      </c>
      <c r="Q23" s="65" t="s">
        <v>48</v>
      </c>
      <c r="R23" s="65" t="s">
        <v>48</v>
      </c>
      <c r="S23" s="125">
        <v>7.7184176945980436</v>
      </c>
      <c r="T23" s="69">
        <v>36597</v>
      </c>
      <c r="U23" s="69">
        <v>11889</v>
      </c>
      <c r="V23" s="69">
        <v>12437</v>
      </c>
      <c r="W23" s="69">
        <v>4382</v>
      </c>
      <c r="X23" s="69">
        <v>925</v>
      </c>
      <c r="Y23" s="69">
        <v>0</v>
      </c>
      <c r="Z23" s="69">
        <v>0</v>
      </c>
      <c r="AA23" s="69">
        <v>3410</v>
      </c>
      <c r="AB23" s="65">
        <v>2.0782235680040375</v>
      </c>
      <c r="AC23" s="65">
        <v>1.9425906569108307</v>
      </c>
      <c r="AD23" s="65">
        <v>7.3516659059790044</v>
      </c>
      <c r="AE23" s="65">
        <v>38.564324324324325</v>
      </c>
      <c r="AF23" s="65" t="s">
        <v>48</v>
      </c>
      <c r="AG23" s="65" t="s">
        <v>48</v>
      </c>
      <c r="AH23" s="125">
        <v>9.7322580645161292</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559</v>
      </c>
      <c r="F24" s="130">
        <v>550</v>
      </c>
      <c r="G24" s="130">
        <v>495</v>
      </c>
      <c r="H24" s="130">
        <v>430</v>
      </c>
      <c r="I24" s="130">
        <v>352</v>
      </c>
      <c r="J24" s="130">
        <v>18</v>
      </c>
      <c r="K24" s="130">
        <v>0</v>
      </c>
      <c r="L24" s="130">
        <v>313</v>
      </c>
      <c r="M24" s="131">
        <v>1.6363636363636358E-2</v>
      </c>
      <c r="N24" s="131">
        <v>0.12929292929292924</v>
      </c>
      <c r="O24" s="131">
        <v>0.30000000000000004</v>
      </c>
      <c r="P24" s="131">
        <v>0.58806818181818188</v>
      </c>
      <c r="Q24" s="131">
        <v>30.055555555555557</v>
      </c>
      <c r="R24" s="131" t="s">
        <v>48</v>
      </c>
      <c r="S24" s="132">
        <v>0.78594249201277955</v>
      </c>
      <c r="T24" s="130">
        <v>2886</v>
      </c>
      <c r="U24" s="130">
        <v>2684</v>
      </c>
      <c r="V24" s="130">
        <v>2009</v>
      </c>
      <c r="W24" s="130">
        <v>1682</v>
      </c>
      <c r="X24" s="130">
        <v>1311</v>
      </c>
      <c r="Y24" s="130">
        <v>37</v>
      </c>
      <c r="Z24" s="130">
        <v>607</v>
      </c>
      <c r="AA24" s="130">
        <v>1239</v>
      </c>
      <c r="AB24" s="131">
        <v>7.5260804769001544E-2</v>
      </c>
      <c r="AC24" s="131">
        <v>0.43653558984569441</v>
      </c>
      <c r="AD24" s="131">
        <v>0.71581450653983358</v>
      </c>
      <c r="AE24" s="131">
        <v>1.2013729977116703</v>
      </c>
      <c r="AF24" s="131">
        <v>77</v>
      </c>
      <c r="AG24" s="131">
        <v>3.7545304777594728</v>
      </c>
      <c r="AH24" s="132">
        <v>1.3292978208232444</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1478730</v>
      </c>
      <c r="F25" s="130">
        <v>1427424</v>
      </c>
      <c r="G25" s="130">
        <v>1375766</v>
      </c>
      <c r="H25" s="130">
        <v>1044083</v>
      </c>
      <c r="I25" s="130">
        <v>579510</v>
      </c>
      <c r="J25" s="130">
        <v>24481</v>
      </c>
      <c r="K25" s="130">
        <v>0</v>
      </c>
      <c r="L25" s="130">
        <v>837624</v>
      </c>
      <c r="M25" s="135">
        <v>3.594306947340109E-2</v>
      </c>
      <c r="N25" s="135">
        <v>7.4841215730000688E-2</v>
      </c>
      <c r="O25" s="135">
        <v>0.41629544777570371</v>
      </c>
      <c r="P25" s="135">
        <v>1.5516902210488173</v>
      </c>
      <c r="Q25" s="135">
        <v>59.403169805155017</v>
      </c>
      <c r="R25" s="135" t="s">
        <v>48</v>
      </c>
      <c r="S25" s="136">
        <v>0.76538637861379333</v>
      </c>
      <c r="T25" s="130">
        <v>7851275</v>
      </c>
      <c r="U25" s="130">
        <v>7125439</v>
      </c>
      <c r="V25" s="130">
        <v>5915079.4000000004</v>
      </c>
      <c r="W25" s="130">
        <v>4500804</v>
      </c>
      <c r="X25" s="130">
        <v>1954680</v>
      </c>
      <c r="Y25" s="130">
        <v>40586</v>
      </c>
      <c r="Z25" s="130">
        <v>1276302</v>
      </c>
      <c r="AA25" s="130">
        <v>3418724</v>
      </c>
      <c r="AB25" s="135">
        <v>0.10186544295726896</v>
      </c>
      <c r="AC25" s="135">
        <v>0.32733214029214874</v>
      </c>
      <c r="AD25" s="135">
        <v>0.74441610876634479</v>
      </c>
      <c r="AE25" s="135">
        <v>3.016654900034788</v>
      </c>
      <c r="AF25" s="135">
        <v>192.44786379539744</v>
      </c>
      <c r="AG25" s="135">
        <v>5.1515808954307056</v>
      </c>
      <c r="AH25" s="136">
        <v>1.2965512863863826</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125</v>
      </c>
      <c r="F27" s="124">
        <v>0</v>
      </c>
      <c r="G27" s="124">
        <v>0</v>
      </c>
      <c r="H27" s="129">
        <v>0</v>
      </c>
      <c r="I27" s="129">
        <v>0</v>
      </c>
      <c r="J27" s="129">
        <v>0</v>
      </c>
      <c r="K27" s="129">
        <v>0</v>
      </c>
      <c r="L27" s="129">
        <v>0</v>
      </c>
      <c r="M27" s="65"/>
      <c r="N27" s="65"/>
      <c r="O27" s="65"/>
      <c r="P27" s="65"/>
      <c r="Q27" s="65"/>
      <c r="R27" s="65"/>
      <c r="S27" s="125"/>
      <c r="T27" s="69">
        <v>502</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385455</v>
      </c>
      <c r="F28" s="124">
        <v>0</v>
      </c>
      <c r="G28" s="124">
        <v>0</v>
      </c>
      <c r="H28" s="129">
        <v>0</v>
      </c>
      <c r="I28" s="129">
        <v>0</v>
      </c>
      <c r="J28" s="129">
        <v>0</v>
      </c>
      <c r="K28" s="129">
        <v>0</v>
      </c>
      <c r="L28" s="129">
        <v>0</v>
      </c>
      <c r="M28" s="65"/>
      <c r="N28" s="65"/>
      <c r="O28" s="65"/>
      <c r="P28" s="65"/>
      <c r="Q28" s="65"/>
      <c r="R28" s="65"/>
      <c r="S28" s="125"/>
      <c r="T28" s="69">
        <v>1739389</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684</v>
      </c>
      <c r="F29" s="130"/>
      <c r="G29" s="130"/>
      <c r="H29" s="130"/>
      <c r="I29" s="130"/>
      <c r="J29" s="130"/>
      <c r="K29" s="130"/>
      <c r="L29" s="130"/>
      <c r="M29" s="131"/>
      <c r="N29" s="131"/>
      <c r="O29" s="131"/>
      <c r="P29" s="131"/>
      <c r="Q29" s="131"/>
      <c r="R29" s="131"/>
      <c r="S29" s="132"/>
      <c r="T29" s="130">
        <v>3388</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1864185</v>
      </c>
      <c r="F30" s="134"/>
      <c r="G30" s="134"/>
      <c r="H30" s="134"/>
      <c r="I30" s="134"/>
      <c r="J30" s="134"/>
      <c r="K30" s="134"/>
      <c r="L30" s="134"/>
      <c r="M30" s="135"/>
      <c r="N30" s="135"/>
      <c r="O30" s="135"/>
      <c r="P30" s="135"/>
      <c r="Q30" s="135"/>
      <c r="R30" s="135"/>
      <c r="S30" s="136"/>
      <c r="T30" s="134">
        <v>9590664</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542E-A7F3-48C5-8397-58027CE73B2C}">
  <dimension ref="A1:AT32"/>
  <sheetViews>
    <sheetView showGridLines="0" zoomScale="80" zoomScaleNormal="80" workbookViewId="0">
      <selection activeCell="G39" sqref="G39"/>
    </sheetView>
  </sheetViews>
  <sheetFormatPr defaultColWidth="0" defaultRowHeight="12.95" customHeight="1"/>
  <cols>
    <col min="1" max="2" width="4.28515625" customWidth="1"/>
    <col min="3" max="3" width="3.7109375" customWidth="1"/>
    <col min="4" max="4" width="30"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46142</v>
      </c>
      <c r="AG3" s="26"/>
      <c r="AH3" s="26"/>
      <c r="AI3" s="26"/>
      <c r="AJ3" s="26"/>
      <c r="AK3" s="26"/>
      <c r="AL3" s="26"/>
      <c r="AM3" s="26"/>
      <c r="AN3" s="26"/>
      <c r="AO3" s="10"/>
    </row>
    <row r="4" spans="1:46" ht="12.95" customHeight="1">
      <c r="A4" s="10"/>
      <c r="B4" s="12" t="s">
        <v>67</v>
      </c>
      <c r="C4" s="27"/>
      <c r="D4" s="197" t="s">
        <v>50</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13</v>
      </c>
      <c r="F6" s="213"/>
      <c r="G6" s="213"/>
      <c r="H6" s="213"/>
      <c r="I6" s="213"/>
      <c r="J6" s="213"/>
      <c r="K6" s="213"/>
      <c r="L6" s="213"/>
      <c r="M6" s="213"/>
      <c r="N6" s="213"/>
      <c r="O6" s="213"/>
      <c r="P6" s="213"/>
      <c r="Q6" s="213"/>
      <c r="R6" s="213"/>
      <c r="S6" s="214"/>
      <c r="T6" s="215" t="s">
        <v>148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226</v>
      </c>
      <c r="F10" s="124">
        <v>230</v>
      </c>
      <c r="G10" s="124">
        <v>187</v>
      </c>
      <c r="H10" s="129">
        <v>129</v>
      </c>
      <c r="I10" s="129">
        <v>136</v>
      </c>
      <c r="J10" s="129">
        <v>0</v>
      </c>
      <c r="K10" s="129">
        <v>42</v>
      </c>
      <c r="L10" s="129">
        <v>129</v>
      </c>
      <c r="M10" s="65">
        <v>-1.7391304347826098E-2</v>
      </c>
      <c r="N10" s="65">
        <v>0.20855614973262027</v>
      </c>
      <c r="O10" s="65">
        <v>0.75193798449612403</v>
      </c>
      <c r="P10" s="65">
        <v>0.66176470588235303</v>
      </c>
      <c r="Q10" s="65" t="s">
        <v>48</v>
      </c>
      <c r="R10" s="65">
        <v>4.3809523809523814</v>
      </c>
      <c r="S10" s="125">
        <v>0.75193798449612403</v>
      </c>
      <c r="T10" s="69">
        <v>1421</v>
      </c>
      <c r="U10" s="69">
        <v>1323</v>
      </c>
      <c r="V10" s="69">
        <v>889</v>
      </c>
      <c r="W10" s="69">
        <v>659</v>
      </c>
      <c r="X10" s="69">
        <v>666</v>
      </c>
      <c r="Y10" s="69">
        <v>0</v>
      </c>
      <c r="Z10" s="69">
        <v>551</v>
      </c>
      <c r="AA10" s="69">
        <v>645</v>
      </c>
      <c r="AB10" s="65">
        <v>7.4074074074074181E-2</v>
      </c>
      <c r="AC10" s="65">
        <v>0.59842519685039375</v>
      </c>
      <c r="AD10" s="65">
        <v>1.1562974203338392</v>
      </c>
      <c r="AE10" s="65">
        <v>1.1336336336336337</v>
      </c>
      <c r="AF10" s="65" t="s">
        <v>48</v>
      </c>
      <c r="AG10" s="65">
        <v>1.5789473684210527</v>
      </c>
      <c r="AH10" s="125">
        <v>1.2031007751937985</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790877</v>
      </c>
      <c r="F11" s="124">
        <v>770590</v>
      </c>
      <c r="G11" s="124">
        <v>659714</v>
      </c>
      <c r="H11" s="129">
        <v>449751</v>
      </c>
      <c r="I11" s="129">
        <v>297788</v>
      </c>
      <c r="J11" s="129">
        <v>0</v>
      </c>
      <c r="K11" s="129">
        <v>0</v>
      </c>
      <c r="L11" s="129">
        <v>394045</v>
      </c>
      <c r="M11" s="65">
        <v>2.6326580931494092E-2</v>
      </c>
      <c r="N11" s="65">
        <v>0.19881797263662748</v>
      </c>
      <c r="O11" s="65">
        <v>0.75847746864376075</v>
      </c>
      <c r="P11" s="65">
        <v>1.6558390532862304</v>
      </c>
      <c r="Q11" s="65" t="s">
        <v>48</v>
      </c>
      <c r="R11" s="65" t="s">
        <v>48</v>
      </c>
      <c r="S11" s="125">
        <v>1.007072796254235</v>
      </c>
      <c r="T11" s="69">
        <v>4294141</v>
      </c>
      <c r="U11" s="69">
        <v>3696171</v>
      </c>
      <c r="V11" s="69">
        <v>2813538</v>
      </c>
      <c r="W11" s="69">
        <v>1987935</v>
      </c>
      <c r="X11" s="69">
        <v>1057446</v>
      </c>
      <c r="Y11" s="69">
        <v>0</v>
      </c>
      <c r="Z11" s="69">
        <v>1092884</v>
      </c>
      <c r="AA11" s="69">
        <v>1845149</v>
      </c>
      <c r="AB11" s="65">
        <v>0.16178093491886614</v>
      </c>
      <c r="AC11" s="65">
        <v>0.52624240369243269</v>
      </c>
      <c r="AD11" s="65">
        <v>1.1601013111595702</v>
      </c>
      <c r="AE11" s="65">
        <v>3.0608607910002021</v>
      </c>
      <c r="AF11" s="65" t="s">
        <v>48</v>
      </c>
      <c r="AG11" s="65">
        <v>2.9291827860962369</v>
      </c>
      <c r="AH11" s="125">
        <v>1.327259749754627</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86</v>
      </c>
      <c r="F13" s="124">
        <v>62</v>
      </c>
      <c r="G13" s="124">
        <v>55</v>
      </c>
      <c r="H13" s="129">
        <v>46</v>
      </c>
      <c r="I13" s="129">
        <v>56</v>
      </c>
      <c r="J13" s="129">
        <v>5</v>
      </c>
      <c r="K13" s="129">
        <v>0</v>
      </c>
      <c r="L13" s="129">
        <v>51</v>
      </c>
      <c r="M13" s="65">
        <v>0.38709677419354849</v>
      </c>
      <c r="N13" s="65">
        <v>0.56363636363636371</v>
      </c>
      <c r="O13" s="65">
        <v>0.86956521739130443</v>
      </c>
      <c r="P13" s="65">
        <v>0.53571428571428581</v>
      </c>
      <c r="Q13" s="65">
        <v>16.2</v>
      </c>
      <c r="R13" s="65" t="s">
        <v>48</v>
      </c>
      <c r="S13" s="125">
        <v>0.68627450980392157</v>
      </c>
      <c r="T13" s="69">
        <v>177</v>
      </c>
      <c r="U13" s="69">
        <v>119</v>
      </c>
      <c r="V13" s="69">
        <v>92</v>
      </c>
      <c r="W13" s="69">
        <v>73</v>
      </c>
      <c r="X13" s="69">
        <v>92</v>
      </c>
      <c r="Y13" s="69">
        <v>17</v>
      </c>
      <c r="Z13" s="69">
        <v>10</v>
      </c>
      <c r="AA13" s="69">
        <v>74</v>
      </c>
      <c r="AB13" s="65">
        <v>0.48739495798319332</v>
      </c>
      <c r="AC13" s="65">
        <v>0.92391304347826098</v>
      </c>
      <c r="AD13" s="65">
        <v>1.4246575342465753</v>
      </c>
      <c r="AE13" s="65">
        <v>0.92391304347826098</v>
      </c>
      <c r="AF13" s="65">
        <v>9.4117647058823533</v>
      </c>
      <c r="AG13" s="65">
        <v>16.7</v>
      </c>
      <c r="AH13" s="125">
        <v>1.3918918918918921</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178388</v>
      </c>
      <c r="F14" s="124">
        <v>142373</v>
      </c>
      <c r="G14" s="124">
        <v>129597</v>
      </c>
      <c r="H14" s="129">
        <v>107348</v>
      </c>
      <c r="I14" s="129">
        <v>60367</v>
      </c>
      <c r="J14" s="129">
        <v>6002</v>
      </c>
      <c r="K14" s="129">
        <v>0</v>
      </c>
      <c r="L14" s="129">
        <v>147331</v>
      </c>
      <c r="M14" s="65">
        <v>0.25296228919809227</v>
      </c>
      <c r="N14" s="65">
        <v>0.37648248030432807</v>
      </c>
      <c r="O14" s="65">
        <v>0.66177292543875987</v>
      </c>
      <c r="P14" s="65">
        <v>1.9550582271771</v>
      </c>
      <c r="Q14" s="65">
        <v>28.721426191269575</v>
      </c>
      <c r="R14" s="65" t="s">
        <v>48</v>
      </c>
      <c r="S14" s="125">
        <v>0.2107974560683088</v>
      </c>
      <c r="T14" s="69">
        <v>340829</v>
      </c>
      <c r="U14" s="69">
        <v>291954</v>
      </c>
      <c r="V14" s="69">
        <v>260171</v>
      </c>
      <c r="W14" s="69">
        <v>190403</v>
      </c>
      <c r="X14" s="69">
        <v>96875</v>
      </c>
      <c r="Y14" s="69">
        <v>16105</v>
      </c>
      <c r="Z14" s="69">
        <v>41113</v>
      </c>
      <c r="AA14" s="69">
        <v>227705</v>
      </c>
      <c r="AB14" s="65">
        <v>0.16740650924460709</v>
      </c>
      <c r="AC14" s="65">
        <v>0.31001917969335557</v>
      </c>
      <c r="AD14" s="65">
        <v>0.79004007289801104</v>
      </c>
      <c r="AE14" s="65">
        <v>2.5182348387096773</v>
      </c>
      <c r="AF14" s="65">
        <v>20.162930766842596</v>
      </c>
      <c r="AG14" s="65">
        <v>7.2900542407511004</v>
      </c>
      <c r="AH14" s="125">
        <v>0.49680068509694553</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47</v>
      </c>
      <c r="F16" s="124">
        <v>61</v>
      </c>
      <c r="G16" s="124">
        <v>52</v>
      </c>
      <c r="H16" s="129">
        <v>47</v>
      </c>
      <c r="I16" s="129">
        <v>35</v>
      </c>
      <c r="J16" s="129">
        <v>2</v>
      </c>
      <c r="K16" s="129">
        <v>0</v>
      </c>
      <c r="L16" s="129">
        <v>21</v>
      </c>
      <c r="M16" s="65">
        <v>-0.22950819672131151</v>
      </c>
      <c r="N16" s="65">
        <v>-9.6153846153846145E-2</v>
      </c>
      <c r="O16" s="65">
        <v>0</v>
      </c>
      <c r="P16" s="65">
        <v>0.34285714285714275</v>
      </c>
      <c r="Q16" s="65">
        <v>22.5</v>
      </c>
      <c r="R16" s="65" t="s">
        <v>48</v>
      </c>
      <c r="S16" s="125">
        <v>1.2380952380952381</v>
      </c>
      <c r="T16" s="69">
        <v>69</v>
      </c>
      <c r="U16" s="69">
        <v>83</v>
      </c>
      <c r="V16" s="69">
        <v>79</v>
      </c>
      <c r="W16" s="69">
        <v>70</v>
      </c>
      <c r="X16" s="69">
        <v>47</v>
      </c>
      <c r="Y16" s="69">
        <v>2</v>
      </c>
      <c r="Z16" s="69">
        <v>3</v>
      </c>
      <c r="AA16" s="69">
        <v>27</v>
      </c>
      <c r="AB16" s="65">
        <v>-0.16867469879518071</v>
      </c>
      <c r="AC16" s="65">
        <v>-0.12658227848101267</v>
      </c>
      <c r="AD16" s="65">
        <v>-1.4285714285714235E-2</v>
      </c>
      <c r="AE16" s="65">
        <v>0.46808510638297873</v>
      </c>
      <c r="AF16" s="65">
        <v>33.5</v>
      </c>
      <c r="AG16" s="65">
        <v>22</v>
      </c>
      <c r="AH16" s="125">
        <v>1.5555555555555554</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57569</v>
      </c>
      <c r="F17" s="124">
        <v>80791</v>
      </c>
      <c r="G17" s="124">
        <v>75571.399999999994</v>
      </c>
      <c r="H17" s="129">
        <v>66302</v>
      </c>
      <c r="I17" s="129">
        <v>32576</v>
      </c>
      <c r="J17" s="129">
        <v>0</v>
      </c>
      <c r="K17" s="129">
        <v>0</v>
      </c>
      <c r="L17" s="129">
        <v>36063</v>
      </c>
      <c r="M17" s="65">
        <v>-0.28743300615167533</v>
      </c>
      <c r="N17" s="65">
        <v>-0.23821710329569112</v>
      </c>
      <c r="O17" s="65">
        <v>-0.13171548369581609</v>
      </c>
      <c r="P17" s="65">
        <v>0.76722126719056982</v>
      </c>
      <c r="Q17" s="65" t="s">
        <v>48</v>
      </c>
      <c r="R17" s="65" t="s">
        <v>48</v>
      </c>
      <c r="S17" s="125">
        <v>0.59634528464076753</v>
      </c>
      <c r="T17" s="69">
        <v>93082</v>
      </c>
      <c r="U17" s="69">
        <v>108773</v>
      </c>
      <c r="V17" s="69">
        <v>115312.4</v>
      </c>
      <c r="W17" s="69">
        <v>87148</v>
      </c>
      <c r="X17" s="69">
        <v>35661</v>
      </c>
      <c r="Y17" s="69">
        <v>0</v>
      </c>
      <c r="Z17" s="69">
        <v>1753</v>
      </c>
      <c r="AA17" s="69">
        <v>42547</v>
      </c>
      <c r="AB17" s="65">
        <v>-0.14425454846331354</v>
      </c>
      <c r="AC17" s="65">
        <v>-0.19278412382363042</v>
      </c>
      <c r="AD17" s="65">
        <v>6.8091063478221026E-2</v>
      </c>
      <c r="AE17" s="65">
        <v>1.6101904040828918</v>
      </c>
      <c r="AF17" s="65" t="s">
        <v>48</v>
      </c>
      <c r="AG17" s="65">
        <v>52.098687963491159</v>
      </c>
      <c r="AH17" s="125">
        <v>1.1877453169436154</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205</v>
      </c>
      <c r="F19" s="124">
        <v>212</v>
      </c>
      <c r="G19" s="124">
        <v>194</v>
      </c>
      <c r="H19" s="129">
        <v>162</v>
      </c>
      <c r="I19" s="129">
        <v>100</v>
      </c>
      <c r="J19" s="129">
        <v>0</v>
      </c>
      <c r="K19" s="129">
        <v>0</v>
      </c>
      <c r="L19" s="129">
        <v>90</v>
      </c>
      <c r="M19" s="65">
        <v>-3.301886792452835E-2</v>
      </c>
      <c r="N19" s="65">
        <v>5.6701030927835072E-2</v>
      </c>
      <c r="O19" s="65">
        <v>0.26543209876543217</v>
      </c>
      <c r="P19" s="65">
        <v>1.0499999999999998</v>
      </c>
      <c r="Q19" s="65" t="s">
        <v>48</v>
      </c>
      <c r="R19" s="65" t="s">
        <v>48</v>
      </c>
      <c r="S19" s="125">
        <v>1.2777777777777777</v>
      </c>
      <c r="T19" s="69">
        <v>656</v>
      </c>
      <c r="U19" s="69">
        <v>608</v>
      </c>
      <c r="V19" s="69">
        <v>453</v>
      </c>
      <c r="W19" s="69">
        <v>449</v>
      </c>
      <c r="X19" s="69">
        <v>153</v>
      </c>
      <c r="Y19" s="69">
        <v>0</v>
      </c>
      <c r="Z19" s="69">
        <v>43</v>
      </c>
      <c r="AA19" s="69">
        <v>179</v>
      </c>
      <c r="AB19" s="65">
        <v>7.8947368421052655E-2</v>
      </c>
      <c r="AC19" s="65">
        <v>0.44812362030905084</v>
      </c>
      <c r="AD19" s="65">
        <v>0.46102449888641428</v>
      </c>
      <c r="AE19" s="65">
        <v>3.2875816993464051</v>
      </c>
      <c r="AF19" s="65" t="s">
        <v>48</v>
      </c>
      <c r="AG19" s="65">
        <v>14.255813953488373</v>
      </c>
      <c r="AH19" s="125">
        <v>2.6648044692737431</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368088</v>
      </c>
      <c r="F20" s="124">
        <v>482739</v>
      </c>
      <c r="G20" s="124">
        <v>433106</v>
      </c>
      <c r="H20" s="129">
        <v>352703</v>
      </c>
      <c r="I20" s="129">
        <v>115809</v>
      </c>
      <c r="J20" s="129">
        <v>0</v>
      </c>
      <c r="K20" s="129">
        <v>0</v>
      </c>
      <c r="L20" s="129">
        <v>212740</v>
      </c>
      <c r="M20" s="65">
        <v>-0.23750100986247225</v>
      </c>
      <c r="N20" s="65">
        <v>-0.15012029387724946</v>
      </c>
      <c r="O20" s="65">
        <v>4.362026974536648E-2</v>
      </c>
      <c r="P20" s="65">
        <v>2.1784058233816026</v>
      </c>
      <c r="Q20" s="65" t="s">
        <v>48</v>
      </c>
      <c r="R20" s="65" t="s">
        <v>48</v>
      </c>
      <c r="S20" s="125">
        <v>0.7302246874118643</v>
      </c>
      <c r="T20" s="69">
        <v>1628396</v>
      </c>
      <c r="U20" s="69">
        <v>1596730</v>
      </c>
      <c r="V20" s="69">
        <v>1346161</v>
      </c>
      <c r="W20" s="69">
        <v>1188977</v>
      </c>
      <c r="X20" s="69">
        <v>184263</v>
      </c>
      <c r="Y20" s="69">
        <v>0</v>
      </c>
      <c r="Z20" s="69">
        <v>140552</v>
      </c>
      <c r="AA20" s="69">
        <v>464640</v>
      </c>
      <c r="AB20" s="65">
        <v>1.9831781202833243E-2</v>
      </c>
      <c r="AC20" s="65">
        <v>0.20965917152554558</v>
      </c>
      <c r="AD20" s="65">
        <v>0.36957737618137276</v>
      </c>
      <c r="AE20" s="65">
        <v>7.8373466186917611</v>
      </c>
      <c r="AF20" s="65" t="s">
        <v>48</v>
      </c>
      <c r="AG20" s="65">
        <v>10.585719164437361</v>
      </c>
      <c r="AH20" s="125">
        <v>2.5046401515151517</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4</v>
      </c>
      <c r="F22" s="124">
        <v>1</v>
      </c>
      <c r="G22" s="124">
        <v>1</v>
      </c>
      <c r="H22" s="129">
        <v>1</v>
      </c>
      <c r="I22" s="129">
        <v>1</v>
      </c>
      <c r="J22" s="129">
        <v>0</v>
      </c>
      <c r="K22" s="129">
        <v>0</v>
      </c>
      <c r="L22" s="129">
        <v>1</v>
      </c>
      <c r="M22" s="65">
        <v>3</v>
      </c>
      <c r="N22" s="65">
        <v>3</v>
      </c>
      <c r="O22" s="65">
        <v>3</v>
      </c>
      <c r="P22" s="65">
        <v>3</v>
      </c>
      <c r="Q22" s="65" t="s">
        <v>48</v>
      </c>
      <c r="R22" s="65" t="s">
        <v>48</v>
      </c>
      <c r="S22" s="125">
        <v>3</v>
      </c>
      <c r="T22" s="69">
        <v>5</v>
      </c>
      <c r="U22" s="69">
        <v>1</v>
      </c>
      <c r="V22" s="69">
        <v>1</v>
      </c>
      <c r="W22" s="69">
        <v>1</v>
      </c>
      <c r="X22" s="69">
        <v>1</v>
      </c>
      <c r="Y22" s="69">
        <v>0</v>
      </c>
      <c r="Z22" s="69">
        <v>0</v>
      </c>
      <c r="AA22" s="69">
        <v>1</v>
      </c>
      <c r="AB22" s="65">
        <v>4</v>
      </c>
      <c r="AC22" s="65">
        <v>4</v>
      </c>
      <c r="AD22" s="65">
        <v>4</v>
      </c>
      <c r="AE22" s="65">
        <v>4</v>
      </c>
      <c r="AF22" s="65" t="s">
        <v>48</v>
      </c>
      <c r="AG22" s="65" t="s">
        <v>48</v>
      </c>
      <c r="AH22" s="125">
        <v>4</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11692</v>
      </c>
      <c r="F23" s="124">
        <v>4387</v>
      </c>
      <c r="G23" s="124">
        <v>4131</v>
      </c>
      <c r="H23" s="129">
        <v>2258</v>
      </c>
      <c r="I23" s="129">
        <v>925</v>
      </c>
      <c r="J23" s="129">
        <v>0</v>
      </c>
      <c r="K23" s="129">
        <v>0</v>
      </c>
      <c r="L23" s="129">
        <v>1059</v>
      </c>
      <c r="M23" s="65">
        <v>1.6651470253020286</v>
      </c>
      <c r="N23" s="65">
        <v>1.8303074316146213</v>
      </c>
      <c r="O23" s="65">
        <v>4.1780336581045177</v>
      </c>
      <c r="P23" s="65">
        <v>11.64</v>
      </c>
      <c r="Q23" s="65" t="s">
        <v>48</v>
      </c>
      <c r="R23" s="65" t="s">
        <v>48</v>
      </c>
      <c r="S23" s="125">
        <v>10.04060434372049</v>
      </c>
      <c r="T23" s="69">
        <v>16100</v>
      </c>
      <c r="U23" s="69">
        <v>4387</v>
      </c>
      <c r="V23" s="69">
        <v>4131</v>
      </c>
      <c r="W23" s="69">
        <v>2258</v>
      </c>
      <c r="X23" s="69">
        <v>925</v>
      </c>
      <c r="Y23" s="69">
        <v>0</v>
      </c>
      <c r="Z23" s="69">
        <v>0</v>
      </c>
      <c r="AA23" s="69">
        <v>1059</v>
      </c>
      <c r="AB23" s="65">
        <v>2.6699338956006384</v>
      </c>
      <c r="AC23" s="65">
        <v>2.8973614137012831</v>
      </c>
      <c r="AD23" s="65">
        <v>6.1302037201062891</v>
      </c>
      <c r="AE23" s="65">
        <v>16.405405405405407</v>
      </c>
      <c r="AF23" s="65" t="s">
        <v>48</v>
      </c>
      <c r="AG23" s="65" t="s">
        <v>48</v>
      </c>
      <c r="AH23" s="125">
        <v>14.203021718602455</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568</v>
      </c>
      <c r="F24" s="130">
        <v>566</v>
      </c>
      <c r="G24" s="130">
        <v>489</v>
      </c>
      <c r="H24" s="130">
        <v>385</v>
      </c>
      <c r="I24" s="130">
        <v>328</v>
      </c>
      <c r="J24" s="130">
        <v>7</v>
      </c>
      <c r="K24" s="130">
        <v>42</v>
      </c>
      <c r="L24" s="130">
        <v>292</v>
      </c>
      <c r="M24" s="131">
        <v>3.5335689045936647E-3</v>
      </c>
      <c r="N24" s="131">
        <v>0.16155419222903888</v>
      </c>
      <c r="O24" s="131">
        <v>0.47532467532467537</v>
      </c>
      <c r="P24" s="131">
        <v>0.73170731707317072</v>
      </c>
      <c r="Q24" s="131">
        <v>80.142857142857139</v>
      </c>
      <c r="R24" s="131">
        <v>12.523809523809524</v>
      </c>
      <c r="S24" s="132">
        <v>0.9452054794520548</v>
      </c>
      <c r="T24" s="130">
        <v>2328</v>
      </c>
      <c r="U24" s="130">
        <v>2134</v>
      </c>
      <c r="V24" s="130">
        <v>1514</v>
      </c>
      <c r="W24" s="130">
        <v>1252</v>
      </c>
      <c r="X24" s="130">
        <v>959</v>
      </c>
      <c r="Y24" s="130">
        <v>19</v>
      </c>
      <c r="Z24" s="130">
        <v>607</v>
      </c>
      <c r="AA24" s="130">
        <v>926</v>
      </c>
      <c r="AB24" s="131">
        <v>9.0909090909090828E-2</v>
      </c>
      <c r="AC24" s="131">
        <v>0.53764861294583888</v>
      </c>
      <c r="AD24" s="131">
        <v>0.85942492012779548</v>
      </c>
      <c r="AE24" s="131">
        <v>1.4275286757038583</v>
      </c>
      <c r="AF24" s="131">
        <v>121.52631578947368</v>
      </c>
      <c r="AG24" s="131">
        <v>2.8352553542009886</v>
      </c>
      <c r="AH24" s="132">
        <v>1.514038876889849</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1406614</v>
      </c>
      <c r="F25" s="130">
        <v>1480880</v>
      </c>
      <c r="G25" s="130">
        <v>1302119.3999999999</v>
      </c>
      <c r="H25" s="130">
        <v>978362</v>
      </c>
      <c r="I25" s="130">
        <v>507465</v>
      </c>
      <c r="J25" s="130">
        <v>6002</v>
      </c>
      <c r="K25" s="130">
        <v>0</v>
      </c>
      <c r="L25" s="130">
        <v>791238</v>
      </c>
      <c r="M25" s="135">
        <v>-5.0149910863810709E-2</v>
      </c>
      <c r="N25" s="135">
        <v>8.0249629949450174E-2</v>
      </c>
      <c r="O25" s="135">
        <v>0.43772346023251107</v>
      </c>
      <c r="P25" s="135">
        <v>1.7718443636506951</v>
      </c>
      <c r="Q25" s="135">
        <v>233.35754748417193</v>
      </c>
      <c r="R25" s="135" t="s">
        <v>48</v>
      </c>
      <c r="S25" s="136">
        <v>0.77773817738784023</v>
      </c>
      <c r="T25" s="130">
        <v>6372548</v>
      </c>
      <c r="U25" s="130">
        <v>5698015</v>
      </c>
      <c r="V25" s="130">
        <v>4539313.4000000004</v>
      </c>
      <c r="W25" s="130">
        <v>3456721</v>
      </c>
      <c r="X25" s="130">
        <v>1375170</v>
      </c>
      <c r="Y25" s="130">
        <v>16105</v>
      </c>
      <c r="Z25" s="130">
        <v>1276302</v>
      </c>
      <c r="AA25" s="130">
        <v>2581100</v>
      </c>
      <c r="AB25" s="135">
        <v>0.1183803482440815</v>
      </c>
      <c r="AC25" s="135">
        <v>0.4038572441374062</v>
      </c>
      <c r="AD25" s="135">
        <v>0.84352396389526385</v>
      </c>
      <c r="AE25" s="135">
        <v>3.6340074318084312</v>
      </c>
      <c r="AF25" s="135">
        <v>394.68755045017076</v>
      </c>
      <c r="AG25" s="135">
        <v>3.9929781509391979</v>
      </c>
      <c r="AH25" s="136">
        <v>1.4689272015807213</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134</v>
      </c>
      <c r="F27" s="124">
        <v>0</v>
      </c>
      <c r="G27" s="124">
        <v>0</v>
      </c>
      <c r="H27" s="129">
        <v>0</v>
      </c>
      <c r="I27" s="129">
        <v>0</v>
      </c>
      <c r="J27" s="129">
        <v>0</v>
      </c>
      <c r="K27" s="129">
        <v>0</v>
      </c>
      <c r="L27" s="129">
        <v>0</v>
      </c>
      <c r="M27" s="65"/>
      <c r="N27" s="65"/>
      <c r="O27" s="65"/>
      <c r="P27" s="65"/>
      <c r="Q27" s="65"/>
      <c r="R27" s="65"/>
      <c r="S27" s="125"/>
      <c r="T27" s="69">
        <v>377</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402006</v>
      </c>
      <c r="F28" s="124">
        <v>0</v>
      </c>
      <c r="G28" s="124">
        <v>0</v>
      </c>
      <c r="H28" s="129">
        <v>0</v>
      </c>
      <c r="I28" s="129">
        <v>0</v>
      </c>
      <c r="J28" s="129">
        <v>0</v>
      </c>
      <c r="K28" s="129">
        <v>0</v>
      </c>
      <c r="L28" s="129">
        <v>0</v>
      </c>
      <c r="M28" s="65"/>
      <c r="N28" s="65"/>
      <c r="O28" s="65"/>
      <c r="P28" s="65"/>
      <c r="Q28" s="65"/>
      <c r="R28" s="65"/>
      <c r="S28" s="125"/>
      <c r="T28" s="69">
        <v>1353947</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702</v>
      </c>
      <c r="F29" s="130"/>
      <c r="G29" s="130"/>
      <c r="H29" s="130"/>
      <c r="I29" s="130"/>
      <c r="J29" s="130"/>
      <c r="K29" s="130"/>
      <c r="L29" s="130"/>
      <c r="M29" s="131"/>
      <c r="N29" s="131"/>
      <c r="O29" s="131"/>
      <c r="P29" s="131"/>
      <c r="Q29" s="131"/>
      <c r="R29" s="131"/>
      <c r="S29" s="132"/>
      <c r="T29" s="130">
        <v>2705</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1808620</v>
      </c>
      <c r="F30" s="134"/>
      <c r="G30" s="134"/>
      <c r="H30" s="134"/>
      <c r="I30" s="134"/>
      <c r="J30" s="134"/>
      <c r="K30" s="134"/>
      <c r="L30" s="134"/>
      <c r="M30" s="135"/>
      <c r="N30" s="135"/>
      <c r="O30" s="135"/>
      <c r="P30" s="135"/>
      <c r="Q30" s="135"/>
      <c r="R30" s="135"/>
      <c r="S30" s="136"/>
      <c r="T30" s="134">
        <v>7726495</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4F779-9632-4479-B2BB-23EDD81BC08F}">
  <dimension ref="A1:AT32"/>
  <sheetViews>
    <sheetView showGridLines="0" zoomScale="80" zoomScaleNormal="80" workbookViewId="0">
      <selection activeCell="F43" sqref="F43"/>
    </sheetView>
  </sheetViews>
  <sheetFormatPr defaultColWidth="0" defaultRowHeight="12.95" customHeight="1"/>
  <cols>
    <col min="1" max="2" width="4.28515625" customWidth="1"/>
    <col min="3" max="3" width="3.7109375" customWidth="1"/>
    <col min="4" max="4" width="28.28515625"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46112</v>
      </c>
      <c r="AG3" s="26"/>
      <c r="AH3" s="26"/>
      <c r="AI3" s="26"/>
      <c r="AJ3" s="26"/>
      <c r="AK3" s="26"/>
      <c r="AL3" s="26"/>
      <c r="AM3" s="26"/>
      <c r="AN3" s="26"/>
      <c r="AO3" s="10"/>
    </row>
    <row r="4" spans="1:46" ht="12.95" customHeight="1">
      <c r="A4" s="10"/>
      <c r="B4" s="12" t="s">
        <v>67</v>
      </c>
      <c r="C4" s="27"/>
      <c r="D4" s="197" t="s">
        <v>13</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13</v>
      </c>
      <c r="F6" s="213"/>
      <c r="G6" s="213"/>
      <c r="H6" s="213"/>
      <c r="I6" s="213"/>
      <c r="J6" s="213"/>
      <c r="K6" s="213"/>
      <c r="L6" s="213"/>
      <c r="M6" s="213"/>
      <c r="N6" s="213"/>
      <c r="O6" s="213"/>
      <c r="P6" s="213"/>
      <c r="Q6" s="213"/>
      <c r="R6" s="213"/>
      <c r="S6" s="214"/>
      <c r="T6" s="215" t="s">
        <v>148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384</v>
      </c>
      <c r="F10" s="124">
        <v>349</v>
      </c>
      <c r="G10" s="124">
        <v>281</v>
      </c>
      <c r="H10" s="129">
        <v>181</v>
      </c>
      <c r="I10" s="129">
        <v>204</v>
      </c>
      <c r="J10" s="129">
        <v>0</v>
      </c>
      <c r="K10" s="129">
        <v>147</v>
      </c>
      <c r="L10" s="129">
        <v>170</v>
      </c>
      <c r="M10" s="65">
        <v>0.10028653295128942</v>
      </c>
      <c r="N10" s="65">
        <v>0.36654804270462638</v>
      </c>
      <c r="O10" s="65">
        <v>1.1215469613259668</v>
      </c>
      <c r="P10" s="65">
        <v>0.88235294117647056</v>
      </c>
      <c r="Q10" s="65" t="s">
        <v>48</v>
      </c>
      <c r="R10" s="65">
        <v>1.6122448979591835</v>
      </c>
      <c r="S10" s="125">
        <v>1.2588235294117647</v>
      </c>
      <c r="T10" s="69">
        <v>1195</v>
      </c>
      <c r="U10" s="69">
        <v>1093</v>
      </c>
      <c r="V10" s="69">
        <v>702</v>
      </c>
      <c r="W10" s="69">
        <v>530</v>
      </c>
      <c r="X10" s="69">
        <v>530</v>
      </c>
      <c r="Y10" s="69">
        <v>0</v>
      </c>
      <c r="Z10" s="69">
        <v>509</v>
      </c>
      <c r="AA10" s="69">
        <v>516</v>
      </c>
      <c r="AB10" s="65">
        <v>9.3321134492223345E-2</v>
      </c>
      <c r="AC10" s="65">
        <v>0.70227920227920237</v>
      </c>
      <c r="AD10" s="65">
        <v>1.2547169811320753</v>
      </c>
      <c r="AE10" s="65">
        <v>1.2547169811320753</v>
      </c>
      <c r="AF10" s="65" t="s">
        <v>48</v>
      </c>
      <c r="AG10" s="65">
        <v>1.3477406679764243</v>
      </c>
      <c r="AH10" s="125">
        <v>1.3158914728682172</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1161194</v>
      </c>
      <c r="F11" s="124">
        <v>996380</v>
      </c>
      <c r="G11" s="124">
        <v>857821</v>
      </c>
      <c r="H11" s="129">
        <v>565574</v>
      </c>
      <c r="I11" s="129">
        <v>344501</v>
      </c>
      <c r="J11" s="129">
        <v>0</v>
      </c>
      <c r="K11" s="129">
        <v>196286</v>
      </c>
      <c r="L11" s="129">
        <v>500596</v>
      </c>
      <c r="M11" s="65">
        <v>0.16541279431542177</v>
      </c>
      <c r="N11" s="65">
        <v>0.35365536632933914</v>
      </c>
      <c r="O11" s="65">
        <v>1.0531247900363172</v>
      </c>
      <c r="P11" s="65">
        <v>2.3706549473005882</v>
      </c>
      <c r="Q11" s="65" t="s">
        <v>48</v>
      </c>
      <c r="R11" s="65">
        <v>4.915826905637692</v>
      </c>
      <c r="S11" s="125">
        <v>1.3196230093728274</v>
      </c>
      <c r="T11" s="69">
        <v>3503264</v>
      </c>
      <c r="U11" s="69">
        <v>2925581</v>
      </c>
      <c r="V11" s="69">
        <v>2153824</v>
      </c>
      <c r="W11" s="69">
        <v>1538184</v>
      </c>
      <c r="X11" s="69">
        <v>759658</v>
      </c>
      <c r="Y11" s="69">
        <v>0</v>
      </c>
      <c r="Z11" s="69">
        <v>1092884</v>
      </c>
      <c r="AA11" s="69">
        <v>1451104</v>
      </c>
      <c r="AB11" s="65">
        <v>0.19745923972024704</v>
      </c>
      <c r="AC11" s="65">
        <v>0.6265321586164887</v>
      </c>
      <c r="AD11" s="65">
        <v>1.2775324668570209</v>
      </c>
      <c r="AE11" s="65">
        <v>3.611633129645182</v>
      </c>
      <c r="AF11" s="65" t="s">
        <v>48</v>
      </c>
      <c r="AG11" s="65">
        <v>2.2055222695180823</v>
      </c>
      <c r="AH11" s="125">
        <v>1.414206011423027</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58</v>
      </c>
      <c r="F13" s="124">
        <v>30</v>
      </c>
      <c r="G13" s="124">
        <v>17</v>
      </c>
      <c r="H13" s="129">
        <v>16</v>
      </c>
      <c r="I13" s="129">
        <v>26</v>
      </c>
      <c r="J13" s="129">
        <v>5</v>
      </c>
      <c r="K13" s="129">
        <v>1</v>
      </c>
      <c r="L13" s="129">
        <v>10</v>
      </c>
      <c r="M13" s="65">
        <v>0.93333333333333335</v>
      </c>
      <c r="N13" s="65">
        <v>2.4117647058823528</v>
      </c>
      <c r="O13" s="65">
        <v>2.625</v>
      </c>
      <c r="P13" s="65">
        <v>1.2307692307692308</v>
      </c>
      <c r="Q13" s="65">
        <v>10.6</v>
      </c>
      <c r="R13" s="65">
        <v>57</v>
      </c>
      <c r="S13" s="125">
        <v>4.8</v>
      </c>
      <c r="T13" s="69">
        <v>91</v>
      </c>
      <c r="U13" s="69">
        <v>57</v>
      </c>
      <c r="V13" s="69">
        <v>37</v>
      </c>
      <c r="W13" s="69">
        <v>27</v>
      </c>
      <c r="X13" s="69">
        <v>36</v>
      </c>
      <c r="Y13" s="69">
        <v>12</v>
      </c>
      <c r="Z13" s="69">
        <v>10</v>
      </c>
      <c r="AA13" s="69">
        <v>23</v>
      </c>
      <c r="AB13" s="65">
        <v>0.59649122807017552</v>
      </c>
      <c r="AC13" s="65">
        <v>1.4594594594594597</v>
      </c>
      <c r="AD13" s="65">
        <v>2.3703703703703702</v>
      </c>
      <c r="AE13" s="65">
        <v>1.5277777777777777</v>
      </c>
      <c r="AF13" s="65">
        <v>6.583333333333333</v>
      </c>
      <c r="AG13" s="65">
        <v>8.1</v>
      </c>
      <c r="AH13" s="125">
        <v>2.9565217391304346</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93477</v>
      </c>
      <c r="F14" s="124">
        <v>61961</v>
      </c>
      <c r="G14" s="124">
        <v>54338</v>
      </c>
      <c r="H14" s="129">
        <v>43135</v>
      </c>
      <c r="I14" s="129">
        <v>28377</v>
      </c>
      <c r="J14" s="129">
        <v>4146</v>
      </c>
      <c r="K14" s="129">
        <v>565</v>
      </c>
      <c r="L14" s="129">
        <v>32801</v>
      </c>
      <c r="M14" s="65">
        <v>0.50864253320637176</v>
      </c>
      <c r="N14" s="65">
        <v>0.72028782803930946</v>
      </c>
      <c r="O14" s="65">
        <v>1.1670800973687263</v>
      </c>
      <c r="P14" s="65">
        <v>2.2941114282693729</v>
      </c>
      <c r="Q14" s="65">
        <v>21.546309696092621</v>
      </c>
      <c r="R14" s="65">
        <v>164.44601769911503</v>
      </c>
      <c r="S14" s="125">
        <v>1.849821651778909</v>
      </c>
      <c r="T14" s="69">
        <v>162446</v>
      </c>
      <c r="U14" s="69">
        <v>149581</v>
      </c>
      <c r="V14" s="69">
        <v>130574</v>
      </c>
      <c r="W14" s="69">
        <v>83055</v>
      </c>
      <c r="X14" s="69">
        <v>36508</v>
      </c>
      <c r="Y14" s="69">
        <v>10103</v>
      </c>
      <c r="Z14" s="69">
        <v>41113</v>
      </c>
      <c r="AA14" s="69">
        <v>80374</v>
      </c>
      <c r="AB14" s="65">
        <v>8.600691264264837E-2</v>
      </c>
      <c r="AC14" s="65">
        <v>0.24409147303444789</v>
      </c>
      <c r="AD14" s="65">
        <v>0.95588465474685447</v>
      </c>
      <c r="AE14" s="65">
        <v>3.4496000876520219</v>
      </c>
      <c r="AF14" s="65">
        <v>15.078986439671386</v>
      </c>
      <c r="AG14" s="65">
        <v>2.9512076472162092</v>
      </c>
      <c r="AH14" s="125">
        <v>1.0211262348520664</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9</v>
      </c>
      <c r="F16" s="124">
        <v>14</v>
      </c>
      <c r="G16" s="124">
        <v>21</v>
      </c>
      <c r="H16" s="129">
        <v>17</v>
      </c>
      <c r="I16" s="129">
        <v>6</v>
      </c>
      <c r="J16" s="129">
        <v>0</v>
      </c>
      <c r="K16" s="129">
        <v>2</v>
      </c>
      <c r="L16" s="129">
        <v>5</v>
      </c>
      <c r="M16" s="65">
        <v>-0.3571428571428571</v>
      </c>
      <c r="N16" s="65">
        <v>-0.5714285714285714</v>
      </c>
      <c r="O16" s="65">
        <v>-0.47058823529411764</v>
      </c>
      <c r="P16" s="65">
        <v>0.5</v>
      </c>
      <c r="Q16" s="65" t="s">
        <v>48</v>
      </c>
      <c r="R16" s="65">
        <v>3.5</v>
      </c>
      <c r="S16" s="125">
        <v>0.8</v>
      </c>
      <c r="T16" s="69">
        <v>22</v>
      </c>
      <c r="U16" s="69">
        <v>22</v>
      </c>
      <c r="V16" s="69">
        <v>27</v>
      </c>
      <c r="W16" s="69">
        <v>23</v>
      </c>
      <c r="X16" s="69">
        <v>12</v>
      </c>
      <c r="Y16" s="69">
        <v>0</v>
      </c>
      <c r="Z16" s="69">
        <v>3</v>
      </c>
      <c r="AA16" s="69">
        <v>6</v>
      </c>
      <c r="AB16" s="65">
        <v>0</v>
      </c>
      <c r="AC16" s="65">
        <v>-0.18518518518518523</v>
      </c>
      <c r="AD16" s="65">
        <v>-4.3478260869565188E-2</v>
      </c>
      <c r="AE16" s="65">
        <v>0.83333333333333326</v>
      </c>
      <c r="AF16" s="65" t="s">
        <v>48</v>
      </c>
      <c r="AG16" s="65">
        <v>6.333333333333333</v>
      </c>
      <c r="AH16" s="125">
        <v>2.6666666666666665</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19426</v>
      </c>
      <c r="F17" s="124">
        <v>15053</v>
      </c>
      <c r="G17" s="124">
        <v>31321</v>
      </c>
      <c r="H17" s="129">
        <v>14734</v>
      </c>
      <c r="I17" s="129">
        <v>1346</v>
      </c>
      <c r="J17" s="129">
        <v>0</v>
      </c>
      <c r="K17" s="129">
        <v>887</v>
      </c>
      <c r="L17" s="129">
        <v>4876</v>
      </c>
      <c r="M17" s="65">
        <v>0.29050687570583933</v>
      </c>
      <c r="N17" s="65">
        <v>-0.37977714632355286</v>
      </c>
      <c r="O17" s="65">
        <v>0.31844712908918149</v>
      </c>
      <c r="P17" s="65">
        <v>13.432392273402675</v>
      </c>
      <c r="Q17" s="65" t="s">
        <v>48</v>
      </c>
      <c r="R17" s="65">
        <v>20.900789177001126</v>
      </c>
      <c r="S17" s="125">
        <v>2.9840032813781789</v>
      </c>
      <c r="T17" s="69">
        <v>35513</v>
      </c>
      <c r="U17" s="69">
        <v>27982</v>
      </c>
      <c r="V17" s="69">
        <v>39741</v>
      </c>
      <c r="W17" s="69">
        <v>20846</v>
      </c>
      <c r="X17" s="69">
        <v>3085</v>
      </c>
      <c r="Y17" s="69">
        <v>0</v>
      </c>
      <c r="Z17" s="69">
        <v>1753</v>
      </c>
      <c r="AA17" s="69">
        <v>6484</v>
      </c>
      <c r="AB17" s="65">
        <v>0.26913730255164037</v>
      </c>
      <c r="AC17" s="65">
        <v>-0.10638886791978053</v>
      </c>
      <c r="AD17" s="65">
        <v>0.70358821836323515</v>
      </c>
      <c r="AE17" s="65">
        <v>10.511507293354944</v>
      </c>
      <c r="AF17" s="65" t="s">
        <v>48</v>
      </c>
      <c r="AG17" s="65">
        <v>19.258414147176268</v>
      </c>
      <c r="AH17" s="125">
        <v>4.4770203578038252</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175</v>
      </c>
      <c r="F19" s="124">
        <v>149</v>
      </c>
      <c r="G19" s="124">
        <v>87</v>
      </c>
      <c r="H19" s="129">
        <v>108</v>
      </c>
      <c r="I19" s="129">
        <v>24</v>
      </c>
      <c r="J19" s="129">
        <v>0</v>
      </c>
      <c r="K19" s="129">
        <v>10</v>
      </c>
      <c r="L19" s="129">
        <v>44</v>
      </c>
      <c r="M19" s="65">
        <v>0.17449664429530198</v>
      </c>
      <c r="N19" s="65">
        <v>1.0114942528735633</v>
      </c>
      <c r="O19" s="65">
        <v>0.62037037037037046</v>
      </c>
      <c r="P19" s="65">
        <v>6.291666666666667</v>
      </c>
      <c r="Q19" s="65" t="s">
        <v>48</v>
      </c>
      <c r="R19" s="65">
        <v>16.5</v>
      </c>
      <c r="S19" s="125">
        <v>2.9772727272727271</v>
      </c>
      <c r="T19" s="69">
        <v>450</v>
      </c>
      <c r="U19" s="69">
        <v>396</v>
      </c>
      <c r="V19" s="69">
        <v>259</v>
      </c>
      <c r="W19" s="69">
        <v>287</v>
      </c>
      <c r="X19" s="69">
        <v>53</v>
      </c>
      <c r="Y19" s="69">
        <v>0</v>
      </c>
      <c r="Z19" s="69">
        <v>43</v>
      </c>
      <c r="AA19" s="69">
        <v>89</v>
      </c>
      <c r="AB19" s="65">
        <v>0.13636363636363646</v>
      </c>
      <c r="AC19" s="65">
        <v>0.73745173745173753</v>
      </c>
      <c r="AD19" s="65">
        <v>0.56794425087108014</v>
      </c>
      <c r="AE19" s="65">
        <v>7.4905660377358494</v>
      </c>
      <c r="AF19" s="65" t="s">
        <v>48</v>
      </c>
      <c r="AG19" s="65">
        <v>9.4651162790697683</v>
      </c>
      <c r="AH19" s="125">
        <v>4.0561797752808992</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461241</v>
      </c>
      <c r="F20" s="124">
        <v>376742</v>
      </c>
      <c r="G20" s="124">
        <v>316617</v>
      </c>
      <c r="H20" s="129">
        <v>297870</v>
      </c>
      <c r="I20" s="129">
        <v>32594</v>
      </c>
      <c r="J20" s="129">
        <v>0</v>
      </c>
      <c r="K20" s="129">
        <v>28535</v>
      </c>
      <c r="L20" s="129">
        <v>117674</v>
      </c>
      <c r="M20" s="65">
        <v>0.22428877056447116</v>
      </c>
      <c r="N20" s="65">
        <v>0.45677901060271564</v>
      </c>
      <c r="O20" s="65">
        <v>0.5484640950750328</v>
      </c>
      <c r="P20" s="65">
        <v>13.151101429710989</v>
      </c>
      <c r="Q20" s="65" t="s">
        <v>48</v>
      </c>
      <c r="R20" s="65">
        <v>15.16404415629928</v>
      </c>
      <c r="S20" s="125">
        <v>2.919650899943913</v>
      </c>
      <c r="T20" s="69">
        <v>1257657</v>
      </c>
      <c r="U20" s="69">
        <v>1113991</v>
      </c>
      <c r="V20" s="69">
        <v>913055</v>
      </c>
      <c r="W20" s="69">
        <v>836274</v>
      </c>
      <c r="X20" s="69">
        <v>68454</v>
      </c>
      <c r="Y20" s="69">
        <v>0</v>
      </c>
      <c r="Z20" s="69">
        <v>140552</v>
      </c>
      <c r="AA20" s="69">
        <v>251900</v>
      </c>
      <c r="AB20" s="65">
        <v>0.12896513526590425</v>
      </c>
      <c r="AC20" s="65">
        <v>0.37741647545876211</v>
      </c>
      <c r="AD20" s="65">
        <v>0.50388150295238154</v>
      </c>
      <c r="AE20" s="65">
        <v>17.372293803137875</v>
      </c>
      <c r="AF20" s="65" t="s">
        <v>48</v>
      </c>
      <c r="AG20" s="65">
        <v>7.9479836644089019</v>
      </c>
      <c r="AH20" s="125">
        <v>3.992683604605002</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1</v>
      </c>
      <c r="F22" s="124"/>
      <c r="G22" s="124">
        <v>0</v>
      </c>
      <c r="H22" s="129">
        <v>0</v>
      </c>
      <c r="I22" s="129">
        <v>0</v>
      </c>
      <c r="J22" s="129">
        <v>0</v>
      </c>
      <c r="K22" s="129">
        <v>0</v>
      </c>
      <c r="L22" s="129">
        <v>0</v>
      </c>
      <c r="M22" s="65" t="s">
        <v>48</v>
      </c>
      <c r="N22" s="65" t="s">
        <v>48</v>
      </c>
      <c r="O22" s="65" t="s">
        <v>48</v>
      </c>
      <c r="P22" s="65" t="s">
        <v>48</v>
      </c>
      <c r="Q22" s="65" t="s">
        <v>48</v>
      </c>
      <c r="R22" s="65" t="s">
        <v>48</v>
      </c>
      <c r="S22" s="125" t="s">
        <v>48</v>
      </c>
      <c r="T22" s="69">
        <v>1</v>
      </c>
      <c r="U22" s="69">
        <v>0</v>
      </c>
      <c r="V22" s="69">
        <v>0</v>
      </c>
      <c r="W22" s="69">
        <v>0</v>
      </c>
      <c r="X22" s="69">
        <v>0</v>
      </c>
      <c r="Y22" s="69">
        <v>0</v>
      </c>
      <c r="Z22" s="69">
        <v>0</v>
      </c>
      <c r="AA22" s="69">
        <v>0</v>
      </c>
      <c r="AB22" s="65" t="s">
        <v>48</v>
      </c>
      <c r="AC22" s="65" t="s">
        <v>48</v>
      </c>
      <c r="AD22" s="65" t="s">
        <v>48</v>
      </c>
      <c r="AE22" s="65" t="s">
        <v>48</v>
      </c>
      <c r="AF22" s="65" t="s">
        <v>48</v>
      </c>
      <c r="AG22" s="65" t="s">
        <v>48</v>
      </c>
      <c r="AH22" s="125" t="s">
        <v>48</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4408</v>
      </c>
      <c r="F23" s="124"/>
      <c r="G23" s="124">
        <v>0</v>
      </c>
      <c r="H23" s="129">
        <v>0</v>
      </c>
      <c r="I23" s="129">
        <v>0</v>
      </c>
      <c r="J23" s="129">
        <v>0</v>
      </c>
      <c r="K23" s="129">
        <v>0</v>
      </c>
      <c r="L23" s="129">
        <v>0</v>
      </c>
      <c r="M23" s="65" t="s">
        <v>48</v>
      </c>
      <c r="N23" s="65" t="s">
        <v>48</v>
      </c>
      <c r="O23" s="65" t="s">
        <v>48</v>
      </c>
      <c r="P23" s="65" t="s">
        <v>48</v>
      </c>
      <c r="Q23" s="65" t="s">
        <v>48</v>
      </c>
      <c r="R23" s="65" t="s">
        <v>48</v>
      </c>
      <c r="S23" s="125" t="s">
        <v>48</v>
      </c>
      <c r="T23" s="69">
        <v>4408</v>
      </c>
      <c r="U23" s="69">
        <v>0</v>
      </c>
      <c r="V23" s="69">
        <v>0</v>
      </c>
      <c r="W23" s="69">
        <v>0</v>
      </c>
      <c r="X23" s="69">
        <v>0</v>
      </c>
      <c r="Y23" s="69">
        <v>0</v>
      </c>
      <c r="Z23" s="69">
        <v>0</v>
      </c>
      <c r="AA23" s="69">
        <v>0</v>
      </c>
      <c r="AB23" s="65" t="s">
        <v>48</v>
      </c>
      <c r="AC23" s="65" t="s">
        <v>48</v>
      </c>
      <c r="AD23" s="65" t="s">
        <v>48</v>
      </c>
      <c r="AE23" s="65" t="s">
        <v>48</v>
      </c>
      <c r="AF23" s="65" t="s">
        <v>48</v>
      </c>
      <c r="AG23" s="65" t="s">
        <v>48</v>
      </c>
      <c r="AH23" s="125" t="s">
        <v>48</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627</v>
      </c>
      <c r="F24" s="130">
        <v>542</v>
      </c>
      <c r="G24" s="130">
        <v>406</v>
      </c>
      <c r="H24" s="130">
        <v>322</v>
      </c>
      <c r="I24" s="130">
        <v>260</v>
      </c>
      <c r="J24" s="130">
        <v>5</v>
      </c>
      <c r="K24" s="130">
        <v>160</v>
      </c>
      <c r="L24" s="130">
        <v>229</v>
      </c>
      <c r="M24" s="131">
        <v>0.15682656826568264</v>
      </c>
      <c r="N24" s="131">
        <v>0.54433497536945818</v>
      </c>
      <c r="O24" s="131">
        <v>0.94720496894409933</v>
      </c>
      <c r="P24" s="131">
        <v>1.4115384615384614</v>
      </c>
      <c r="Q24" s="131">
        <v>124.4</v>
      </c>
      <c r="R24" s="131">
        <v>2.9187500000000002</v>
      </c>
      <c r="S24" s="132">
        <v>1.7379912663755457</v>
      </c>
      <c r="T24" s="130">
        <v>1759</v>
      </c>
      <c r="U24" s="130">
        <v>1568</v>
      </c>
      <c r="V24" s="130">
        <v>1025</v>
      </c>
      <c r="W24" s="130">
        <v>867</v>
      </c>
      <c r="X24" s="130">
        <v>631</v>
      </c>
      <c r="Y24" s="130">
        <v>12</v>
      </c>
      <c r="Z24" s="130">
        <v>565</v>
      </c>
      <c r="AA24" s="130">
        <v>634</v>
      </c>
      <c r="AB24" s="131">
        <v>0.12181122448979598</v>
      </c>
      <c r="AC24" s="131">
        <v>0.71609756097560973</v>
      </c>
      <c r="AD24" s="131">
        <v>1.0288350634371395</v>
      </c>
      <c r="AE24" s="131">
        <v>1.7876386687797146</v>
      </c>
      <c r="AF24" s="131">
        <v>145.58333333333334</v>
      </c>
      <c r="AG24" s="131">
        <v>2.1132743362831858</v>
      </c>
      <c r="AH24" s="132">
        <v>1.774447949526814</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1739746</v>
      </c>
      <c r="F25" s="130">
        <v>1450136</v>
      </c>
      <c r="G25" s="130">
        <v>1260097</v>
      </c>
      <c r="H25" s="130">
        <v>921313</v>
      </c>
      <c r="I25" s="130">
        <v>406818</v>
      </c>
      <c r="J25" s="130">
        <v>4146</v>
      </c>
      <c r="K25" s="130">
        <v>226273</v>
      </c>
      <c r="L25" s="130">
        <v>655947</v>
      </c>
      <c r="M25" s="135">
        <v>0.19971230284607788</v>
      </c>
      <c r="N25" s="135">
        <v>0.38064450593882859</v>
      </c>
      <c r="O25" s="135">
        <v>0.88833328087197283</v>
      </c>
      <c r="P25" s="135">
        <v>3.2764725257977769</v>
      </c>
      <c r="Q25" s="135">
        <v>418.62035697057405</v>
      </c>
      <c r="R25" s="135">
        <v>6.6887034688186393</v>
      </c>
      <c r="S25" s="136">
        <v>1.6522661129633951</v>
      </c>
      <c r="T25" s="130">
        <v>4963288</v>
      </c>
      <c r="U25" s="130">
        <v>4217135</v>
      </c>
      <c r="V25" s="130">
        <v>3237194</v>
      </c>
      <c r="W25" s="130">
        <v>2478359</v>
      </c>
      <c r="X25" s="130">
        <v>867705</v>
      </c>
      <c r="Y25" s="130">
        <v>10103</v>
      </c>
      <c r="Z25" s="130">
        <v>1276302</v>
      </c>
      <c r="AA25" s="130">
        <v>1789862</v>
      </c>
      <c r="AB25" s="135">
        <v>0.17693362911075883</v>
      </c>
      <c r="AC25" s="135">
        <v>0.53320684518752959</v>
      </c>
      <c r="AD25" s="135">
        <v>1.0026509476633532</v>
      </c>
      <c r="AE25" s="135">
        <v>4.7200177479673391</v>
      </c>
      <c r="AF25" s="135">
        <v>490.26873205978421</v>
      </c>
      <c r="AG25" s="135">
        <v>2.8888037470755354</v>
      </c>
      <c r="AH25" s="136">
        <v>1.7730003765653439</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98</v>
      </c>
      <c r="F27" s="124">
        <v>0</v>
      </c>
      <c r="G27" s="124">
        <v>0</v>
      </c>
      <c r="H27" s="129">
        <v>0</v>
      </c>
      <c r="I27" s="129">
        <v>0</v>
      </c>
      <c r="J27" s="129">
        <v>0</v>
      </c>
      <c r="K27" s="129">
        <v>0</v>
      </c>
      <c r="L27" s="129">
        <v>0</v>
      </c>
      <c r="M27" s="65"/>
      <c r="N27" s="65"/>
      <c r="O27" s="65"/>
      <c r="P27" s="65"/>
      <c r="Q27" s="65"/>
      <c r="R27" s="65"/>
      <c r="S27" s="125"/>
      <c r="T27" s="69">
        <v>243</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373673</v>
      </c>
      <c r="F28" s="124">
        <v>0</v>
      </c>
      <c r="G28" s="124">
        <v>0</v>
      </c>
      <c r="H28" s="129">
        <v>0</v>
      </c>
      <c r="I28" s="129">
        <v>0</v>
      </c>
      <c r="J28" s="129">
        <v>0</v>
      </c>
      <c r="K28" s="129">
        <v>0</v>
      </c>
      <c r="L28" s="129">
        <v>0</v>
      </c>
      <c r="M28" s="65"/>
      <c r="N28" s="65"/>
      <c r="O28" s="65"/>
      <c r="P28" s="65"/>
      <c r="Q28" s="65"/>
      <c r="R28" s="65"/>
      <c r="S28" s="125"/>
      <c r="T28" s="69">
        <v>951948</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725</v>
      </c>
      <c r="F29" s="130"/>
      <c r="G29" s="130"/>
      <c r="H29" s="130"/>
      <c r="I29" s="130"/>
      <c r="J29" s="130"/>
      <c r="K29" s="130"/>
      <c r="L29" s="130"/>
      <c r="M29" s="131"/>
      <c r="N29" s="131"/>
      <c r="O29" s="131"/>
      <c r="P29" s="131"/>
      <c r="Q29" s="131"/>
      <c r="R29" s="131"/>
      <c r="S29" s="132"/>
      <c r="T29" s="130">
        <v>2002</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2113419</v>
      </c>
      <c r="F30" s="134"/>
      <c r="G30" s="134"/>
      <c r="H30" s="134"/>
      <c r="I30" s="134"/>
      <c r="J30" s="134"/>
      <c r="K30" s="134"/>
      <c r="L30" s="134"/>
      <c r="M30" s="135"/>
      <c r="N30" s="135"/>
      <c r="O30" s="135"/>
      <c r="P30" s="135"/>
      <c r="Q30" s="135"/>
      <c r="R30" s="135"/>
      <c r="S30" s="136"/>
      <c r="T30" s="134">
        <v>5915236</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B276ACB4E644D9A6582918F6D7D7E" ma:contentTypeVersion="11" ma:contentTypeDescription="Create a new document." ma:contentTypeScope="" ma:versionID="12aad1519d0b42486490ab1207318d96">
  <xsd:schema xmlns:xsd="http://www.w3.org/2001/XMLSchema" xmlns:xs="http://www.w3.org/2001/XMLSchema" xmlns:p="http://schemas.microsoft.com/office/2006/metadata/properties" xmlns:ns2="8cd7474e-1d48-42f1-a929-9fa835c241d5" xmlns:ns3="50acc271-0769-44fa-a07c-5c2dfce6e462" targetNamespace="http://schemas.microsoft.com/office/2006/metadata/properties" ma:root="true" ma:fieldsID="ea7a2a3cc9cd9b6cd89c8e9d102b19d9" ns2:_="" ns3:_="">
    <xsd:import namespace="8cd7474e-1d48-42f1-a929-9fa835c241d5"/>
    <xsd:import namespace="50acc271-0769-44fa-a07c-5c2dfce6e4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7474e-1d48-42f1-a929-9fa835c24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acc271-0769-44fa-a07c-5c2dfce6e4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A667D9-D234-4D60-A7C1-F84DFB29A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7474e-1d48-42f1-a929-9fa835c241d5"/>
    <ds:schemaRef ds:uri="50acc271-0769-44fa-a07c-5c2dfce6e4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FC12F-4478-42E3-9A48-BDD9224AE15B}">
  <ds:schemaRefs>
    <ds:schemaRef ds:uri="http://purl.org/dc/elements/1.1/"/>
    <ds:schemaRef ds:uri="http://schemas.microsoft.com/office/2006/documentManagement/types"/>
    <ds:schemaRef ds:uri="http://schemas.microsoft.com/office/2006/metadata/properties"/>
    <ds:schemaRef ds:uri="8cd7474e-1d48-42f1-a929-9fa835c241d5"/>
    <ds:schemaRef ds:uri="http://www.w3.org/XML/1998/namespace"/>
    <ds:schemaRef ds:uri="http://schemas.microsoft.com/office/infopath/2007/PartnerControls"/>
    <ds:schemaRef ds:uri="http://purl.org/dc/terms/"/>
    <ds:schemaRef ds:uri="http://schemas.openxmlformats.org/package/2006/metadata/core-properties"/>
    <ds:schemaRef ds:uri="50acc271-0769-44fa-a07c-5c2dfce6e462"/>
    <ds:schemaRef ds:uri="http://purl.org/dc/dcmitype/"/>
  </ds:schemaRefs>
</ds:datastoreItem>
</file>

<file path=customXml/itemProps3.xml><?xml version="1.0" encoding="utf-8"?>
<ds:datastoreItem xmlns:ds="http://schemas.openxmlformats.org/officeDocument/2006/customXml" ds:itemID="{34C4D69E-E9A6-4C6E-930B-6845131E72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64</vt:i4>
      </vt:variant>
      <vt:variant>
        <vt:lpstr>Adlandırılmış Aralıklar</vt:lpstr>
      </vt:variant>
      <vt:variant>
        <vt:i4>2</vt:i4>
      </vt:variant>
    </vt:vector>
  </HeadingPairs>
  <TitlesOfParts>
    <vt:vector size="66" baseType="lpstr">
      <vt:lpstr> </vt:lpstr>
      <vt:lpstr>Notlar</vt:lpstr>
      <vt:lpstr>Yasal Uyarı</vt:lpstr>
      <vt:lpstr>Gemi Doluluk Oranları</vt:lpstr>
      <vt:lpstr>Temmuz-2026</vt:lpstr>
      <vt:lpstr>Haziran-2026</vt:lpstr>
      <vt:lpstr>Mayıs-2026</vt:lpstr>
      <vt:lpstr>Nisan-2026</vt:lpstr>
      <vt:lpstr>Mart-2026</vt:lpstr>
      <vt:lpstr>Şubat-2026</vt:lpstr>
      <vt:lpstr>Ocak-2026</vt:lpstr>
      <vt:lpstr>Aralık-2025</vt:lpstr>
      <vt:lpstr>Kasım-2025</vt:lpstr>
      <vt:lpstr>Ekim-2025</vt:lpstr>
      <vt:lpstr>Eylul-2025</vt:lpstr>
      <vt:lpstr>Ağustos-2025</vt:lpstr>
      <vt:lpstr>Temmuz-2025</vt:lpstr>
      <vt:lpstr>Haziran-2025</vt:lpstr>
      <vt:lpstr>Mayıs-2025</vt:lpstr>
      <vt:lpstr>Nisan-2025</vt:lpstr>
      <vt:lpstr>Mart-2025</vt:lpstr>
      <vt:lpstr>Şubat-2025</vt:lpstr>
      <vt:lpstr>Ocak-2025</vt:lpstr>
      <vt:lpstr>Aralık-24</vt:lpstr>
      <vt:lpstr>Kasım-24</vt:lpstr>
      <vt:lpstr>Ekim-24</vt:lpstr>
      <vt:lpstr>Eylül-2024</vt:lpstr>
      <vt:lpstr>Ağustos-24</vt:lpstr>
      <vt:lpstr>Temmuz-24</vt:lpstr>
      <vt:lpstr>Haziran-24</vt:lpstr>
      <vt:lpstr>Mayıs-24</vt:lpstr>
      <vt:lpstr>Nisan-24</vt:lpstr>
      <vt:lpstr>Mart-24</vt:lpstr>
      <vt:lpstr>Şubat-24</vt:lpstr>
      <vt:lpstr>Ocak-24</vt:lpstr>
      <vt:lpstr>Aralık-23</vt:lpstr>
      <vt:lpstr>Kasım-23</vt:lpstr>
      <vt:lpstr>Ekim-23</vt:lpstr>
      <vt:lpstr>Eylül-23</vt:lpstr>
      <vt:lpstr>Ağustos-23</vt:lpstr>
      <vt:lpstr>Temmuz-23</vt:lpstr>
      <vt:lpstr>Haziran-23</vt:lpstr>
      <vt:lpstr>Mayıs-23</vt:lpstr>
      <vt:lpstr>Nisan-23</vt:lpstr>
      <vt:lpstr>Mart-23</vt:lpstr>
      <vt:lpstr>Mart-23_Eski Raporlama</vt:lpstr>
      <vt:lpstr>Şubat-23</vt:lpstr>
      <vt:lpstr>Ocak-23</vt:lpstr>
      <vt:lpstr>Aralık-22</vt:lpstr>
      <vt:lpstr>Kasım-22</vt:lpstr>
      <vt:lpstr>Ekim-22</vt:lpstr>
      <vt:lpstr>Eylül-22</vt:lpstr>
      <vt:lpstr>Ağustos-22 </vt:lpstr>
      <vt:lpstr>Tem-22</vt:lpstr>
      <vt:lpstr>Haz-22</vt:lpstr>
      <vt:lpstr>May-22</vt:lpstr>
      <vt:lpstr>Nis-22</vt:lpstr>
      <vt:lpstr>Mart-22</vt:lpstr>
      <vt:lpstr>Subat-22</vt:lpstr>
      <vt:lpstr>Ocak-22</vt:lpstr>
      <vt:lpstr>Aralık-21</vt:lpstr>
      <vt:lpstr>Kasım-21</vt:lpstr>
      <vt:lpstr>Ekim-21</vt:lpstr>
      <vt:lpstr>Eylül-21</vt:lpstr>
      <vt:lpstr>Notlar!Yazdırma_Alanı</vt:lpstr>
      <vt:lpstr>'Yasal Uyarı'!Yazdırma_Alanı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Fomferra</dc:creator>
  <cp:lastModifiedBy>Ugur Noyan</cp:lastModifiedBy>
  <cp:lastPrinted>2021-12-15T18:12:21Z</cp:lastPrinted>
  <dcterms:created xsi:type="dcterms:W3CDTF">2021-12-10T09:13:50Z</dcterms:created>
  <dcterms:modified xsi:type="dcterms:W3CDTF">2026-08-17T10:27:27Z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0x010100B29B276ACB4E644D9A6582918F6D7D7E</vt:lpwstr>
  </property>
</Properties>
</file>