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Martin Brown\OneDrive - GLOBAL PORTS HOLDING\IR Folder\GPH PLC Documents\"/>
    </mc:Choice>
  </mc:AlternateContent>
  <bookViews>
    <workbookView xWindow="28680" yWindow="-120" windowWidth="29040" windowHeight="15990" activeTab="3"/>
  </bookViews>
  <sheets>
    <sheet name=" " sheetId="3" r:id="rId1"/>
    <sheet name="Disclaimer" sheetId="13" r:id="rId2"/>
    <sheet name="Notes" sheetId="11" r:id="rId3"/>
    <sheet name="Jan-22" sheetId="15" r:id="rId4"/>
    <sheet name="Dec-21" sheetId="14" r:id="rId5"/>
    <sheet name="Nov-21" sheetId="10" r:id="rId6"/>
    <sheet name="Oct-21" sheetId="9" r:id="rId7"/>
    <sheet name="Sept-21" sheetId="1" r:id="rId8"/>
  </sheets>
  <externalReferences>
    <externalReference r:id="rId9"/>
  </externalReferences>
  <definedNames>
    <definedName name="_Order1" hidden="1">255</definedName>
    <definedName name="_Order2" hidden="1">255</definedName>
    <definedName name="AcqOppSwitch">[1]Inputs!$E$44</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42704.5898263889</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KalundborgSwitch">[1]Inputs!$E$49</definedName>
    <definedName name="LasPalmasSwitch" localSheetId="1">[1]Inputs!#REF!</definedName>
    <definedName name="LasPalmasSwitch" localSheetId="2">[1]Inputs!#REF!</definedName>
    <definedName name="LasPalmasSwitch">[1]Inputs!#REF!</definedName>
    <definedName name="_xlnm.Print_Area" localSheetId="1">Disclaimer!$A$1:$CA$35</definedName>
    <definedName name="_xlnm.Print_Area" localSheetId="2">Notes!$A$1:$CA$35</definedName>
    <definedName name="ProjectionsSwitch">[1]Inputs!$E$13</definedName>
    <definedName name="SanJuanSwitch">[1]Inputs!$E$51</definedName>
    <definedName name="ScenarioSwitch">[1]Inputs!$E$14</definedName>
    <definedName name="TortolaSwitch">[1]Inputs!$E$50</definedName>
    <definedName name="ValenciaSwitch">[1]Inputs!$E$48</definedName>
    <definedName name="z" localSheetId="1">[1]Inputs!#REF!</definedName>
    <definedName name="z" localSheetId="2">[1]Inputs!#REF!</definedName>
    <definedName name="z">[1]Inputs!#REF!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28" i="14" l="1"/>
  <c r="M27" i="14"/>
  <c r="L28" i="14"/>
  <c r="L27" i="14"/>
  <c r="T28" i="15" l="1"/>
  <c r="T27" i="15"/>
  <c r="O26" i="15"/>
  <c r="O25" i="15"/>
  <c r="O23" i="15"/>
  <c r="O22" i="15"/>
  <c r="O20" i="15"/>
  <c r="O19" i="15"/>
  <c r="O17" i="15"/>
  <c r="O16" i="15"/>
  <c r="O14" i="15"/>
  <c r="O13" i="15"/>
  <c r="O11" i="15"/>
  <c r="O10" i="15"/>
  <c r="U27" i="15"/>
  <c r="V26" i="15"/>
  <c r="V28" i="15" s="1"/>
  <c r="U26" i="15"/>
  <c r="U28" i="15" s="1"/>
  <c r="V25" i="15"/>
  <c r="V27" i="15" s="1"/>
  <c r="P26" i="14"/>
  <c r="L26" i="10"/>
  <c r="P26" i="10"/>
  <c r="L26" i="9"/>
  <c r="P26" i="9"/>
  <c r="L26" i="1"/>
  <c r="P26" i="1"/>
  <c r="M26" i="14"/>
  <c r="M26" i="10"/>
  <c r="M26" i="9"/>
  <c r="Q26" i="14"/>
  <c r="Q26" i="10"/>
  <c r="Q26" i="9"/>
  <c r="Q26" i="1"/>
  <c r="M26" i="1"/>
  <c r="H26" i="1"/>
  <c r="M25" i="10"/>
  <c r="H25" i="14" s="1"/>
  <c r="M25" i="9"/>
  <c r="M25" i="1"/>
  <c r="H26" i="10"/>
  <c r="H25" i="10"/>
  <c r="H26" i="9"/>
  <c r="H25" i="9"/>
  <c r="H25" i="1"/>
  <c r="Q25" i="1"/>
  <c r="Q25" i="9"/>
  <c r="Q25" i="10"/>
  <c r="Q25" i="14"/>
  <c r="M25" i="14"/>
  <c r="H23" i="14"/>
  <c r="H22" i="14"/>
  <c r="H20" i="14"/>
  <c r="H19" i="14"/>
  <c r="H17" i="14"/>
  <c r="H16" i="14"/>
  <c r="H14" i="14"/>
  <c r="H13" i="14"/>
  <c r="O27" i="15" l="1"/>
  <c r="O28" i="15"/>
  <c r="H27" i="15"/>
  <c r="H28" i="15"/>
  <c r="H26" i="14"/>
  <c r="G11" i="14"/>
  <c r="G10" i="14"/>
  <c r="G14" i="14"/>
  <c r="G13" i="14"/>
  <c r="G17" i="14"/>
  <c r="G16" i="14"/>
  <c r="G20" i="14"/>
  <c r="G19" i="14"/>
  <c r="G26" i="14"/>
  <c r="G25" i="14"/>
  <c r="G23" i="14"/>
  <c r="G22" i="14"/>
  <c r="Q28" i="14"/>
  <c r="P28" i="14"/>
  <c r="Q27" i="14"/>
  <c r="P27" i="14"/>
  <c r="F26" i="1"/>
  <c r="F17" i="1"/>
  <c r="G27" i="14" l="1"/>
  <c r="G28" i="14"/>
  <c r="I25" i="1"/>
  <c r="I23" i="1"/>
  <c r="I22" i="1"/>
  <c r="I20" i="1"/>
  <c r="I19" i="1"/>
  <c r="I16" i="1"/>
  <c r="I14" i="1"/>
  <c r="I13" i="1"/>
  <c r="I11" i="1"/>
  <c r="I10" i="1"/>
  <c r="I26" i="9"/>
  <c r="I25" i="9"/>
  <c r="I23" i="9"/>
  <c r="I22" i="9"/>
  <c r="I20" i="9"/>
  <c r="I19" i="9"/>
  <c r="I17" i="9"/>
  <c r="I16" i="9"/>
  <c r="I14" i="9"/>
  <c r="I13" i="9"/>
  <c r="I11" i="9"/>
  <c r="I10" i="9"/>
  <c r="I25" i="10"/>
  <c r="I23" i="10"/>
  <c r="I22" i="10"/>
  <c r="I20" i="10"/>
  <c r="I19" i="10"/>
  <c r="I16" i="10"/>
  <c r="I14" i="10"/>
  <c r="I13" i="10"/>
  <c r="I11" i="10"/>
  <c r="I10" i="10"/>
  <c r="P27" i="1" l="1"/>
  <c r="P28" i="1"/>
  <c r="O10" i="9" l="1"/>
  <c r="J10" i="9"/>
  <c r="O26" i="10"/>
  <c r="M28" i="10"/>
  <c r="H28" i="10"/>
  <c r="I17" i="10"/>
  <c r="P28" i="10"/>
  <c r="L28" i="10"/>
  <c r="G28" i="10"/>
  <c r="Q27" i="10"/>
  <c r="P27" i="10"/>
  <c r="M27" i="10"/>
  <c r="L27" i="10"/>
  <c r="K27" i="10"/>
  <c r="H27" i="10"/>
  <c r="G27" i="10"/>
  <c r="F27" i="10"/>
  <c r="N26" i="10"/>
  <c r="O25" i="10"/>
  <c r="N25" i="10"/>
  <c r="J25" i="10"/>
  <c r="O23" i="10"/>
  <c r="N23" i="10"/>
  <c r="J23" i="10"/>
  <c r="O22" i="10"/>
  <c r="N22" i="10"/>
  <c r="J22" i="10"/>
  <c r="O20" i="10"/>
  <c r="N20" i="10"/>
  <c r="J20" i="10"/>
  <c r="O19" i="10"/>
  <c r="N19" i="10"/>
  <c r="J19" i="10"/>
  <c r="Q28" i="10"/>
  <c r="J17" i="10"/>
  <c r="O16" i="10"/>
  <c r="N16" i="10"/>
  <c r="J16" i="10"/>
  <c r="O14" i="10"/>
  <c r="N14" i="10"/>
  <c r="J14" i="10"/>
  <c r="O13" i="10"/>
  <c r="N13" i="10"/>
  <c r="J13" i="10"/>
  <c r="O11" i="10"/>
  <c r="N11" i="10"/>
  <c r="J11" i="10"/>
  <c r="O10" i="10"/>
  <c r="N10" i="10"/>
  <c r="J10" i="10"/>
  <c r="J26" i="10" l="1"/>
  <c r="I26" i="10"/>
  <c r="O17" i="10"/>
  <c r="N27" i="10"/>
  <c r="F28" i="10"/>
  <c r="I28" i="10" s="1"/>
  <c r="O27" i="10"/>
  <c r="I27" i="10"/>
  <c r="J27" i="10"/>
  <c r="K28" i="10"/>
  <c r="N17" i="10"/>
  <c r="J28" i="10" l="1"/>
  <c r="O28" i="10"/>
  <c r="N28" i="10"/>
  <c r="P28" i="9" l="1"/>
  <c r="L28" i="9"/>
  <c r="H28" i="9"/>
  <c r="G28" i="9"/>
  <c r="F28" i="9"/>
  <c r="Q27" i="9"/>
  <c r="P27" i="9"/>
  <c r="M27" i="9"/>
  <c r="L27" i="9"/>
  <c r="K27" i="9"/>
  <c r="H27" i="9"/>
  <c r="G27" i="9"/>
  <c r="F27" i="9"/>
  <c r="O26" i="9"/>
  <c r="J26" i="9"/>
  <c r="O25" i="9"/>
  <c r="N25" i="9"/>
  <c r="J25" i="9"/>
  <c r="O23" i="9"/>
  <c r="N23" i="9"/>
  <c r="J23" i="9"/>
  <c r="O22" i="9"/>
  <c r="N22" i="9"/>
  <c r="J22" i="9"/>
  <c r="O20" i="9"/>
  <c r="N20" i="9"/>
  <c r="J20" i="9"/>
  <c r="O19" i="9"/>
  <c r="N19" i="9"/>
  <c r="J19" i="9"/>
  <c r="O17" i="9"/>
  <c r="N17" i="9"/>
  <c r="M28" i="9"/>
  <c r="J17" i="9"/>
  <c r="O16" i="9"/>
  <c r="N16" i="9"/>
  <c r="J16" i="9"/>
  <c r="O14" i="9"/>
  <c r="N14" i="9"/>
  <c r="J14" i="9"/>
  <c r="O13" i="9"/>
  <c r="N13" i="9"/>
  <c r="J13" i="9"/>
  <c r="O11" i="9"/>
  <c r="N11" i="9"/>
  <c r="J11" i="9"/>
  <c r="N10" i="9"/>
  <c r="J27" i="9" l="1"/>
  <c r="I27" i="9"/>
  <c r="J28" i="9"/>
  <c r="I28" i="9"/>
  <c r="Q28" i="9"/>
  <c r="O27" i="9"/>
  <c r="N27" i="9"/>
  <c r="N26" i="9"/>
  <c r="K28" i="9"/>
  <c r="Q27" i="1"/>
  <c r="I26" i="1"/>
  <c r="I17" i="1"/>
  <c r="Q28" i="1" l="1"/>
  <c r="O28" i="9"/>
  <c r="N28" i="9"/>
  <c r="O26" i="1"/>
  <c r="N26" i="1"/>
  <c r="O25" i="1"/>
  <c r="N25" i="1"/>
  <c r="O23" i="1"/>
  <c r="N23" i="1"/>
  <c r="O22" i="1"/>
  <c r="N22" i="1"/>
  <c r="O20" i="1"/>
  <c r="N20" i="1"/>
  <c r="O19" i="1"/>
  <c r="N19" i="1"/>
  <c r="O17" i="1"/>
  <c r="N17" i="1"/>
  <c r="O16" i="1"/>
  <c r="N16" i="1"/>
  <c r="O14" i="1"/>
  <c r="N14" i="1"/>
  <c r="O13" i="1"/>
  <c r="N13" i="1"/>
  <c r="N11" i="1"/>
  <c r="O11" i="1"/>
  <c r="O10" i="1"/>
  <c r="N10" i="1"/>
  <c r="J10" i="1"/>
  <c r="M28" i="1" l="1"/>
  <c r="L28" i="1"/>
  <c r="K28" i="1"/>
  <c r="M27" i="1"/>
  <c r="L27" i="1"/>
  <c r="K27" i="1"/>
  <c r="H27" i="1"/>
  <c r="G27" i="1"/>
  <c r="G28" i="1"/>
  <c r="H28" i="1"/>
  <c r="F28" i="1"/>
  <c r="F27" i="1"/>
  <c r="J14" i="1"/>
  <c r="J13" i="1"/>
  <c r="I27" i="1" l="1"/>
  <c r="I28" i="1"/>
  <c r="J27" i="1"/>
  <c r="J28" i="1"/>
  <c r="O27" i="1"/>
  <c r="N27" i="1"/>
  <c r="N28" i="1"/>
  <c r="O28" i="1"/>
  <c r="J25" i="1"/>
  <c r="J16" i="1"/>
  <c r="J17" i="1"/>
  <c r="J19" i="1"/>
  <c r="J20" i="1"/>
  <c r="J22" i="1"/>
  <c r="J23" i="1"/>
  <c r="J26" i="1"/>
  <c r="J11" i="1"/>
  <c r="I17" i="3" l="1"/>
  <c r="Q3" i="14" l="1"/>
  <c r="V3" i="15"/>
  <c r="Q3" i="9"/>
  <c r="Q3" i="10"/>
  <c r="Q3" i="1"/>
  <c r="H11" i="14" l="1"/>
  <c r="H28" i="14" s="1"/>
  <c r="H10" i="14"/>
  <c r="H27" i="14" s="1"/>
  <c r="K26" i="14" l="1"/>
  <c r="J25" i="14"/>
  <c r="J26" i="14" l="1"/>
  <c r="I26" i="14"/>
  <c r="I25" i="14"/>
  <c r="K25" i="14"/>
  <c r="N25" i="14" s="1"/>
  <c r="O26" i="14"/>
  <c r="N26" i="14"/>
  <c r="O25" i="14" l="1"/>
  <c r="J14" i="14" l="1"/>
  <c r="I13" i="14"/>
  <c r="J19" i="14"/>
  <c r="I19" i="14"/>
  <c r="K19" i="14"/>
  <c r="K20" i="14"/>
  <c r="J20" i="14"/>
  <c r="I20" i="14"/>
  <c r="J22" i="14"/>
  <c r="K22" i="14"/>
  <c r="I22" i="14"/>
  <c r="K16" i="14"/>
  <c r="I16" i="14"/>
  <c r="J16" i="14"/>
  <c r="J10" i="14"/>
  <c r="K10" i="14"/>
  <c r="I10" i="14"/>
  <c r="F27" i="14"/>
  <c r="K23" i="14"/>
  <c r="J23" i="14"/>
  <c r="I23" i="14"/>
  <c r="J11" i="14"/>
  <c r="K11" i="14"/>
  <c r="I11" i="14"/>
  <c r="I17" i="14"/>
  <c r="J17" i="14"/>
  <c r="K17" i="14"/>
  <c r="F28" i="14" l="1"/>
  <c r="I28" i="14" s="1"/>
  <c r="I14" i="14"/>
  <c r="K14" i="14"/>
  <c r="O14" i="14" s="1"/>
  <c r="K13" i="14"/>
  <c r="K27" i="14" s="1"/>
  <c r="J13" i="14"/>
  <c r="O17" i="14"/>
  <c r="N17" i="14"/>
  <c r="N23" i="14"/>
  <c r="O23" i="14"/>
  <c r="N16" i="14"/>
  <c r="O16" i="14"/>
  <c r="O20" i="14"/>
  <c r="N20" i="14"/>
  <c r="O11" i="14"/>
  <c r="K28" i="14"/>
  <c r="N11" i="14"/>
  <c r="J27" i="14"/>
  <c r="I27" i="14"/>
  <c r="O22" i="14"/>
  <c r="N22" i="14"/>
  <c r="N19" i="14"/>
  <c r="O19" i="14"/>
  <c r="N10" i="14"/>
  <c r="O10" i="14"/>
  <c r="O13" i="14" l="1"/>
  <c r="N13" i="14"/>
  <c r="J28" i="14"/>
  <c r="N14" i="14"/>
  <c r="O27" i="14"/>
  <c r="N27" i="14"/>
  <c r="N28" i="14"/>
  <c r="O28" i="14"/>
  <c r="K11" i="15" l="1"/>
  <c r="M11" i="15"/>
  <c r="K14" i="15"/>
  <c r="M14" i="15"/>
  <c r="M13" i="15"/>
  <c r="R13" i="15" s="1"/>
  <c r="K13" i="15"/>
  <c r="M16" i="15"/>
  <c r="R16" i="15" s="1"/>
  <c r="K16" i="15"/>
  <c r="M22" i="15"/>
  <c r="R22" i="15" s="1"/>
  <c r="K22" i="15"/>
  <c r="K10" i="15"/>
  <c r="M10" i="15"/>
  <c r="M17" i="15"/>
  <c r="R17" i="15" s="1"/>
  <c r="K17" i="15"/>
  <c r="M23" i="15"/>
  <c r="R23" i="15" s="1"/>
  <c r="K23" i="15"/>
  <c r="P20" i="15"/>
  <c r="P19" i="15"/>
  <c r="L22" i="15"/>
  <c r="P13" i="15" l="1"/>
  <c r="S13" i="15" s="1"/>
  <c r="L13" i="15"/>
  <c r="L16" i="15"/>
  <c r="P16" i="15"/>
  <c r="S16" i="15" s="1"/>
  <c r="R14" i="15"/>
  <c r="L17" i="15"/>
  <c r="P17" i="15"/>
  <c r="S17" i="15" s="1"/>
  <c r="P22" i="15"/>
  <c r="S22" i="15" s="1"/>
  <c r="R10" i="15"/>
  <c r="P23" i="15"/>
  <c r="S23" i="15" s="1"/>
  <c r="L23" i="15"/>
  <c r="R11" i="15"/>
  <c r="L11" i="15"/>
  <c r="P11" i="15"/>
  <c r="L10" i="15"/>
  <c r="P10" i="15"/>
  <c r="F27" i="15" l="1"/>
  <c r="L19" i="15"/>
  <c r="M19" i="15"/>
  <c r="K19" i="15"/>
  <c r="S10" i="15"/>
  <c r="I28" i="15"/>
  <c r="P26" i="15"/>
  <c r="S11" i="15"/>
  <c r="P14" i="15"/>
  <c r="S14" i="15" s="1"/>
  <c r="L14" i="15"/>
  <c r="M20" i="15"/>
  <c r="K20" i="15"/>
  <c r="L20" i="15"/>
  <c r="I27" i="15"/>
  <c r="P25" i="15"/>
  <c r="P27" i="15" s="1"/>
  <c r="R20" i="15" l="1"/>
  <c r="S20" i="15"/>
  <c r="K26" i="15"/>
  <c r="M26" i="15"/>
  <c r="R26" i="15" s="1"/>
  <c r="L26" i="15"/>
  <c r="K27" i="15"/>
  <c r="L27" i="15"/>
  <c r="S25" i="15"/>
  <c r="F28" i="15"/>
  <c r="P28" i="15"/>
  <c r="S19" i="15"/>
  <c r="R19" i="15"/>
  <c r="S26" i="15"/>
  <c r="M25" i="15"/>
  <c r="R25" i="15" s="1"/>
  <c r="L25" i="15"/>
  <c r="K25" i="15"/>
  <c r="M27" i="15" l="1"/>
  <c r="R27" i="15" s="1"/>
  <c r="K28" i="15"/>
  <c r="L28" i="15"/>
  <c r="M28" i="15"/>
  <c r="R28" i="15" s="1"/>
  <c r="S27" i="15" l="1"/>
  <c r="S28" i="15"/>
  <c r="N20" i="15" l="1"/>
  <c r="Q20" i="15" s="1"/>
  <c r="J20" i="15"/>
  <c r="N22" i="15"/>
  <c r="Q22" i="15" s="1"/>
  <c r="J22" i="15"/>
  <c r="N16" i="15"/>
  <c r="Q16" i="15" s="1"/>
  <c r="J16" i="15"/>
  <c r="J10" i="15"/>
  <c r="N10" i="15"/>
  <c r="N19" i="15"/>
  <c r="Q19" i="15" s="1"/>
  <c r="J19" i="15"/>
  <c r="N23" i="15"/>
  <c r="Q23" i="15" s="1"/>
  <c r="J23" i="15"/>
  <c r="J11" i="15"/>
  <c r="N11" i="15"/>
  <c r="N13" i="15"/>
  <c r="Q13" i="15" s="1"/>
  <c r="J13" i="15"/>
  <c r="N17" i="15"/>
  <c r="Q17" i="15" s="1"/>
  <c r="J17" i="15"/>
  <c r="Q10" i="15" l="1"/>
  <c r="N25" i="15"/>
  <c r="Q25" i="15" s="1"/>
  <c r="J25" i="15"/>
  <c r="N14" i="15"/>
  <c r="Q14" i="15" s="1"/>
  <c r="J14" i="15"/>
  <c r="Q11" i="15"/>
  <c r="G27" i="15"/>
  <c r="J27" i="15" s="1"/>
  <c r="N26" i="15" l="1"/>
  <c r="Q26" i="15" s="1"/>
  <c r="J26" i="15"/>
  <c r="G28" i="15"/>
  <c r="J28" i="15" s="1"/>
  <c r="N27" i="15"/>
  <c r="Q27" i="15" s="1"/>
  <c r="N28" i="15"/>
  <c r="Q28" i="15" s="1"/>
</calcChain>
</file>

<file path=xl/sharedStrings.xml><?xml version="1.0" encoding="utf-8"?>
<sst xmlns="http://schemas.openxmlformats.org/spreadsheetml/2006/main" count="167" uniqueCount="38">
  <si>
    <t>Global Ports Holding Plc.</t>
  </si>
  <si>
    <t>Date:</t>
  </si>
  <si>
    <t>Cruise Port Traffic Statistics</t>
  </si>
  <si>
    <t>Disclaimer</t>
  </si>
  <si>
    <t>Notes</t>
  </si>
  <si>
    <t>Calls</t>
  </si>
  <si>
    <t>Monthly Traffic Statistics GPH</t>
  </si>
  <si>
    <t>Period</t>
  </si>
  <si>
    <t xml:space="preserve">January to October </t>
  </si>
  <si>
    <t>Full Calendar Year</t>
  </si>
  <si>
    <t>Nassau</t>
  </si>
  <si>
    <t>Passenger Movements</t>
  </si>
  <si>
    <t>Total Calls</t>
  </si>
  <si>
    <t>Total Passenger Movements</t>
  </si>
  <si>
    <t>Antigua</t>
  </si>
  <si>
    <t>Ege Port</t>
  </si>
  <si>
    <t>Valletta</t>
  </si>
  <si>
    <t>Other Cruise</t>
  </si>
  <si>
    <t>2021/19 Chg %</t>
  </si>
  <si>
    <t>2021/20 Chg %</t>
  </si>
  <si>
    <t>Creuers</t>
  </si>
  <si>
    <t>September 2021</t>
  </si>
  <si>
    <t>September</t>
  </si>
  <si>
    <t xml:space="preserve">January to September </t>
  </si>
  <si>
    <t>October</t>
  </si>
  <si>
    <t>October 2021</t>
  </si>
  <si>
    <t>November 2021</t>
  </si>
  <si>
    <t>November</t>
  </si>
  <si>
    <t xml:space="preserve">January to November </t>
  </si>
  <si>
    <t>Cruise Port</t>
  </si>
  <si>
    <t>December 2021</t>
  </si>
  <si>
    <t>December</t>
  </si>
  <si>
    <t>January to December</t>
  </si>
  <si>
    <t>January</t>
  </si>
  <si>
    <t>2022/20 Chg %</t>
  </si>
  <si>
    <t>2022/19 Chg %</t>
  </si>
  <si>
    <t>2022/21 Chg %</t>
  </si>
  <si>
    <t>January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</si>
</sst>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3" formatCode="_-* #,##0.00_-;\-* #,##0.00_-;_-* &quot;-&quot;??_-;_-@_-"/>
    <numFmt numFmtId="164" formatCode="_-* #,##0_-;* \(#,##0\)_-;_-* &quot;-&quot;??_-;_-@_-"/>
    <numFmt numFmtId="165" formatCode="[$-409]d\-mmm\-yyyy;@"/>
    <numFmt numFmtId="166" formatCode="[$-409]dd\-mmm\-yy;@"/>
    <numFmt numFmtId="167" formatCode="yyyy\-mm\-dd;@"/>
    <numFmt numFmtId="168" formatCode="_-* #,##0_-;\-* #,##0_-;_-* &quot;-&quot;??_-;_-@_-"/>
    <numFmt numFmtId="169" formatCode="0%;\(0%\)"/>
  </numFmts>
  <fonts count="25">
    <font>
      <sz val="11"/>
      <color theme="1"/>
      <name val="Calibri"/>
      <family val="2"/>
      <scheme val="minor"/>
    </font>
    <font>
      <b/>
      <sz val="18"/>
      <color theme="0"/>
      <name val="Arial"/>
      <family val="2"/>
    </font>
    <font>
      <b/>
      <sz val="18"/>
      <color theme="1" tint="0.249977111117893"/>
      <name val="Book Antiqua"/>
      <family val="1"/>
    </font>
    <font>
      <sz val="10"/>
      <color theme="1"/>
      <name val="Arial"/>
      <family val="2"/>
    </font>
    <font>
      <sz val="10"/>
      <color theme="1"/>
      <name val="Book Antiqua"/>
      <family val="1"/>
    </font>
    <font>
      <b/>
      <sz val="22"/>
      <color rgb="FF586577"/>
      <name val="Book Antiqua"/>
      <family val="1"/>
    </font>
    <font>
      <i/>
      <sz val="12"/>
      <color rgb="FF586577"/>
      <name val="Book Antiqua"/>
      <family val="1"/>
    </font>
    <font>
      <sz val="22"/>
      <color rgb="FF586577"/>
      <name val="Book Antiqua"/>
      <family val="1"/>
    </font>
    <font>
      <sz val="12"/>
      <color rgb="FF586577"/>
      <name val="Book Antiqua"/>
      <family val="1"/>
    </font>
    <font>
      <b/>
      <sz val="14"/>
      <color rgb="FF586577"/>
      <name val="Book Antiqua"/>
      <family val="1"/>
    </font>
    <font>
      <b/>
      <sz val="12"/>
      <color rgb="FF586577"/>
      <name val="Arial"/>
      <family val="2"/>
    </font>
    <font>
      <b/>
      <sz val="10"/>
      <color rgb="FF586577"/>
      <name val="Book Antiqua"/>
      <family val="1"/>
    </font>
    <font>
      <sz val="11"/>
      <color theme="1"/>
      <name val="Arial"/>
      <family val="2"/>
    </font>
    <font>
      <b/>
      <sz val="14"/>
      <color rgb="FFED1C24"/>
      <name val="Arial"/>
      <family val="2"/>
    </font>
    <font>
      <i/>
      <sz val="10"/>
      <color theme="0" tint="-0.34998626667073579"/>
      <name val="Arial"/>
      <family val="2"/>
    </font>
    <font>
      <sz val="11"/>
      <color theme="1"/>
      <name val="Calibri"/>
      <family val="2"/>
      <scheme val="minor"/>
    </font>
    <font>
      <sz val="11"/>
      <color theme="0"/>
      <name val="Calibri"/>
      <family val="2"/>
      <scheme val="minor"/>
    </font>
    <font>
      <sz val="8"/>
      <color theme="1"/>
      <name val="Calibri "/>
    </font>
    <font>
      <b/>
      <sz val="8"/>
      <color theme="0"/>
      <name val="Calibri "/>
    </font>
    <font>
      <b/>
      <sz val="8"/>
      <color rgb="FF586577"/>
      <name val="Calibri "/>
    </font>
    <font>
      <sz val="8"/>
      <color theme="0"/>
      <name val="Calibri "/>
    </font>
    <font>
      <b/>
      <sz val="8"/>
      <color theme="1"/>
      <name val="Calibri "/>
    </font>
    <font>
      <i/>
      <sz val="8"/>
      <color theme="0" tint="-0.34998626667073579"/>
      <name val="Calibri "/>
    </font>
    <font>
      <b/>
      <i/>
      <sz val="8"/>
      <color theme="0"/>
      <name val="Calibri "/>
    </font>
    <font>
      <sz val="10"/>
      <color rgb="FF000000"/>
      <name val="Book Antiqua"/>
      <family val="1"/>
    </font>
  </fonts>
  <fills count="9">
    <fill>
      <patternFill patternType="none"/>
    </fill>
    <fill>
      <patternFill patternType="gray125"/>
    </fill>
    <fill>
      <patternFill patternType="solid">
        <fgColor theme="3" tint="-0.499984740745262"/>
        <bgColor indexed="64"/>
      </patternFill>
    </fill>
    <fill>
      <patternFill patternType="solid">
        <fgColor theme="0"/>
        <bgColor indexed="64"/>
      </patternFill>
    </fill>
    <fill>
      <patternFill patternType="solid">
        <fgColor rgb="FFFFFF00"/>
        <bgColor indexed="64"/>
      </patternFill>
    </fill>
    <fill>
      <patternFill patternType="solid">
        <fgColor rgb="FFE8ECEE"/>
        <bgColor indexed="64"/>
      </patternFill>
    </fill>
    <fill>
      <patternFill patternType="solid">
        <fgColor rgb="FF586577"/>
        <bgColor indexed="64"/>
      </patternFill>
    </fill>
    <fill>
      <patternFill patternType="solid">
        <fgColor theme="7" tint="0.79998168889431442"/>
        <bgColor indexed="64"/>
      </patternFill>
    </fill>
    <fill>
      <patternFill patternType="solid">
        <fgColor theme="9" tint="0.79998168889431442"/>
        <bgColor indexed="64"/>
      </patternFill>
    </fill>
  </fills>
  <borders count="15">
    <border>
      <left/>
      <right/>
      <top/>
      <bottom/>
      <diagonal/>
    </border>
    <border>
      <left/>
      <right/>
      <top/>
      <bottom style="medium">
        <color rgb="FF586577"/>
      </bottom>
      <diagonal/>
    </border>
    <border>
      <left/>
      <right/>
      <top style="thin">
        <color auto="1"/>
      </top>
      <bottom style="double">
        <color auto="1"/>
      </bottom>
      <diagonal/>
    </border>
    <border>
      <left/>
      <right style="thin">
        <color indexed="64"/>
      </right>
      <top/>
      <bottom/>
      <diagonal/>
    </border>
    <border>
      <left/>
      <right style="thin">
        <color indexed="64"/>
      </right>
      <top style="thin">
        <color auto="1"/>
      </top>
      <bottom style="double">
        <color auto="1"/>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style="thin">
        <color auto="1"/>
      </top>
      <bottom style="double">
        <color auto="1"/>
      </bottom>
      <diagonal/>
    </border>
    <border>
      <left/>
      <right/>
      <top/>
      <bottom style="thin">
        <color indexed="64"/>
      </bottom>
      <diagonal/>
    </border>
    <border>
      <left/>
      <right/>
      <top style="double">
        <color auto="1"/>
      </top>
      <bottom style="double">
        <color indexed="64"/>
      </bottom>
      <diagonal/>
    </border>
    <border>
      <left/>
      <right style="thin">
        <color indexed="64"/>
      </right>
      <top style="double">
        <color auto="1"/>
      </top>
      <bottom style="double">
        <color indexed="64"/>
      </bottom>
      <diagonal/>
    </border>
    <border>
      <left style="thin">
        <color indexed="64"/>
      </left>
      <right/>
      <top style="double">
        <color auto="1"/>
      </top>
      <bottom style="double">
        <color indexed="64"/>
      </bottom>
      <diagonal/>
    </border>
    <border>
      <left style="thin">
        <color theme="0"/>
      </left>
      <right/>
      <top style="thin">
        <color indexed="64"/>
      </top>
      <bottom/>
      <diagonal/>
    </border>
    <border>
      <left/>
      <right style="thin">
        <color theme="0"/>
      </right>
      <top style="thin">
        <color indexed="64"/>
      </top>
      <bottom/>
      <diagonal/>
    </border>
  </borders>
  <cellStyleXfs count="9">
    <xf numFmtId="0" fontId="0" fillId="0" borderId="0"/>
    <xf numFmtId="0" fontId="1" fillId="2" borderId="0" applyNumberFormat="0" applyAlignment="0"/>
    <xf numFmtId="164" fontId="3" fillId="0" borderId="0"/>
    <xf numFmtId="0" fontId="10" fillId="5" borderId="0" applyAlignment="0"/>
    <xf numFmtId="0" fontId="13" fillId="0" borderId="0" applyNumberFormat="0" applyProtection="0"/>
    <xf numFmtId="0" fontId="14" fillId="0" borderId="0" applyNumberFormat="0"/>
    <xf numFmtId="0" fontId="12" fillId="0" borderId="2" applyNumberFormat="0" applyFont="0" applyFill="0" applyAlignment="0"/>
    <xf numFmtId="43" fontId="15" fillId="0" borderId="0" applyFont="0" applyFill="0" applyBorder="0" applyAlignment="0" applyProtection="0"/>
    <xf numFmtId="9" fontId="15" fillId="0" borderId="0" applyFont="0" applyFill="0" applyBorder="0" applyAlignment="0" applyProtection="0"/>
  </cellStyleXfs>
  <cellXfs count="85">
    <xf numFmtId="0" fontId="0" fillId="0" borderId="0" xfId="0"/>
    <xf numFmtId="0" fontId="2" fillId="3" borderId="0" xfId="1" applyFont="1" applyFill="1" applyAlignment="1">
      <alignment horizontal="left"/>
    </xf>
    <xf numFmtId="164" fontId="4" fillId="0" borderId="0" xfId="2" applyFont="1"/>
    <xf numFmtId="164" fontId="5" fillId="3" borderId="1" xfId="2" applyFont="1" applyFill="1" applyBorder="1"/>
    <xf numFmtId="164" fontId="4" fillId="0" borderId="1" xfId="2" applyFont="1" applyBorder="1"/>
    <xf numFmtId="164" fontId="6" fillId="0" borderId="0" xfId="2" applyFont="1"/>
    <xf numFmtId="164" fontId="7" fillId="0" borderId="0" xfId="2" applyFont="1"/>
    <xf numFmtId="164" fontId="8" fillId="0" borderId="0" xfId="2" applyFont="1"/>
    <xf numFmtId="165" fontId="8" fillId="4" borderId="0" xfId="2" applyNumberFormat="1" applyFont="1" applyFill="1"/>
    <xf numFmtId="164" fontId="9" fillId="3" borderId="1" xfId="2" applyFont="1" applyFill="1" applyBorder="1"/>
    <xf numFmtId="0" fontId="0" fillId="3" borderId="0" xfId="0" applyFill="1"/>
    <xf numFmtId="0" fontId="0" fillId="3" borderId="0" xfId="0" applyFill="1" applyProtection="1"/>
    <xf numFmtId="164" fontId="4" fillId="3" borderId="0" xfId="2" applyFont="1" applyFill="1" applyProtection="1"/>
    <xf numFmtId="164" fontId="6" fillId="3" borderId="0" xfId="2" applyFont="1" applyFill="1" applyProtection="1"/>
    <xf numFmtId="0" fontId="4" fillId="3" borderId="0" xfId="0" applyFont="1" applyFill="1" applyProtection="1"/>
    <xf numFmtId="0" fontId="0" fillId="0" borderId="0" xfId="0" applyProtection="1"/>
    <xf numFmtId="164" fontId="4" fillId="0" borderId="0" xfId="2" applyFont="1" applyProtection="1">
      <protection locked="0"/>
    </xf>
    <xf numFmtId="0" fontId="2" fillId="3" borderId="0" xfId="1" applyFont="1" applyFill="1" applyAlignment="1" applyProtection="1">
      <alignment horizontal="left"/>
      <protection locked="0"/>
    </xf>
    <xf numFmtId="164" fontId="5" fillId="3" borderId="1" xfId="2" applyFont="1" applyFill="1" applyBorder="1" applyProtection="1">
      <protection locked="0"/>
    </xf>
    <xf numFmtId="164" fontId="4" fillId="0" borderId="1" xfId="2" applyFont="1" applyBorder="1" applyProtection="1">
      <protection locked="0"/>
    </xf>
    <xf numFmtId="164" fontId="6" fillId="0" borderId="0" xfId="2" applyFont="1" applyProtection="1">
      <protection locked="0"/>
    </xf>
    <xf numFmtId="0" fontId="11" fillId="3" borderId="0" xfId="3" applyFont="1" applyFill="1" applyProtection="1"/>
    <xf numFmtId="0" fontId="0" fillId="3" borderId="6" xfId="0" applyFill="1" applyBorder="1"/>
    <xf numFmtId="0" fontId="0" fillId="0" borderId="6" xfId="0" applyBorder="1"/>
    <xf numFmtId="0" fontId="0" fillId="3" borderId="0" xfId="0" applyFill="1" applyBorder="1"/>
    <xf numFmtId="0" fontId="0" fillId="0" borderId="0" xfId="0" applyBorder="1"/>
    <xf numFmtId="0" fontId="0" fillId="3" borderId="9" xfId="0" applyFill="1" applyBorder="1"/>
    <xf numFmtId="0" fontId="0" fillId="0" borderId="9" xfId="0" applyBorder="1"/>
    <xf numFmtId="164" fontId="17" fillId="3" borderId="1" xfId="2" applyFont="1" applyFill="1" applyBorder="1"/>
    <xf numFmtId="164" fontId="17" fillId="3" borderId="0" xfId="2" applyFont="1" applyFill="1" applyProtection="1"/>
    <xf numFmtId="166" fontId="17" fillId="3" borderId="0" xfId="2" applyNumberFormat="1" applyFont="1" applyFill="1" applyProtection="1"/>
    <xf numFmtId="0" fontId="17" fillId="3" borderId="0" xfId="0" applyFont="1" applyFill="1" applyProtection="1"/>
    <xf numFmtId="0" fontId="18" fillId="2" borderId="5" xfId="1" applyFont="1" applyBorder="1" applyProtection="1"/>
    <xf numFmtId="0" fontId="18" fillId="2" borderId="6" xfId="1" applyFont="1" applyBorder="1" applyProtection="1"/>
    <xf numFmtId="0" fontId="19" fillId="5" borderId="7" xfId="3" applyFont="1" applyBorder="1" applyProtection="1"/>
    <xf numFmtId="0" fontId="19" fillId="5" borderId="0" xfId="3" applyFont="1" applyBorder="1" applyProtection="1"/>
    <xf numFmtId="0" fontId="21" fillId="3" borderId="7" xfId="0" applyFont="1" applyFill="1" applyBorder="1" applyProtection="1"/>
    <xf numFmtId="0" fontId="17" fillId="3" borderId="0" xfId="0" applyFont="1" applyFill="1" applyBorder="1" applyProtection="1"/>
    <xf numFmtId="0" fontId="17" fillId="3" borderId="3" xfId="0" applyFont="1" applyFill="1" applyBorder="1" applyProtection="1"/>
    <xf numFmtId="0" fontId="17" fillId="3" borderId="7" xfId="0" applyFont="1" applyFill="1" applyBorder="1" applyProtection="1"/>
    <xf numFmtId="0" fontId="22" fillId="3" borderId="3" xfId="5" applyFont="1" applyFill="1" applyBorder="1" applyProtection="1"/>
    <xf numFmtId="0" fontId="18" fillId="6" borderId="8" xfId="6" applyFont="1" applyFill="1" applyBorder="1" applyProtection="1"/>
    <xf numFmtId="0" fontId="18" fillId="6" borderId="2" xfId="6" applyFont="1" applyFill="1" applyBorder="1" applyProtection="1"/>
    <xf numFmtId="0" fontId="23" fillId="6" borderId="4" xfId="6" applyFont="1" applyFill="1" applyBorder="1" applyProtection="1"/>
    <xf numFmtId="0" fontId="18" fillId="6" borderId="12" xfId="6" applyFont="1" applyFill="1" applyBorder="1" applyProtection="1"/>
    <xf numFmtId="0" fontId="18" fillId="6" borderId="10" xfId="6" applyFont="1" applyFill="1" applyBorder="1" applyProtection="1"/>
    <xf numFmtId="0" fontId="23" fillId="6" borderId="11" xfId="6" applyFont="1" applyFill="1" applyBorder="1" applyProtection="1"/>
    <xf numFmtId="168" fontId="0" fillId="3" borderId="0" xfId="0" applyNumberFormat="1" applyFill="1"/>
    <xf numFmtId="0" fontId="24" fillId="0" borderId="0" xfId="0" applyFont="1"/>
    <xf numFmtId="168" fontId="17" fillId="3" borderId="0" xfId="7" applyNumberFormat="1" applyFont="1" applyFill="1" applyBorder="1" applyAlignment="1" applyProtection="1">
      <alignment horizontal="right" indent="1"/>
    </xf>
    <xf numFmtId="3" fontId="17" fillId="3" borderId="0" xfId="0" applyNumberFormat="1" applyFont="1" applyFill="1" applyBorder="1" applyAlignment="1" applyProtection="1">
      <alignment horizontal="right" indent="1"/>
    </xf>
    <xf numFmtId="0" fontId="17" fillId="3" borderId="0" xfId="0" applyFont="1" applyFill="1" applyBorder="1" applyAlignment="1" applyProtection="1">
      <alignment horizontal="right" indent="1"/>
    </xf>
    <xf numFmtId="168" fontId="18" fillId="6" borderId="2" xfId="7" applyNumberFormat="1" applyFont="1" applyFill="1" applyBorder="1" applyAlignment="1" applyProtection="1">
      <alignment horizontal="right" indent="1"/>
    </xf>
    <xf numFmtId="168" fontId="18" fillId="6" borderId="10" xfId="7" applyNumberFormat="1" applyFont="1" applyFill="1" applyBorder="1" applyAlignment="1" applyProtection="1">
      <alignment horizontal="right" indent="1"/>
    </xf>
    <xf numFmtId="0" fontId="0" fillId="3" borderId="0" xfId="0" applyFill="1" applyAlignment="1" applyProtection="1">
      <alignment vertical="center"/>
    </xf>
    <xf numFmtId="0" fontId="16" fillId="3" borderId="0" xfId="0" applyFont="1" applyFill="1" applyAlignment="1">
      <alignment vertical="center"/>
    </xf>
    <xf numFmtId="0" fontId="18" fillId="6" borderId="0" xfId="4" applyFont="1" applyFill="1" applyBorder="1" applyAlignment="1" applyProtection="1">
      <alignment vertical="center"/>
    </xf>
    <xf numFmtId="0" fontId="20" fillId="6" borderId="0" xfId="0" applyFont="1" applyFill="1" applyBorder="1" applyAlignment="1" applyProtection="1">
      <alignment vertical="center"/>
    </xf>
    <xf numFmtId="0" fontId="20" fillId="6" borderId="0" xfId="0" applyFont="1" applyFill="1" applyBorder="1" applyAlignment="1" applyProtection="1">
      <alignment horizontal="center" vertical="center"/>
    </xf>
    <xf numFmtId="0" fontId="20" fillId="6" borderId="0" xfId="0" applyFont="1" applyFill="1" applyBorder="1" applyAlignment="1" applyProtection="1">
      <alignment horizontal="center" vertical="center" wrapText="1"/>
    </xf>
    <xf numFmtId="0" fontId="0" fillId="3" borderId="0" xfId="0" applyFill="1" applyBorder="1" applyAlignment="1">
      <alignment vertical="center"/>
    </xf>
    <xf numFmtId="0" fontId="0" fillId="0" borderId="0" xfId="0" applyBorder="1" applyAlignment="1">
      <alignment vertical="center"/>
    </xf>
    <xf numFmtId="0" fontId="20" fillId="6" borderId="7" xfId="0" applyFont="1" applyFill="1" applyBorder="1" applyAlignment="1" applyProtection="1">
      <alignment horizontal="center" vertical="center"/>
    </xf>
    <xf numFmtId="0" fontId="19" fillId="5" borderId="3" xfId="3" applyFont="1" applyBorder="1" applyProtection="1"/>
    <xf numFmtId="0" fontId="20" fillId="6" borderId="3" xfId="0" applyFont="1" applyFill="1" applyBorder="1" applyAlignment="1" applyProtection="1">
      <alignment horizontal="center" vertical="center" wrapText="1"/>
    </xf>
    <xf numFmtId="167" fontId="17" fillId="7" borderId="0" xfId="2" quotePrefix="1" applyNumberFormat="1" applyFont="1" applyFill="1" applyProtection="1"/>
    <xf numFmtId="0" fontId="18" fillId="6" borderId="7" xfId="0" applyFont="1" applyFill="1" applyBorder="1" applyAlignment="1" applyProtection="1">
      <alignment vertical="center"/>
    </xf>
    <xf numFmtId="169" fontId="17" fillId="3" borderId="3" xfId="8" applyNumberFormat="1" applyFont="1" applyFill="1" applyBorder="1" applyAlignment="1" applyProtection="1">
      <alignment horizontal="right" indent="1"/>
    </xf>
    <xf numFmtId="169" fontId="17" fillId="3" borderId="3" xfId="0" applyNumberFormat="1" applyFont="1" applyFill="1" applyBorder="1" applyAlignment="1" applyProtection="1">
      <alignment horizontal="right" indent="1"/>
    </xf>
    <xf numFmtId="169" fontId="20" fillId="6" borderId="4" xfId="8" applyNumberFormat="1" applyFont="1" applyFill="1" applyBorder="1" applyAlignment="1" applyProtection="1">
      <alignment horizontal="right" indent="1"/>
    </xf>
    <xf numFmtId="169" fontId="20" fillId="6" borderId="11" xfId="8" applyNumberFormat="1" applyFont="1" applyFill="1" applyBorder="1" applyAlignment="1" applyProtection="1">
      <alignment horizontal="right" indent="1"/>
    </xf>
    <xf numFmtId="169" fontId="17" fillId="3" borderId="0" xfId="8" applyNumberFormat="1" applyFont="1" applyFill="1" applyBorder="1" applyAlignment="1" applyProtection="1">
      <alignment horizontal="right" indent="1"/>
    </xf>
    <xf numFmtId="169" fontId="17" fillId="3" borderId="0" xfId="0" applyNumberFormat="1" applyFont="1" applyFill="1" applyBorder="1" applyAlignment="1" applyProtection="1">
      <alignment horizontal="right" indent="1"/>
    </xf>
    <xf numFmtId="169" fontId="20" fillId="6" borderId="2" xfId="8" applyNumberFormat="1" applyFont="1" applyFill="1" applyBorder="1" applyAlignment="1" applyProtection="1">
      <alignment horizontal="right" indent="1"/>
    </xf>
    <xf numFmtId="169" fontId="20" fillId="6" borderId="10" xfId="8" applyNumberFormat="1" applyFont="1" applyFill="1" applyBorder="1" applyAlignment="1" applyProtection="1">
      <alignment horizontal="right" indent="1"/>
    </xf>
    <xf numFmtId="168" fontId="17" fillId="8" borderId="0" xfId="7" applyNumberFormat="1" applyFont="1" applyFill="1" applyBorder="1" applyAlignment="1" applyProtection="1">
      <alignment horizontal="right" indent="1"/>
    </xf>
    <xf numFmtId="168" fontId="17" fillId="8" borderId="0" xfId="7" applyNumberFormat="1" applyFont="1" applyFill="1" applyBorder="1" applyAlignment="1" applyProtection="1">
      <alignment horizontal="right"/>
    </xf>
    <xf numFmtId="3" fontId="17" fillId="8" borderId="0" xfId="0" applyNumberFormat="1" applyFont="1" applyFill="1" applyBorder="1" applyAlignment="1" applyProtection="1">
      <alignment horizontal="right" indent="1"/>
    </xf>
    <xf numFmtId="0" fontId="18" fillId="2" borderId="13" xfId="1" applyFont="1" applyBorder="1" applyAlignment="1" applyProtection="1">
      <alignment horizontal="center"/>
    </xf>
    <xf numFmtId="0" fontId="18" fillId="2" borderId="6" xfId="1" applyFont="1" applyBorder="1" applyAlignment="1" applyProtection="1">
      <alignment horizontal="center"/>
    </xf>
    <xf numFmtId="0" fontId="18" fillId="2" borderId="14" xfId="1" applyFont="1" applyBorder="1" applyAlignment="1" applyProtection="1">
      <alignment horizontal="center"/>
    </xf>
    <xf numFmtId="0" fontId="17" fillId="0" borderId="6" xfId="0" applyFont="1" applyBorder="1" applyAlignment="1" applyProtection="1">
      <alignment horizontal="center"/>
    </xf>
    <xf numFmtId="0" fontId="0" fillId="0" borderId="6" xfId="0" applyBorder="1" applyAlignment="1"/>
    <xf numFmtId="0" fontId="0" fillId="0" borderId="14" xfId="0" applyBorder="1" applyAlignment="1"/>
    <xf numFmtId="0" fontId="17" fillId="0" borderId="6" xfId="0" applyFont="1" applyBorder="1" applyAlignment="1">
      <alignment horizontal="center"/>
    </xf>
  </cellXfs>
  <cellStyles count="9">
    <cellStyle name="Comma" xfId="7" builtinId="3"/>
    <cellStyle name="Header1" xfId="4"/>
    <cellStyle name="Line_ClosingBal" xfId="6"/>
    <cellStyle name="Normal" xfId="0" builtinId="0"/>
    <cellStyle name="Normal 2" xfId="2"/>
    <cellStyle name="Percent" xfId="8" builtinId="5"/>
    <cellStyle name="Sheet_Header" xfId="1"/>
    <cellStyle name="Sheet_Header2" xfId="3"/>
    <cellStyle name="Unit" xfId="5"/>
  </cellStyles>
  <dxfs count="0"/>
  <tableStyles count="0" defaultTableStyle="TableStyleMedium2" defaultPivotStyle="PivotStyleLight16"/>
  <colors>
    <mruColors>
      <color rgb="FF58657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195405</xdr:colOff>
      <xdr:row>9</xdr:row>
      <xdr:rowOff>157582</xdr:rowOff>
    </xdr:from>
    <xdr:to>
      <xdr:col>4</xdr:col>
      <xdr:colOff>552229</xdr:colOff>
      <xdr:row>16</xdr:row>
      <xdr:rowOff>162874</xdr:rowOff>
    </xdr:to>
    <xdr:pic>
      <xdr:nvPicPr>
        <xdr:cNvPr id="2" name="Picture 1">
          <a:extLst>
            <a:ext uri="{FF2B5EF4-FFF2-40B4-BE49-F238E27FC236}">
              <a16:creationId xmlns:a16="http://schemas.microsoft.com/office/drawing/2014/main" id="{FA4DB605-4411-4985-B255-32972C0484B4}"/>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0202" t="5109" r="3815" b="8029"/>
        <a:stretch/>
      </xdr:blipFill>
      <xdr:spPr bwMode="auto">
        <a:xfrm>
          <a:off x="551005" y="2259432"/>
          <a:ext cx="1741124" cy="1205442"/>
        </a:xfrm>
        <a:prstGeom prst="rect">
          <a:avLst/>
        </a:prstGeom>
        <a:noFill/>
        <a:ln>
          <a:noFill/>
        </a:ln>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44824</xdr:colOff>
      <xdr:row>2</xdr:row>
      <xdr:rowOff>145677</xdr:rowOff>
    </xdr:from>
    <xdr:to>
      <xdr:col>22</xdr:col>
      <xdr:colOff>56031</xdr:colOff>
      <xdr:row>26</xdr:row>
      <xdr:rowOff>100853</xdr:rowOff>
    </xdr:to>
    <xdr:sp macro="" textlink="">
      <xdr:nvSpPr>
        <xdr:cNvPr id="3" name="TextBox 2">
          <a:extLst>
            <a:ext uri="{FF2B5EF4-FFF2-40B4-BE49-F238E27FC236}">
              <a16:creationId xmlns:a16="http://schemas.microsoft.com/office/drawing/2014/main" id="{2EBA588C-4D99-4D84-BDC2-E631879B8965}"/>
            </a:ext>
          </a:extLst>
        </xdr:cNvPr>
        <xdr:cNvSpPr txBox="1"/>
      </xdr:nvSpPr>
      <xdr:spPr>
        <a:xfrm>
          <a:off x="381000" y="795618"/>
          <a:ext cx="12897972" cy="405652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latinLnBrk="0" hangingPunct="1"/>
          <a:endParaRPr lang="de-DE" sz="1400" i="1">
            <a:solidFill>
              <a:sysClr val="windowText" lastClr="000000"/>
            </a:solidFill>
            <a:effectLst/>
            <a:latin typeface="+mn-lt"/>
          </a:endParaRPr>
        </a:p>
        <a:p>
          <a:pPr rtl="0" eaLnBrk="1" latinLnBrk="0" hangingPunct="1"/>
          <a:r>
            <a:rPr lang="en-GB" sz="1400" i="1">
              <a:solidFill>
                <a:sysClr val="windowText" lastClr="000000"/>
              </a:solidFill>
              <a:effectLst/>
              <a:latin typeface="+mn-lt"/>
              <a:ea typeface="+mn-ea"/>
              <a:cs typeface="+mn-cs"/>
            </a:rPr>
            <a:t>This document does not constitute an invitation and should not be taken as an inducement to engage in any investment activity and is for the purpose of providing information about Global Ports Holding Plc (the "Company"). </a:t>
          </a:r>
          <a:r>
            <a:rPr lang="en-GB" sz="1400" b="0" i="1" u="none" strike="noStrike">
              <a:solidFill>
                <a:sysClr val="windowText" lastClr="000000"/>
              </a:solidFill>
              <a:effectLst/>
              <a:latin typeface="+mn-lt"/>
              <a:ea typeface="+mn-ea"/>
              <a:cs typeface="+mn-cs"/>
            </a:rPr>
            <a:t>This document does not constitute an offer to sell or the solicitation of an offer to buy or acquire any shares of the Company in any jurisdiction or an inducement to enter into investment activity. No information set out in this document will form the basis of any contract.</a:t>
          </a:r>
        </a:p>
        <a:p>
          <a:r>
            <a:rPr lang="en-GB" sz="1400" b="0" i="1" u="none" strike="noStrike">
              <a:solidFill>
                <a:sysClr val="windowText" lastClr="000000"/>
              </a:solidFill>
              <a:effectLst/>
              <a:latin typeface="+mn-lt"/>
              <a:ea typeface="+mn-ea"/>
              <a:cs typeface="+mn-cs"/>
            </a:rPr>
            <a:t/>
          </a:r>
          <a:br>
            <a:rPr lang="en-GB" sz="1400" b="0" i="1" u="none" strike="noStrike">
              <a:solidFill>
                <a:sysClr val="windowText" lastClr="000000"/>
              </a:solidFill>
              <a:effectLst/>
              <a:latin typeface="+mn-lt"/>
              <a:ea typeface="+mn-ea"/>
              <a:cs typeface="+mn-cs"/>
            </a:rPr>
          </a:br>
          <a:r>
            <a:rPr lang="en-GB" sz="1400" b="0" i="1" u="none" strike="noStrike">
              <a:solidFill>
                <a:sysClr val="windowText" lastClr="000000"/>
              </a:solidFill>
              <a:effectLst/>
              <a:latin typeface="+mn-lt"/>
              <a:ea typeface="+mn-ea"/>
              <a:cs typeface="+mn-cs"/>
            </a:rPr>
            <a:t>The information used in preparing these materials was obtained from or through the Company or the Company’s representatives or from public sources. No reliance may be placed for any purposes whatsoever on the information contained in this document or on its accuracy, completeness or fairness. The information in this document is subject to verification, completion and change. While the information herein has been prepared in good faith, no representation or warranty, express or implied, is or will be made and no responsibility or liability is or will be accepted by the Company or any of its group undertakings, employees or agents as to or in relation to the accuracy, completeness or fairness of the information contained in this document and any such liability is expressly disclaimed. This disclaimer will not exclude any liability for, or remedy in respect of fraudulent misrepresentation by the Company.  </a:t>
          </a:r>
          <a:br>
            <a:rPr lang="en-GB" sz="1400" b="0" i="1" u="none" strike="noStrike">
              <a:solidFill>
                <a:sysClr val="windowText" lastClr="000000"/>
              </a:solidFill>
              <a:effectLst/>
              <a:latin typeface="+mn-lt"/>
              <a:ea typeface="+mn-ea"/>
              <a:cs typeface="+mn-cs"/>
            </a:rPr>
          </a:br>
          <a:endParaRPr lang="en-GB" sz="1400" b="0" i="1" u="none" strike="noStrike">
            <a:solidFill>
              <a:sysClr val="windowText" lastClr="000000"/>
            </a:solidFill>
            <a:effectLst/>
            <a:latin typeface="+mn-lt"/>
            <a:ea typeface="+mn-ea"/>
            <a:cs typeface="+mn-cs"/>
          </a:endParaRPr>
        </a:p>
        <a:p>
          <a:endParaRPr lang="en-GB" sz="1400" b="0" i="1" u="none" strike="noStrike">
            <a:solidFill>
              <a:sysClr val="windowText" lastClr="000000"/>
            </a:solidFill>
            <a:effectLst/>
            <a:latin typeface="+mn-lt"/>
            <a:ea typeface="+mn-ea"/>
            <a:cs typeface="+mn-cs"/>
          </a:endParaRPr>
        </a:p>
        <a:p>
          <a:pPr rtl="0" eaLnBrk="1" latinLnBrk="0" hangingPunct="1"/>
          <a:r>
            <a:rPr lang="en-GB" sz="1400" i="1">
              <a:solidFill>
                <a:sysClr val="windowText" lastClr="000000"/>
              </a:solidFill>
              <a:effectLst/>
              <a:latin typeface="+mn-lt"/>
              <a:ea typeface="+mn-ea"/>
              <a:cs typeface="+mn-cs"/>
            </a:rPr>
            <a:t>NOT FOR RELEASE, PUBLICATION OR DISTRIBUTION, IN WHOLE OR IN PART, IN OR INTO OR FROM ANY JURISDICTION WHERE TO DO SO WOULD CONSTITUTE A VIOLATION OF THE RELEVANT LAWS OF SUCH JURISDICTION</a:t>
          </a:r>
        </a:p>
        <a:p>
          <a:pPr rtl="0" eaLnBrk="1" latinLnBrk="0" hangingPunct="1"/>
          <a:endParaRPr lang="en-GB" sz="1400" i="1">
            <a:solidFill>
              <a:sysClr val="windowText" lastClr="000000"/>
            </a:solidFill>
            <a:effectLst/>
            <a:latin typeface="+mn-lt"/>
          </a:endParaRPr>
        </a:p>
        <a:p>
          <a:endParaRPr lang="en-GB" sz="1000" i="1">
            <a:solidFill>
              <a:sysClr val="windowText" lastClr="000000"/>
            </a:solidFill>
            <a:latin typeface="+mn-lt"/>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134470</xdr:colOff>
      <xdr:row>3</xdr:row>
      <xdr:rowOff>56030</xdr:rowOff>
    </xdr:from>
    <xdr:to>
      <xdr:col>18</xdr:col>
      <xdr:colOff>112059</xdr:colOff>
      <xdr:row>24</xdr:row>
      <xdr:rowOff>201706</xdr:rowOff>
    </xdr:to>
    <xdr:sp macro="" textlink="">
      <xdr:nvSpPr>
        <xdr:cNvPr id="2" name="TextBox 1">
          <a:extLst>
            <a:ext uri="{FF2B5EF4-FFF2-40B4-BE49-F238E27FC236}">
              <a16:creationId xmlns:a16="http://schemas.microsoft.com/office/drawing/2014/main" id="{D4975EB9-A846-43F5-9D41-AE4342B6379A}"/>
            </a:ext>
          </a:extLst>
        </xdr:cNvPr>
        <xdr:cNvSpPr txBox="1"/>
      </xdr:nvSpPr>
      <xdr:spPr>
        <a:xfrm>
          <a:off x="302558" y="874059"/>
          <a:ext cx="10298207" cy="485214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latinLnBrk="0" hangingPunct="1">
            <a:spcBef>
              <a:spcPts val="600"/>
            </a:spcBef>
          </a:pPr>
          <a:r>
            <a:rPr lang="de-DE" sz="1000" b="1" i="1" u="none" strike="noStrike">
              <a:solidFill>
                <a:schemeClr val="bg1">
                  <a:lumMod val="50000"/>
                </a:schemeClr>
              </a:solidFill>
              <a:effectLst/>
              <a:latin typeface="+mn-lt"/>
              <a:ea typeface="+mn-ea"/>
              <a:cs typeface="+mn-cs"/>
            </a:rPr>
            <a:t>Scope</a:t>
          </a:r>
          <a:r>
            <a:rPr lang="de-DE" sz="1000" b="0" i="1" u="none" strike="noStrike">
              <a:solidFill>
                <a:schemeClr val="dk1"/>
              </a:solidFill>
              <a:effectLst/>
              <a:latin typeface="+mn-lt"/>
              <a:ea typeface="+mn-ea"/>
              <a:cs typeface="+mn-cs"/>
            </a:rPr>
            <a:t> </a:t>
          </a:r>
          <a:r>
            <a:rPr lang="de-DE" sz="1000">
              <a:latin typeface="+mn-lt"/>
            </a:rPr>
            <a:t> </a:t>
          </a:r>
          <a:r>
            <a:rPr lang="de-DE" sz="1000" b="0" i="0" u="none" strike="noStrike">
              <a:solidFill>
                <a:schemeClr val="dk1"/>
              </a:solidFill>
              <a:effectLst/>
              <a:latin typeface="+mn-lt"/>
              <a:ea typeface="+mn-ea"/>
              <a:cs typeface="+mn-cs"/>
            </a:rPr>
            <a:t> </a:t>
          </a:r>
        </a:p>
        <a:p>
          <a:pPr rtl="0" eaLnBrk="1" latinLnBrk="0" hangingPunct="1">
            <a:spcBef>
              <a:spcPts val="600"/>
            </a:spcBef>
          </a:pPr>
          <a:r>
            <a:rPr lang="de-DE" sz="1000" b="0" i="0" u="none" strike="noStrike">
              <a:solidFill>
                <a:schemeClr val="dk1"/>
              </a:solidFill>
              <a:effectLst/>
              <a:latin typeface="+mn-lt"/>
              <a:ea typeface="+mn-ea"/>
              <a:cs typeface="+mn-cs"/>
            </a:rPr>
            <a:t>Traffic stats for cruise</a:t>
          </a:r>
          <a:r>
            <a:rPr lang="de-DE" sz="1000" b="0" i="0" u="none" strike="noStrike" baseline="0">
              <a:solidFill>
                <a:schemeClr val="dk1"/>
              </a:solidFill>
              <a:effectLst/>
              <a:latin typeface="+mn-lt"/>
              <a:ea typeface="+mn-ea"/>
              <a:cs typeface="+mn-cs"/>
            </a:rPr>
            <a:t> </a:t>
          </a:r>
          <a:r>
            <a:rPr lang="de-DE" sz="1000" b="0" i="0" u="none" strike="noStrike">
              <a:solidFill>
                <a:schemeClr val="dk1"/>
              </a:solidFill>
              <a:effectLst/>
              <a:latin typeface="+mn-lt"/>
              <a:ea typeface="+mn-ea"/>
              <a:cs typeface="+mn-cs"/>
            </a:rPr>
            <a:t>ports fully consolidated in the audited financial</a:t>
          </a:r>
          <a:r>
            <a:rPr lang="de-DE" sz="1000" b="0" i="0" u="none" strike="noStrike" baseline="0">
              <a:solidFill>
                <a:schemeClr val="dk1"/>
              </a:solidFill>
              <a:effectLst/>
              <a:latin typeface="+mn-lt"/>
              <a:ea typeface="+mn-ea"/>
              <a:cs typeface="+mn-cs"/>
            </a:rPr>
            <a:t> statements </a:t>
          </a:r>
          <a:r>
            <a:rPr lang="de-DE" sz="1000" b="0" i="0" u="none" strike="noStrike">
              <a:solidFill>
                <a:schemeClr val="dk1"/>
              </a:solidFill>
              <a:effectLst/>
              <a:latin typeface="+mn-lt"/>
              <a:ea typeface="+mn-ea"/>
              <a:cs typeface="+mn-cs"/>
            </a:rPr>
            <a:t>of Global Ports Holding Plc ("GPH" or "Company"). Passenger numbers refer to consolidated portfolio consolidation perimeter, hence excludes equity accounted associate ports La Goulette, Lisbon, Singapore and Venice. </a:t>
          </a:r>
          <a:r>
            <a:rPr lang="de-DE" sz="1000">
              <a:latin typeface="+mn-lt"/>
            </a:rPr>
            <a:t> </a:t>
          </a:r>
          <a:r>
            <a:rPr lang="de-DE" sz="1000" b="0" i="1" u="none" strike="noStrike">
              <a:solidFill>
                <a:schemeClr val="dk1"/>
              </a:solidFill>
              <a:effectLst/>
              <a:latin typeface="+mn-lt"/>
              <a:ea typeface="+mn-ea"/>
              <a:cs typeface="+mn-cs"/>
            </a:rPr>
            <a:t> </a:t>
          </a:r>
        </a:p>
        <a:p>
          <a:pPr marL="0" marR="0" lvl="0" indent="0" defTabSz="914400" rtl="0" eaLnBrk="1" fontAlgn="auto" latinLnBrk="0" hangingPunct="1">
            <a:lnSpc>
              <a:spcPct val="100000"/>
            </a:lnSpc>
            <a:spcBef>
              <a:spcPts val="600"/>
            </a:spcBef>
            <a:spcAft>
              <a:spcPts val="0"/>
            </a:spcAft>
            <a:buClrTx/>
            <a:buSzTx/>
            <a:buFontTx/>
            <a:buNone/>
            <a:tabLst/>
            <a:defRPr/>
          </a:pPr>
          <a:endParaRPr kumimoji="0" lang="de-DE" sz="1000" b="0" i="1" u="none" strike="noStrike" kern="0" cap="none" spc="0" normalizeH="0" baseline="0" noProof="0">
            <a:ln>
              <a:noFill/>
            </a:ln>
            <a:solidFill>
              <a:prstClr val="white">
                <a:lumMod val="50000"/>
              </a:prstClr>
            </a:solidFill>
            <a:effectLst/>
            <a:uLnTx/>
            <a:uFillTx/>
            <a:latin typeface="+mn-lt"/>
            <a:ea typeface="+mn-ea"/>
            <a:cs typeface="+mn-cs"/>
          </a:endParaRPr>
        </a:p>
        <a:p>
          <a:pPr marL="0" marR="0" lvl="0" indent="0" defTabSz="914400" rtl="0" eaLnBrk="1" fontAlgn="auto" latinLnBrk="0" hangingPunct="1">
            <a:lnSpc>
              <a:spcPct val="100000"/>
            </a:lnSpc>
            <a:spcBef>
              <a:spcPts val="600"/>
            </a:spcBef>
            <a:spcAft>
              <a:spcPts val="0"/>
            </a:spcAft>
            <a:buClrTx/>
            <a:buSzTx/>
            <a:buFontTx/>
            <a:buNone/>
            <a:tabLst/>
            <a:defRPr/>
          </a:pPr>
          <a:r>
            <a:rPr kumimoji="0" lang="de-DE" sz="1000" b="1" i="1" u="none" strike="noStrike" kern="0" cap="none" spc="0" normalizeH="0" baseline="0" noProof="0">
              <a:ln>
                <a:noFill/>
              </a:ln>
              <a:solidFill>
                <a:prstClr val="white">
                  <a:lumMod val="50000"/>
                </a:prstClr>
              </a:solidFill>
              <a:effectLst/>
              <a:uLnTx/>
              <a:uFillTx/>
              <a:latin typeface="+mn-lt"/>
              <a:ea typeface="+mn-ea"/>
              <a:cs typeface="+mn-cs"/>
            </a:rPr>
            <a:t>Glossary</a:t>
          </a:r>
          <a:r>
            <a:rPr kumimoji="0" lang="de-DE" sz="1000" b="0" i="1" u="none" strike="noStrike" kern="0" cap="none" spc="0" normalizeH="0" baseline="0" noProof="0">
              <a:ln>
                <a:noFill/>
              </a:ln>
              <a:solidFill>
                <a:prstClr val="white">
                  <a:lumMod val="50000"/>
                </a:prstClr>
              </a:solidFill>
              <a:effectLst/>
              <a:uLnTx/>
              <a:uFillTx/>
              <a:latin typeface="+mn-lt"/>
              <a:ea typeface="+mn-ea"/>
              <a:cs typeface="+mn-cs"/>
            </a:rPr>
            <a:t> </a:t>
          </a:r>
          <a:endParaRPr kumimoji="0" lang="de-DE" sz="1000" b="0" i="0" u="none" strike="noStrike" kern="0" cap="none" spc="0" normalizeH="0" baseline="0" noProof="0">
            <a:ln>
              <a:noFill/>
            </a:ln>
            <a:solidFill>
              <a:prstClr val="black"/>
            </a:solidFill>
            <a:effectLst/>
            <a:uLnTx/>
            <a:uFillTx/>
            <a:latin typeface="+mn-lt"/>
            <a:ea typeface="+mn-ea"/>
            <a:cs typeface="+mn-cs"/>
          </a:endParaRPr>
        </a:p>
        <a:p>
          <a:pPr rtl="0" eaLnBrk="1" latinLnBrk="0" hangingPunct="1">
            <a:spcBef>
              <a:spcPts val="600"/>
            </a:spcBef>
          </a:pPr>
          <a:r>
            <a:rPr lang="de-DE" sz="1000" b="1" i="0" u="none" strike="noStrike">
              <a:solidFill>
                <a:schemeClr val="dk1"/>
              </a:solidFill>
              <a:effectLst/>
              <a:latin typeface="+mn-lt"/>
              <a:ea typeface="+mn-ea"/>
              <a:cs typeface="+mn-cs"/>
            </a:rPr>
            <a:t>Calls		</a:t>
          </a:r>
          <a:r>
            <a:rPr lang="de-DE" sz="1000" b="0" i="0" u="none" strike="noStrike">
              <a:solidFill>
                <a:schemeClr val="dk1"/>
              </a:solidFill>
              <a:effectLst/>
              <a:latin typeface="+mn-lt"/>
              <a:ea typeface="+mn-ea"/>
              <a:cs typeface="+mn-cs"/>
            </a:rPr>
            <a:t>Cruise ship calls </a:t>
          </a:r>
          <a:r>
            <a:rPr lang="de-DE" sz="1000">
              <a:latin typeface="+mn-lt"/>
            </a:rPr>
            <a:t> </a:t>
          </a:r>
          <a:r>
            <a:rPr lang="de-DE" sz="1000" b="0" i="0" u="none" strike="noStrike">
              <a:solidFill>
                <a:schemeClr val="dk1"/>
              </a:solidFill>
              <a:effectLst/>
              <a:latin typeface="+mn-lt"/>
              <a:ea typeface="+mn-ea"/>
              <a:cs typeface="+mn-cs"/>
            </a:rPr>
            <a:t> </a:t>
          </a:r>
        </a:p>
        <a:p>
          <a:pPr rtl="0" eaLnBrk="1" latinLnBrk="0" hangingPunct="1">
            <a:spcBef>
              <a:spcPts val="600"/>
            </a:spcBef>
          </a:pPr>
          <a:r>
            <a:rPr lang="de-DE" sz="1000" b="1" i="0" u="none" strike="noStrike">
              <a:solidFill>
                <a:schemeClr val="dk1"/>
              </a:solidFill>
              <a:effectLst/>
              <a:latin typeface="+mn-lt"/>
              <a:ea typeface="+mn-ea"/>
              <a:cs typeface="+mn-cs"/>
            </a:rPr>
            <a:t>Passenger movements </a:t>
          </a:r>
          <a:r>
            <a:rPr lang="de-DE" sz="1000" b="1">
              <a:latin typeface="+mn-lt"/>
            </a:rPr>
            <a:t> </a:t>
          </a:r>
          <a:r>
            <a:rPr lang="de-DE" sz="1000" b="1" i="0" u="none" strike="noStrike">
              <a:solidFill>
                <a:schemeClr val="dk1"/>
              </a:solidFill>
              <a:effectLst/>
              <a:latin typeface="+mn-lt"/>
              <a:ea typeface="+mn-ea"/>
              <a:cs typeface="+mn-cs"/>
            </a:rPr>
            <a:t> 	</a:t>
          </a:r>
          <a:r>
            <a:rPr lang="de-DE" sz="1000" b="0" i="0" u="none" strike="noStrike">
              <a:solidFill>
                <a:schemeClr val="dk1"/>
              </a:solidFill>
              <a:effectLst/>
              <a:latin typeface="+mn-lt"/>
              <a:ea typeface="+mn-ea"/>
              <a:cs typeface="+mn-cs"/>
            </a:rPr>
            <a:t>Represents passenger movements based on passengers</a:t>
          </a:r>
          <a:r>
            <a:rPr lang="de-DE" sz="1000" b="0" i="0" u="none" strike="noStrike" baseline="0">
              <a:solidFill>
                <a:schemeClr val="dk1"/>
              </a:solidFill>
              <a:effectLst/>
              <a:latin typeface="+mn-lt"/>
              <a:ea typeface="+mn-ea"/>
              <a:cs typeface="+mn-cs"/>
            </a:rPr>
            <a:t> on board of the cruise ship, without the need for passengers to actually leave the ship</a:t>
          </a:r>
          <a:r>
            <a:rPr lang="de-DE" sz="1000" b="0" i="0" u="none" strike="noStrike">
              <a:solidFill>
                <a:schemeClr val="dk1"/>
              </a:solidFill>
              <a:effectLst/>
              <a:latin typeface="+mn-lt"/>
              <a:ea typeface="+mn-ea"/>
              <a:cs typeface="+mn-cs"/>
            </a:rPr>
            <a:t>. </a:t>
          </a:r>
        </a:p>
        <a:p>
          <a:pPr rtl="0" eaLnBrk="1" latinLnBrk="0" hangingPunct="1">
            <a:spcBef>
              <a:spcPts val="600"/>
            </a:spcBef>
          </a:pPr>
          <a:r>
            <a:rPr lang="de-DE" sz="1000" b="0" i="0" u="none" strike="noStrike">
              <a:solidFill>
                <a:schemeClr val="dk1"/>
              </a:solidFill>
              <a:effectLst/>
              <a:latin typeface="+mn-lt"/>
              <a:ea typeface="+mn-ea"/>
              <a:cs typeface="+mn-cs"/>
            </a:rPr>
            <a:t>		For homeporting or interporting calls,</a:t>
          </a:r>
          <a:r>
            <a:rPr lang="de-DE" sz="1000" b="0" i="0" u="none" strike="noStrike" baseline="0">
              <a:solidFill>
                <a:schemeClr val="dk1"/>
              </a:solidFill>
              <a:effectLst/>
              <a:latin typeface="+mn-lt"/>
              <a:ea typeface="+mn-ea"/>
              <a:cs typeface="+mn-cs"/>
            </a:rPr>
            <a:t> </a:t>
          </a:r>
          <a:r>
            <a:rPr lang="de-DE" sz="1000" b="0" i="0" u="none" strike="noStrike">
              <a:solidFill>
                <a:schemeClr val="dk1"/>
              </a:solidFill>
              <a:effectLst/>
              <a:latin typeface="+mn-lt"/>
              <a:ea typeface="+mn-ea"/>
              <a:cs typeface="+mn-cs"/>
            </a:rPr>
            <a:t>embarking and disembarking passenger movements are counted. </a:t>
          </a:r>
        </a:p>
        <a:p>
          <a:pPr rtl="0" eaLnBrk="1" latinLnBrk="0" hangingPunct="1">
            <a:spcBef>
              <a:spcPts val="600"/>
            </a:spcBef>
          </a:pPr>
          <a:r>
            <a:rPr lang="de-DE" sz="1000" b="0" i="0" u="none" strike="noStrike">
              <a:solidFill>
                <a:schemeClr val="dk1"/>
              </a:solidFill>
              <a:effectLst/>
              <a:latin typeface="+mn-lt"/>
              <a:ea typeface="+mn-ea"/>
              <a:cs typeface="+mn-cs"/>
            </a:rPr>
            <a:t>		Passengers from transit cruise calls and ferry calls are repesenting one passenger movement each. </a:t>
          </a:r>
          <a:r>
            <a:rPr lang="de-DE" sz="1000">
              <a:latin typeface="+mn-lt"/>
            </a:rPr>
            <a:t> </a:t>
          </a:r>
          <a:r>
            <a:rPr lang="de-DE" sz="1000" b="0" i="0" u="none" strike="noStrike">
              <a:solidFill>
                <a:schemeClr val="dk1"/>
              </a:solidFill>
              <a:effectLst/>
              <a:latin typeface="+mn-lt"/>
              <a:ea typeface="+mn-ea"/>
              <a:cs typeface="+mn-cs"/>
            </a:rPr>
            <a:t> </a:t>
          </a:r>
        </a:p>
        <a:p>
          <a:pPr rtl="0" eaLnBrk="1" latinLnBrk="0" hangingPunct="1">
            <a:spcBef>
              <a:spcPts val="600"/>
            </a:spcBef>
          </a:pPr>
          <a:r>
            <a:rPr lang="de-DE" sz="1000" b="1" i="0" u="none" strike="noStrike">
              <a:solidFill>
                <a:schemeClr val="dk1"/>
              </a:solidFill>
              <a:effectLst/>
              <a:latin typeface="+mn-lt"/>
              <a:ea typeface="+mn-ea"/>
              <a:cs typeface="+mn-cs"/>
            </a:rPr>
            <a:t>2019 data </a:t>
          </a:r>
          <a:r>
            <a:rPr lang="de-DE" sz="1000" b="1">
              <a:latin typeface="+mn-lt"/>
            </a:rPr>
            <a:t> </a:t>
          </a:r>
          <a:r>
            <a:rPr lang="de-DE" sz="1000" b="1" i="0" u="none" strike="noStrike">
              <a:solidFill>
                <a:schemeClr val="dk1"/>
              </a:solidFill>
              <a:effectLst/>
              <a:latin typeface="+mn-lt"/>
              <a:ea typeface="+mn-ea"/>
              <a:cs typeface="+mn-cs"/>
            </a:rPr>
            <a:t> 		</a:t>
          </a:r>
          <a:r>
            <a:rPr lang="de-DE" sz="1000" b="0" i="0" u="none" strike="noStrike">
              <a:solidFill>
                <a:schemeClr val="dk1"/>
              </a:solidFill>
              <a:effectLst/>
              <a:latin typeface="+mn-lt"/>
              <a:ea typeface="+mn-ea"/>
              <a:cs typeface="+mn-cs"/>
            </a:rPr>
            <a:t>Comparative information for the major ports acquired during the calendar year 2019 Antigua Cruise Port and Nassau Cruise Port do</a:t>
          </a:r>
          <a:r>
            <a:rPr lang="de-DE" sz="1000" b="0" i="0" u="none" strike="noStrike" baseline="0">
              <a:solidFill>
                <a:schemeClr val="dk1"/>
              </a:solidFill>
              <a:effectLst/>
              <a:latin typeface="+mn-lt"/>
              <a:ea typeface="+mn-ea"/>
              <a:cs typeface="+mn-cs"/>
            </a:rPr>
            <a:t> represent </a:t>
          </a:r>
          <a:r>
            <a:rPr lang="de-DE" sz="1000" b="0" i="0" u="none" strike="noStrike">
              <a:solidFill>
                <a:schemeClr val="dk1"/>
              </a:solidFill>
              <a:effectLst/>
              <a:latin typeface="+mn-lt"/>
              <a:ea typeface="+mn-ea"/>
              <a:cs typeface="+mn-cs"/>
            </a:rPr>
            <a:t>12M volumes the e                                                              entire</a:t>
          </a:r>
          <a:r>
            <a:rPr lang="de-DE" sz="1000" b="0" i="0" u="none" strike="noStrike" baseline="0">
              <a:solidFill>
                <a:schemeClr val="dk1"/>
              </a:solidFill>
              <a:effectLst/>
              <a:latin typeface="+mn-lt"/>
              <a:ea typeface="+mn-ea"/>
              <a:cs typeface="+mn-cs"/>
            </a:rPr>
            <a:t> calendar year </a:t>
          </a:r>
          <a:r>
            <a:rPr lang="de-DE" sz="1000" b="0" i="0" u="none" strike="noStrike">
              <a:solidFill>
                <a:schemeClr val="dk1"/>
              </a:solidFill>
              <a:effectLst/>
              <a:latin typeface="+mn-lt"/>
              <a:ea typeface="+mn-ea"/>
              <a:cs typeface="+mn-cs"/>
            </a:rPr>
            <a:t>for those ports - not  he pro-rata</a:t>
          </a:r>
          <a:r>
            <a:rPr lang="de-DE" sz="1000" b="0" i="0" u="none" strike="noStrike" baseline="0">
              <a:solidFill>
                <a:schemeClr val="dk1"/>
              </a:solidFill>
              <a:effectLst/>
              <a:latin typeface="+mn-lt"/>
              <a:ea typeface="+mn-ea"/>
              <a:cs typeface="+mn-cs"/>
            </a:rPr>
            <a:t> </a:t>
          </a:r>
          <a:r>
            <a:rPr lang="de-DE" sz="1000" b="0" i="0" u="none" strike="noStrike">
              <a:solidFill>
                <a:schemeClr val="dk1"/>
              </a:solidFill>
              <a:effectLst/>
              <a:latin typeface="+mn-lt"/>
              <a:ea typeface="+mn-ea"/>
              <a:cs typeface="+mn-cs"/>
            </a:rPr>
            <a:t>period under GPH control as</a:t>
          </a:r>
          <a:r>
            <a:rPr lang="de-DE" sz="1000" b="0" i="0" u="none" strike="noStrike" baseline="0">
              <a:solidFill>
                <a:schemeClr val="dk1"/>
              </a:solidFill>
              <a:effectLst/>
              <a:latin typeface="+mn-lt"/>
              <a:ea typeface="+mn-ea"/>
              <a:cs typeface="+mn-cs"/>
            </a:rPr>
            <a:t> presented in the Company's financial statements</a:t>
          </a:r>
          <a:r>
            <a:rPr lang="de-DE" sz="1000" b="0" i="0" u="none" strike="noStrike">
              <a:solidFill>
                <a:schemeClr val="dk1"/>
              </a:solidFill>
              <a:effectLst/>
              <a:latin typeface="+mn-lt"/>
              <a:ea typeface="+mn-ea"/>
              <a:cs typeface="+mn-cs"/>
            </a:rPr>
            <a:t>. </a:t>
          </a:r>
        </a:p>
        <a:p>
          <a:pPr marL="0" marR="0" lvl="0" indent="0" defTabSz="914400" rtl="0" eaLnBrk="1" fontAlgn="auto" latinLnBrk="0" hangingPunct="1">
            <a:lnSpc>
              <a:spcPct val="100000"/>
            </a:lnSpc>
            <a:spcBef>
              <a:spcPts val="600"/>
            </a:spcBef>
            <a:spcAft>
              <a:spcPts val="0"/>
            </a:spcAft>
            <a:buClrTx/>
            <a:buSzTx/>
            <a:buFontTx/>
            <a:buNone/>
            <a:tabLst/>
            <a:defRPr/>
          </a:pPr>
          <a:r>
            <a:rPr kumimoji="0" lang="de-DE" sz="1000" b="1" i="0" u="none" strike="noStrike" kern="0" cap="none" spc="0" normalizeH="0" baseline="0" noProof="0">
              <a:ln>
                <a:noFill/>
              </a:ln>
              <a:solidFill>
                <a:prstClr val="black"/>
              </a:solidFill>
              <a:effectLst/>
              <a:uLnTx/>
              <a:uFillTx/>
              <a:latin typeface="+mn-lt"/>
              <a:ea typeface="+mn-ea"/>
              <a:cs typeface="+mn-cs"/>
            </a:rPr>
            <a:t>Creuers	</a:t>
          </a:r>
          <a:r>
            <a:rPr kumimoji="0" lang="de-DE" sz="1000" b="0" i="0" u="none" strike="noStrike" kern="0" cap="none" spc="0" normalizeH="0" baseline="0" noProof="0">
              <a:ln>
                <a:noFill/>
              </a:ln>
              <a:solidFill>
                <a:prstClr val="black"/>
              </a:solidFill>
              <a:effectLst/>
              <a:uLnTx/>
              <a:uFillTx/>
              <a:latin typeface="+mn-lt"/>
              <a:ea typeface="+mn-ea"/>
              <a:cs typeface="+mn-cs"/>
            </a:rPr>
            <a:t>	Cruise ports included: Creuers (Barcelona) and Malaga.</a:t>
          </a:r>
        </a:p>
        <a:p>
          <a:pPr marL="0" marR="0" indent="0" defTabSz="914400" rtl="0" eaLnBrk="1" fontAlgn="auto" latinLnBrk="0" hangingPunct="1">
            <a:lnSpc>
              <a:spcPct val="100000"/>
            </a:lnSpc>
            <a:spcBef>
              <a:spcPts val="600"/>
            </a:spcBef>
            <a:spcAft>
              <a:spcPts val="0"/>
            </a:spcAft>
            <a:buClrTx/>
            <a:buSzTx/>
            <a:buFontTx/>
            <a:buNone/>
            <a:tabLst/>
            <a:defRPr/>
          </a:pPr>
          <a:r>
            <a:rPr lang="de-DE" sz="1000" b="1" i="0" u="none" strike="noStrike">
              <a:solidFill>
                <a:schemeClr val="dk1"/>
              </a:solidFill>
              <a:effectLst/>
              <a:latin typeface="+mn-lt"/>
              <a:ea typeface="+mn-ea"/>
              <a:cs typeface="+mn-cs"/>
            </a:rPr>
            <a:t>Other Cruise</a:t>
          </a:r>
          <a:r>
            <a:rPr lang="de-DE" sz="1000" b="0" i="0" u="none" strike="noStrike">
              <a:solidFill>
                <a:schemeClr val="dk1"/>
              </a:solidFill>
              <a:effectLst/>
              <a:latin typeface="+mn-lt"/>
              <a:ea typeface="+mn-ea"/>
              <a:cs typeface="+mn-cs"/>
            </a:rPr>
            <a:t>	                                </a:t>
          </a:r>
          <a:r>
            <a:rPr lang="de-DE" sz="1000">
              <a:solidFill>
                <a:schemeClr val="dk1"/>
              </a:solidFill>
              <a:effectLst/>
              <a:latin typeface="+mn-lt"/>
              <a:ea typeface="+mn-ea"/>
              <a:cs typeface="+mn-cs"/>
            </a:rPr>
            <a:t>Cruise ports included: Bodrum, Cagliari, Catania, Ravenna, Taranto (from 2021), and Zadar as well as cruise activity in Port of Adria.</a:t>
          </a:r>
          <a:endParaRPr lang="en-GB" sz="1000">
            <a:solidFill>
              <a:schemeClr val="dk1"/>
            </a:solidFill>
            <a:effectLst/>
            <a:latin typeface="+mn-lt"/>
            <a:ea typeface="+mn-ea"/>
            <a:cs typeface="+mn-cs"/>
          </a:endParaRPr>
        </a:p>
        <a:p>
          <a:pPr rtl="0" eaLnBrk="1" latinLnBrk="0" hangingPunct="1">
            <a:spcBef>
              <a:spcPts val="600"/>
            </a:spcBef>
          </a:pPr>
          <a:endParaRPr lang="de-DE" sz="1000" b="0" i="0" u="none" strike="noStrike">
            <a:solidFill>
              <a:schemeClr val="dk1"/>
            </a:solidFill>
            <a:effectLst/>
            <a:latin typeface="+mn-lt"/>
            <a:ea typeface="+mn-ea"/>
            <a:cs typeface="+mn-cs"/>
          </a:endParaRPr>
        </a:p>
        <a:p>
          <a:pPr rtl="0" eaLnBrk="1" latinLnBrk="0" hangingPunct="1">
            <a:spcBef>
              <a:spcPts val="600"/>
            </a:spcBef>
          </a:pPr>
          <a:endParaRPr lang="de-DE" sz="1000" b="1" i="1" u="none" strike="noStrike">
            <a:solidFill>
              <a:schemeClr val="dk1"/>
            </a:solidFill>
            <a:effectLst/>
            <a:latin typeface="+mn-lt"/>
            <a:ea typeface="+mn-ea"/>
            <a:cs typeface="+mn-cs"/>
          </a:endParaRPr>
        </a:p>
        <a:p>
          <a:pPr rtl="0" eaLnBrk="1" latinLnBrk="0" hangingPunct="1">
            <a:spcBef>
              <a:spcPts val="600"/>
            </a:spcBef>
          </a:pPr>
          <a:r>
            <a:rPr lang="de-DE" sz="1000" b="1" i="1" u="none" strike="noStrike">
              <a:solidFill>
                <a:schemeClr val="bg1">
                  <a:lumMod val="50000"/>
                </a:schemeClr>
              </a:solidFill>
              <a:effectLst/>
              <a:latin typeface="+mn-lt"/>
              <a:ea typeface="+mn-ea"/>
              <a:cs typeface="+mn-cs"/>
            </a:rPr>
            <a:t>Sources</a:t>
          </a:r>
        </a:p>
        <a:p>
          <a:pPr rtl="0" eaLnBrk="1" latinLnBrk="0" hangingPunct="1">
            <a:spcBef>
              <a:spcPts val="600"/>
            </a:spcBef>
          </a:pPr>
          <a:r>
            <a:rPr lang="de-DE" sz="1000" b="0" i="0" u="none" strike="noStrike">
              <a:solidFill>
                <a:schemeClr val="dk1"/>
              </a:solidFill>
              <a:effectLst/>
              <a:latin typeface="+mn-lt"/>
              <a:ea typeface="+mn-ea"/>
              <a:cs typeface="+mn-cs"/>
            </a:rPr>
            <a:t>Operational port statistics, minor differences possible compared to financial reporting due to overnight cruise ships or different</a:t>
          </a:r>
          <a:r>
            <a:rPr lang="de-DE" sz="1000" b="0" i="0" u="none" strike="noStrike" baseline="0">
              <a:solidFill>
                <a:schemeClr val="dk1"/>
              </a:solidFill>
              <a:effectLst/>
              <a:latin typeface="+mn-lt"/>
              <a:ea typeface="+mn-ea"/>
              <a:cs typeface="+mn-cs"/>
            </a:rPr>
            <a:t> cut-off times </a:t>
          </a:r>
          <a:r>
            <a:rPr lang="de-DE" sz="1000" b="0" i="0" u="none" strike="noStrike">
              <a:solidFill>
                <a:schemeClr val="dk1"/>
              </a:solidFill>
              <a:effectLst/>
              <a:latin typeface="+mn-lt"/>
              <a:ea typeface="+mn-ea"/>
              <a:cs typeface="+mn-cs"/>
            </a:rPr>
            <a:t>at month-end </a:t>
          </a:r>
          <a:r>
            <a:rPr lang="de-DE" sz="1000">
              <a:latin typeface="+mn-lt"/>
            </a:rPr>
            <a:t> </a:t>
          </a:r>
          <a:endParaRPr lang="en-GB" sz="1000" i="1">
            <a:solidFill>
              <a:sysClr val="windowText" lastClr="000000"/>
            </a:solidFill>
            <a:latin typeface="+mn-lt"/>
          </a:endParaRP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21</xdr:col>
      <xdr:colOff>314325</xdr:colOff>
      <xdr:row>0</xdr:row>
      <xdr:rowOff>0</xdr:rowOff>
    </xdr:from>
    <xdr:to>
      <xdr:col>21</xdr:col>
      <xdr:colOff>323850</xdr:colOff>
      <xdr:row>2</xdr:row>
      <xdr:rowOff>98579</xdr:rowOff>
    </xdr:to>
    <xdr:pic>
      <xdr:nvPicPr>
        <xdr:cNvPr id="2" name="Picture 1">
          <a:extLst>
            <a:ext uri="{FF2B5EF4-FFF2-40B4-BE49-F238E27FC236}">
              <a16:creationId xmlns:a16="http://schemas.microsoft.com/office/drawing/2014/main" id="{D27DED90-4327-4E78-BD7E-02F425298B14}"/>
            </a:ext>
          </a:extLst>
        </xdr:cNvPr>
        <xdr:cNvPicPr>
          <a:picLocks noChangeAspect="1"/>
        </xdr:cNvPicPr>
      </xdr:nvPicPr>
      <xdr:blipFill>
        <a:blip xmlns:r="http://schemas.openxmlformats.org/officeDocument/2006/relationships" r:embed="rId1"/>
        <a:stretch>
          <a:fillRect/>
        </a:stretch>
      </xdr:blipFill>
      <xdr:spPr>
        <a:xfrm>
          <a:off x="10365105" y="0"/>
          <a:ext cx="5715" cy="513869"/>
        </a:xfrm>
        <a:prstGeom prst="rect">
          <a:avLst/>
        </a:prstGeom>
      </xdr:spPr>
    </xdr:pic>
    <xdr:clientData/>
  </xdr:twoCellAnchor>
  <xdr:twoCellAnchor editAs="oneCell">
    <xdr:from>
      <xdr:col>21</xdr:col>
      <xdr:colOff>285750</xdr:colOff>
      <xdr:row>0</xdr:row>
      <xdr:rowOff>0</xdr:rowOff>
    </xdr:from>
    <xdr:to>
      <xdr:col>21</xdr:col>
      <xdr:colOff>800100</xdr:colOff>
      <xdr:row>1</xdr:row>
      <xdr:rowOff>228119</xdr:rowOff>
    </xdr:to>
    <xdr:pic>
      <xdr:nvPicPr>
        <xdr:cNvPr id="3" name="Picture 2">
          <a:extLst>
            <a:ext uri="{FF2B5EF4-FFF2-40B4-BE49-F238E27FC236}">
              <a16:creationId xmlns:a16="http://schemas.microsoft.com/office/drawing/2014/main" id="{62AA4977-3483-45CA-847C-DFB8C2CD85E7}"/>
            </a:ext>
          </a:extLst>
        </xdr:cNvPr>
        <xdr:cNvPicPr>
          <a:picLocks noChangeAspect="1"/>
        </xdr:cNvPicPr>
      </xdr:nvPicPr>
      <xdr:blipFill>
        <a:blip xmlns:r="http://schemas.openxmlformats.org/officeDocument/2006/relationships" r:embed="rId1"/>
        <a:stretch>
          <a:fillRect/>
        </a:stretch>
      </xdr:blipFill>
      <xdr:spPr>
        <a:xfrm>
          <a:off x="10336530" y="0"/>
          <a:ext cx="514350" cy="41099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16</xdr:col>
      <xdr:colOff>314325</xdr:colOff>
      <xdr:row>0</xdr:row>
      <xdr:rowOff>0</xdr:rowOff>
    </xdr:from>
    <xdr:to>
      <xdr:col>16</xdr:col>
      <xdr:colOff>323850</xdr:colOff>
      <xdr:row>2</xdr:row>
      <xdr:rowOff>98579</xdr:rowOff>
    </xdr:to>
    <xdr:pic>
      <xdr:nvPicPr>
        <xdr:cNvPr id="2" name="Picture 1">
          <a:extLst>
            <a:ext uri="{FF2B5EF4-FFF2-40B4-BE49-F238E27FC236}">
              <a16:creationId xmlns:a16="http://schemas.microsoft.com/office/drawing/2014/main" id="{09140FAD-B0EB-4602-A1E3-36A43055586A}"/>
            </a:ext>
          </a:extLst>
        </xdr:cNvPr>
        <xdr:cNvPicPr>
          <a:picLocks noChangeAspect="1"/>
        </xdr:cNvPicPr>
      </xdr:nvPicPr>
      <xdr:blipFill>
        <a:blip xmlns:r="http://schemas.openxmlformats.org/officeDocument/2006/relationships" r:embed="rId1"/>
        <a:stretch>
          <a:fillRect/>
        </a:stretch>
      </xdr:blipFill>
      <xdr:spPr>
        <a:xfrm>
          <a:off x="10365105" y="0"/>
          <a:ext cx="5715" cy="513869"/>
        </a:xfrm>
        <a:prstGeom prst="rect">
          <a:avLst/>
        </a:prstGeom>
      </xdr:spPr>
    </xdr:pic>
    <xdr:clientData/>
  </xdr:twoCellAnchor>
  <xdr:twoCellAnchor editAs="oneCell">
    <xdr:from>
      <xdr:col>16</xdr:col>
      <xdr:colOff>285750</xdr:colOff>
      <xdr:row>0</xdr:row>
      <xdr:rowOff>0</xdr:rowOff>
    </xdr:from>
    <xdr:to>
      <xdr:col>16</xdr:col>
      <xdr:colOff>800100</xdr:colOff>
      <xdr:row>1</xdr:row>
      <xdr:rowOff>228119</xdr:rowOff>
    </xdr:to>
    <xdr:pic>
      <xdr:nvPicPr>
        <xdr:cNvPr id="3" name="Picture 2">
          <a:extLst>
            <a:ext uri="{FF2B5EF4-FFF2-40B4-BE49-F238E27FC236}">
              <a16:creationId xmlns:a16="http://schemas.microsoft.com/office/drawing/2014/main" id="{871F5A05-C55D-4759-8B5D-D771856C1D0C}"/>
            </a:ext>
          </a:extLst>
        </xdr:cNvPr>
        <xdr:cNvPicPr>
          <a:picLocks noChangeAspect="1"/>
        </xdr:cNvPicPr>
      </xdr:nvPicPr>
      <xdr:blipFill>
        <a:blip xmlns:r="http://schemas.openxmlformats.org/officeDocument/2006/relationships" r:embed="rId1"/>
        <a:stretch>
          <a:fillRect/>
        </a:stretch>
      </xdr:blipFill>
      <xdr:spPr>
        <a:xfrm>
          <a:off x="10336530" y="0"/>
          <a:ext cx="514350" cy="410999"/>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16</xdr:col>
      <xdr:colOff>314325</xdr:colOff>
      <xdr:row>0</xdr:row>
      <xdr:rowOff>0</xdr:rowOff>
    </xdr:from>
    <xdr:to>
      <xdr:col>16</xdr:col>
      <xdr:colOff>320040</xdr:colOff>
      <xdr:row>2</xdr:row>
      <xdr:rowOff>94769</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9286875" y="0"/>
          <a:ext cx="0" cy="475769"/>
        </a:xfrm>
        <a:prstGeom prst="rect">
          <a:avLst/>
        </a:prstGeom>
      </xdr:spPr>
    </xdr:pic>
    <xdr:clientData/>
  </xdr:twoCellAnchor>
  <xdr:twoCellAnchor editAs="oneCell">
    <xdr:from>
      <xdr:col>16</xdr:col>
      <xdr:colOff>285750</xdr:colOff>
      <xdr:row>0</xdr:row>
      <xdr:rowOff>0</xdr:rowOff>
    </xdr:from>
    <xdr:to>
      <xdr:col>16</xdr:col>
      <xdr:colOff>800100</xdr:colOff>
      <xdr:row>1</xdr:row>
      <xdr:rowOff>228119</xdr:rowOff>
    </xdr:to>
    <xdr:pic>
      <xdr:nvPicPr>
        <xdr:cNvPr id="3" name="Picture 2">
          <a:extLst>
            <a:ext uri="{FF2B5EF4-FFF2-40B4-BE49-F238E27FC236}">
              <a16:creationId xmlns:a16="http://schemas.microsoft.com/office/drawing/2014/main" id="{1A880344-0346-420F-9B66-D2BB737F1799}"/>
            </a:ext>
          </a:extLst>
        </xdr:cNvPr>
        <xdr:cNvPicPr>
          <a:picLocks noChangeAspect="1"/>
        </xdr:cNvPicPr>
      </xdr:nvPicPr>
      <xdr:blipFill>
        <a:blip xmlns:r="http://schemas.openxmlformats.org/officeDocument/2006/relationships" r:embed="rId1"/>
        <a:stretch>
          <a:fillRect/>
        </a:stretch>
      </xdr:blipFill>
      <xdr:spPr>
        <a:xfrm>
          <a:off x="9496425" y="0"/>
          <a:ext cx="514350" cy="418619"/>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16</xdr:col>
      <xdr:colOff>314325</xdr:colOff>
      <xdr:row>0</xdr:row>
      <xdr:rowOff>0</xdr:rowOff>
    </xdr:from>
    <xdr:to>
      <xdr:col>16</xdr:col>
      <xdr:colOff>320040</xdr:colOff>
      <xdr:row>2</xdr:row>
      <xdr:rowOff>37619</xdr:rowOff>
    </xdr:to>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9286875" y="0"/>
          <a:ext cx="514350" cy="418619"/>
        </a:xfrm>
        <a:prstGeom prst="rect">
          <a:avLst/>
        </a:prstGeom>
      </xdr:spPr>
    </xdr:pic>
    <xdr:clientData/>
  </xdr:twoCellAnchor>
  <xdr:twoCellAnchor editAs="oneCell">
    <xdr:from>
      <xdr:col>16</xdr:col>
      <xdr:colOff>333375</xdr:colOff>
      <xdr:row>0</xdr:row>
      <xdr:rowOff>0</xdr:rowOff>
    </xdr:from>
    <xdr:to>
      <xdr:col>17</xdr:col>
      <xdr:colOff>19050</xdr:colOff>
      <xdr:row>1</xdr:row>
      <xdr:rowOff>228119</xdr:rowOff>
    </xdr:to>
    <xdr:pic>
      <xdr:nvPicPr>
        <xdr:cNvPr id="4" name="Picture 3">
          <a:extLst>
            <a:ext uri="{FF2B5EF4-FFF2-40B4-BE49-F238E27FC236}">
              <a16:creationId xmlns:a16="http://schemas.microsoft.com/office/drawing/2014/main" id="{C162254C-6828-42BB-B01B-0D78A3739FF5}"/>
            </a:ext>
          </a:extLst>
        </xdr:cNvPr>
        <xdr:cNvPicPr>
          <a:picLocks noChangeAspect="1"/>
        </xdr:cNvPicPr>
      </xdr:nvPicPr>
      <xdr:blipFill>
        <a:blip xmlns:r="http://schemas.openxmlformats.org/officeDocument/2006/relationships" r:embed="rId1"/>
        <a:stretch>
          <a:fillRect/>
        </a:stretch>
      </xdr:blipFill>
      <xdr:spPr>
        <a:xfrm>
          <a:off x="9544050" y="0"/>
          <a:ext cx="514350" cy="418619"/>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16</xdr:col>
      <xdr:colOff>314325</xdr:colOff>
      <xdr:row>0</xdr:row>
      <xdr:rowOff>0</xdr:rowOff>
    </xdr:from>
    <xdr:to>
      <xdr:col>17</xdr:col>
      <xdr:colOff>0</xdr:colOff>
      <xdr:row>1</xdr:row>
      <xdr:rowOff>228119</xdr:rowOff>
    </xdr:to>
    <xdr:pic>
      <xdr:nvPicPr>
        <xdr:cNvPr id="3" name="Picture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a:stretch>
          <a:fillRect/>
        </a:stretch>
      </xdr:blipFill>
      <xdr:spPr>
        <a:xfrm>
          <a:off x="9896475" y="0"/>
          <a:ext cx="514350" cy="41861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gyholding-my.sharepoint.com/personal/ist_janf2_globalportsholding_com/Documents/Corporate%20Finance%20Matters/Project%20Vaccine/Financial%20Model/1.13.5.1_2020%2012%20Bodrum_Financial%20model_vF.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
      <sheetName val="Disclaimer"/>
      <sheetName val="Inputs"/>
      <sheetName val="Summary"/>
      <sheetName val="Standalone&gt;&gt;"/>
      <sheetName val="Consolidated"/>
      <sheetName val="HoldCo"/>
      <sheetName val="Combined"/>
      <sheetName val="Combined - Cruise"/>
      <sheetName val="Acq Impact&gt;&gt;"/>
      <sheetName val="Consolidated incl. Acq"/>
      <sheetName val="HoldCo incl. Acq"/>
      <sheetName val="Combined incl. Acq"/>
      <sheetName val="Combined - Cruise incl. Acq"/>
      <sheetName val="Cruise&gt;&gt;"/>
      <sheetName val="Nassau"/>
      <sheetName val="Antigua"/>
      <sheetName val="Tunisia"/>
      <sheetName val="Ege Port"/>
      <sheetName val="Bodrum"/>
      <sheetName val="Valletta"/>
      <sheetName val="Cagliari"/>
      <sheetName val="Catania"/>
      <sheetName val="Ravenna"/>
      <sheetName val="Zadar"/>
      <sheetName val="Barcelona"/>
      <sheetName val="Malaga"/>
      <sheetName val="Lisbon"/>
      <sheetName val="Singapore"/>
      <sheetName val="Ha Long Bay"/>
      <sheetName val="Acquisitions&gt;&gt;"/>
      <sheetName val="AcqOpp"/>
      <sheetName val="Valencia"/>
      <sheetName val="Kalundborg"/>
      <sheetName val="Tortola"/>
      <sheetName val="SanJuan"/>
      <sheetName val="Management&gt;&gt;"/>
      <sheetName val="GPH Projections - Running Case"/>
      <sheetName val="GPH Projections - Base Case"/>
      <sheetName val="GPH Projections - Low Case"/>
      <sheetName val="Bermello&gt;&gt;"/>
      <sheetName val="Asia Pacific"/>
      <sheetName val="Med"/>
      <sheetName val="Nassau F."/>
      <sheetName val="Antigua F."/>
      <sheetName val="Med - Ege F."/>
      <sheetName val="Med - Valletta F."/>
      <sheetName val="Med - Barcelona F."/>
      <sheetName val="Med - Malaga F."/>
      <sheetName val="Med - Lisbon F."/>
      <sheetName val="Asia - Singapore F."/>
      <sheetName val="San Juan F."/>
      <sheetName val="Commercial&gt;&gt;"/>
      <sheetName val="Combined - Commercial"/>
      <sheetName val="Port Akdeniz"/>
      <sheetName val="Port of Adria"/>
      <sheetName val="Other&gt;&gt;"/>
      <sheetName val="2020 calc."/>
    </sheetNames>
    <sheetDataSet>
      <sheetData sheetId="0"/>
      <sheetData sheetId="1"/>
      <sheetData sheetId="2">
        <row r="13">
          <cell r="E13">
            <v>1</v>
          </cell>
        </row>
        <row r="14">
          <cell r="E14">
            <v>1</v>
          </cell>
        </row>
        <row r="44">
          <cell r="E44">
            <v>0</v>
          </cell>
        </row>
        <row r="48">
          <cell r="E48">
            <v>0</v>
          </cell>
        </row>
        <row r="49">
          <cell r="E49">
            <v>0</v>
          </cell>
        </row>
        <row r="50">
          <cell r="E50">
            <v>0</v>
          </cell>
        </row>
        <row r="51">
          <cell r="E51">
            <v>0</v>
          </cell>
        </row>
      </sheetData>
      <sheetData sheetId="3"/>
      <sheetData sheetId="4"/>
      <sheetData sheetId="5"/>
      <sheetData sheetId="6"/>
      <sheetData sheetId="7"/>
      <sheetData sheetId="8"/>
      <sheetData sheetId="9"/>
      <sheetData sheetId="10"/>
      <sheetData sheetId="11"/>
      <sheetData sheetId="12"/>
      <sheetData sheetId="13"/>
      <sheetData sheetId="14"/>
      <sheetData sheetId="15">
        <row r="57">
          <cell r="Z57">
            <v>0</v>
          </cell>
        </row>
      </sheetData>
      <sheetData sheetId="16">
        <row r="353">
          <cell r="E353">
            <v>1</v>
          </cell>
        </row>
      </sheetData>
      <sheetData sheetId="17">
        <row r="297">
          <cell r="E297">
            <v>0.5</v>
          </cell>
        </row>
      </sheetData>
      <sheetData sheetId="18">
        <row r="295">
          <cell r="E295">
            <v>0.72499999999999998</v>
          </cell>
        </row>
      </sheetData>
      <sheetData sheetId="19">
        <row r="323">
          <cell r="E323">
            <v>0.6</v>
          </cell>
        </row>
      </sheetData>
      <sheetData sheetId="20">
        <row r="328">
          <cell r="E328">
            <v>0.55589999999999995</v>
          </cell>
        </row>
      </sheetData>
      <sheetData sheetId="21">
        <row r="333">
          <cell r="E333">
            <v>0.70889999999999997</v>
          </cell>
        </row>
      </sheetData>
      <sheetData sheetId="22">
        <row r="304">
          <cell r="E304">
            <v>0.622</v>
          </cell>
        </row>
      </sheetData>
      <sheetData sheetId="23">
        <row r="292">
          <cell r="E292">
            <v>0.53670587999999997</v>
          </cell>
        </row>
      </sheetData>
      <sheetData sheetId="24">
        <row r="321">
          <cell r="E321">
            <v>1</v>
          </cell>
        </row>
      </sheetData>
      <sheetData sheetId="25">
        <row r="383">
          <cell r="E383">
            <v>0.62</v>
          </cell>
        </row>
      </sheetData>
      <sheetData sheetId="26">
        <row r="385">
          <cell r="E385">
            <v>0.62</v>
          </cell>
        </row>
      </sheetData>
      <sheetData sheetId="27">
        <row r="298">
          <cell r="E298">
            <v>0.4</v>
          </cell>
        </row>
      </sheetData>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row r="283">
          <cell r="E283">
            <v>0.99990000000000001</v>
          </cell>
        </row>
      </sheetData>
      <sheetData sheetId="55">
        <row r="322">
          <cell r="E322">
            <v>0.63180000000000003</v>
          </cell>
        </row>
      </sheetData>
      <sheetData sheetId="56"/>
      <sheetData sheetId="5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Q43"/>
  <sheetViews>
    <sheetView showGridLines="0" showRowColHeaders="0" zoomScale="85" zoomScaleNormal="85" workbookViewId="0">
      <selection activeCell="H28" sqref="H28"/>
    </sheetView>
  </sheetViews>
  <sheetFormatPr defaultColWidth="0" defaultRowHeight="0" customHeight="1" zeroHeight="1"/>
  <cols>
    <col min="1" max="2" width="2.5703125" style="2" customWidth="1"/>
    <col min="3" max="3" width="9.28515625" style="2" customWidth="1"/>
    <col min="4" max="4" width="10.5703125" style="2" bestFit="1" customWidth="1"/>
    <col min="5" max="8" width="9.28515625" style="2" customWidth="1"/>
    <col min="9" max="9" width="14.28515625" style="2" customWidth="1"/>
    <col min="10" max="10" width="5" style="2" customWidth="1"/>
    <col min="11" max="11" width="9.28515625" style="2" customWidth="1"/>
    <col min="12" max="12" width="4.7109375" style="2" customWidth="1"/>
    <col min="13" max="16" width="9.28515625" style="2" hidden="1" customWidth="1"/>
    <col min="17" max="17" width="3.5703125" style="2" hidden="1" customWidth="1"/>
    <col min="18" max="16384" width="10.28515625" style="2" hidden="1"/>
  </cols>
  <sheetData>
    <row r="1" spans="3:11" ht="23.25">
      <c r="C1" s="1"/>
      <c r="D1" s="1"/>
      <c r="E1" s="1"/>
      <c r="F1" s="1"/>
      <c r="G1" s="1"/>
      <c r="H1" s="1"/>
    </row>
    <row r="2" spans="3:11" ht="28.5" thickBot="1">
      <c r="C2" s="3" t="s">
        <v>0</v>
      </c>
      <c r="D2" s="4"/>
      <c r="E2" s="4"/>
      <c r="F2" s="4"/>
      <c r="G2" s="4"/>
      <c r="H2" s="4"/>
      <c r="I2" s="4"/>
      <c r="J2" s="4"/>
      <c r="K2" s="4"/>
    </row>
    <row r="3" spans="3:11" ht="13.5"/>
    <row r="4" spans="3:11" ht="15.75">
      <c r="C4" s="5"/>
    </row>
    <row r="5" spans="3:11" ht="28.5">
      <c r="C5" s="6" t="s">
        <v>2</v>
      </c>
    </row>
    <row r="6" spans="3:11" ht="15.75">
      <c r="C6" s="5"/>
    </row>
    <row r="7" spans="3:11" ht="13.5" customHeight="1"/>
    <row r="8" spans="3:11" ht="13.5" customHeight="1"/>
    <row r="9" spans="3:11" ht="13.5" customHeight="1"/>
    <row r="10" spans="3:11" ht="13.5" customHeight="1"/>
    <row r="11" spans="3:11" ht="13.5" customHeight="1"/>
    <row r="12" spans="3:11" ht="13.5" customHeight="1"/>
    <row r="13" spans="3:11" ht="13.5" customHeight="1"/>
    <row r="14" spans="3:11" ht="13.5" customHeight="1"/>
    <row r="15" spans="3:11" ht="13.5" customHeight="1"/>
    <row r="16" spans="3:11" ht="13.5" customHeight="1"/>
    <row r="17" spans="3:11" ht="13.5" customHeight="1">
      <c r="H17" s="7" t="s">
        <v>1</v>
      </c>
      <c r="I17" s="8">
        <f ca="1">TODAY()</f>
        <v>44607</v>
      </c>
    </row>
    <row r="18" spans="3:11" ht="13.5" customHeight="1"/>
    <row r="19" spans="3:11" ht="13.5" customHeight="1"/>
    <row r="20" spans="3:11" ht="13.5" customHeight="1"/>
    <row r="21" spans="3:11" ht="13.5" customHeight="1"/>
    <row r="22" spans="3:11" ht="13.5" customHeight="1"/>
    <row r="23" spans="3:11" ht="13.5" customHeight="1" thickBot="1">
      <c r="C23" s="4"/>
      <c r="D23" s="4"/>
      <c r="E23" s="4"/>
      <c r="F23" s="4"/>
      <c r="G23" s="4"/>
      <c r="H23" s="4"/>
      <c r="I23" s="4"/>
      <c r="J23" s="4"/>
      <c r="K23" s="4"/>
    </row>
    <row r="24" spans="3:11" ht="13.5" customHeight="1"/>
    <row r="25" spans="3:11" ht="13.5" customHeight="1"/>
    <row r="26" spans="3:11" ht="13.5" customHeight="1"/>
    <row r="27" spans="3:11" ht="13.5" customHeight="1"/>
    <row r="28" spans="3:11" ht="13.5" customHeight="1"/>
    <row r="29" spans="3:11" ht="13.5" hidden="1" customHeight="1"/>
    <row r="30" spans="3:11" ht="13.5" hidden="1" customHeight="1"/>
    <row r="31" spans="3:11" ht="13.5" hidden="1"/>
    <row r="32" spans="3:11" ht="13.5" hidden="1"/>
    <row r="33" ht="13.5" hidden="1"/>
    <row r="34" ht="13.5" hidden="1"/>
    <row r="35" ht="13.5" hidden="1"/>
    <row r="36" ht="13.5" hidden="1"/>
    <row r="37" ht="13.5" hidden="1"/>
    <row r="38" ht="12.6" hidden="1" customHeight="1"/>
    <row r="39" ht="12.6" hidden="1" customHeight="1"/>
    <row r="40" ht="12.6" hidden="1" customHeight="1"/>
    <row r="41" ht="12.6" hidden="1" customHeight="1"/>
    <row r="42" ht="12.6" hidden="1" customHeight="1"/>
    <row r="43" ht="12.6" hidden="1" customHeight="1"/>
  </sheetData>
  <pageMargins left="0.7" right="0.7" top="0.75" bottom="0.75" header="0.3" footer="0.3"/>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AH44"/>
  <sheetViews>
    <sheetView showGridLines="0" zoomScale="85" zoomScaleNormal="85" workbookViewId="0"/>
  </sheetViews>
  <sheetFormatPr defaultColWidth="0" defaultRowHeight="0" customHeight="1" zeroHeight="1"/>
  <cols>
    <col min="1" max="2" width="2.5703125" style="2" customWidth="1"/>
    <col min="3" max="3" width="20.7109375" style="2" customWidth="1"/>
    <col min="4" max="4" width="10.5703125" style="2" bestFit="1" customWidth="1"/>
    <col min="5" max="8" width="9.28515625" style="2" customWidth="1"/>
    <col min="9" max="9" width="14.28515625" style="2" customWidth="1"/>
    <col min="10" max="10" width="5" style="2" customWidth="1"/>
    <col min="11" max="11" width="9.28515625" style="2" customWidth="1"/>
    <col min="12" max="12" width="4.7109375" style="2" customWidth="1"/>
    <col min="13" max="16" width="9.28515625" style="2" customWidth="1"/>
    <col min="17" max="17" width="3.5703125" style="2" customWidth="1"/>
    <col min="18" max="23" width="10.28515625" style="2" customWidth="1"/>
    <col min="24" max="33" width="10.28515625" style="2" hidden="1" customWidth="1"/>
    <col min="34" max="34" width="4.7109375" style="2" hidden="1" customWidth="1"/>
    <col min="35" max="16384" width="10.28515625" style="2" hidden="1"/>
  </cols>
  <sheetData>
    <row r="1" spans="2:34" ht="23.25">
      <c r="B1" s="16"/>
      <c r="C1" s="17"/>
      <c r="D1" s="17"/>
      <c r="E1" s="17"/>
      <c r="F1" s="17"/>
      <c r="G1" s="17"/>
      <c r="H1" s="17"/>
      <c r="I1" s="16"/>
      <c r="J1" s="16"/>
      <c r="K1" s="16"/>
      <c r="L1" s="16"/>
      <c r="M1" s="16"/>
      <c r="N1" s="16"/>
      <c r="O1" s="16"/>
      <c r="P1" s="16"/>
      <c r="Q1" s="16"/>
      <c r="R1" s="16"/>
      <c r="S1" s="16"/>
      <c r="T1" s="16"/>
      <c r="U1" s="16"/>
      <c r="V1" s="16"/>
      <c r="W1" s="16"/>
      <c r="X1" s="16"/>
      <c r="Y1" s="16"/>
      <c r="Z1" s="16"/>
      <c r="AA1" s="16"/>
      <c r="AB1" s="16"/>
      <c r="AC1" s="16"/>
      <c r="AD1" s="16"/>
      <c r="AE1" s="16"/>
      <c r="AF1" s="16"/>
      <c r="AG1" s="16"/>
      <c r="AH1" s="16"/>
    </row>
    <row r="2" spans="2:34" ht="28.5" thickBot="1">
      <c r="B2" s="16"/>
      <c r="C2" s="18" t="s">
        <v>3</v>
      </c>
      <c r="D2" s="19"/>
      <c r="E2" s="19"/>
      <c r="F2" s="19"/>
      <c r="G2" s="19"/>
      <c r="H2" s="19"/>
      <c r="I2" s="19"/>
      <c r="J2" s="19"/>
      <c r="K2" s="19"/>
      <c r="L2" s="19"/>
      <c r="M2" s="19"/>
      <c r="N2" s="19"/>
      <c r="O2" s="19"/>
      <c r="P2" s="19"/>
      <c r="Q2" s="19"/>
      <c r="R2" s="19"/>
      <c r="S2" s="19"/>
      <c r="T2" s="19"/>
      <c r="U2" s="19"/>
      <c r="V2" s="19"/>
      <c r="W2" s="19"/>
      <c r="X2" s="19"/>
      <c r="Y2" s="19"/>
      <c r="Z2" s="19"/>
      <c r="AA2" s="19"/>
      <c r="AB2" s="19"/>
      <c r="AC2" s="19"/>
      <c r="AD2" s="19"/>
      <c r="AE2" s="19"/>
      <c r="AF2" s="19"/>
      <c r="AG2" s="19"/>
      <c r="AH2" s="16"/>
    </row>
    <row r="3" spans="2:34" ht="13.5">
      <c r="B3" s="16"/>
      <c r="C3" s="16"/>
      <c r="D3" s="16"/>
      <c r="E3" s="16"/>
      <c r="F3" s="16"/>
      <c r="G3" s="16"/>
      <c r="H3" s="16"/>
      <c r="I3" s="16"/>
      <c r="J3" s="16"/>
      <c r="K3" s="16"/>
      <c r="L3" s="16"/>
      <c r="M3" s="16"/>
      <c r="N3" s="16"/>
      <c r="O3" s="16"/>
      <c r="P3" s="16"/>
      <c r="Q3" s="16"/>
      <c r="R3" s="16"/>
      <c r="S3" s="16"/>
      <c r="T3" s="16"/>
      <c r="U3" s="16"/>
      <c r="V3" s="16"/>
      <c r="W3" s="16"/>
      <c r="X3" s="16"/>
      <c r="Y3" s="16"/>
      <c r="Z3" s="16"/>
      <c r="AA3" s="16"/>
      <c r="AB3" s="16"/>
      <c r="AC3" s="16"/>
      <c r="AD3" s="16"/>
      <c r="AE3" s="16"/>
      <c r="AF3" s="16"/>
      <c r="AG3" s="16"/>
      <c r="AH3" s="16"/>
    </row>
    <row r="4" spans="2:34" ht="15.75">
      <c r="B4" s="16"/>
      <c r="C4" s="20"/>
      <c r="E4" s="16"/>
      <c r="F4" s="16"/>
      <c r="G4" s="16"/>
      <c r="H4" s="16"/>
      <c r="I4" s="16"/>
      <c r="J4" s="16"/>
      <c r="K4" s="16"/>
      <c r="L4" s="16"/>
      <c r="M4" s="16"/>
      <c r="N4" s="16"/>
      <c r="O4" s="16"/>
      <c r="P4" s="16"/>
      <c r="Q4" s="16"/>
      <c r="R4" s="16"/>
      <c r="S4" s="16"/>
      <c r="T4" s="16"/>
      <c r="U4" s="16"/>
      <c r="V4" s="16"/>
      <c r="W4" s="16"/>
      <c r="X4" s="16"/>
      <c r="Y4" s="16"/>
      <c r="Z4" s="16"/>
      <c r="AA4" s="16"/>
      <c r="AB4" s="16"/>
      <c r="AC4" s="16"/>
      <c r="AD4" s="16"/>
      <c r="AE4" s="16"/>
      <c r="AF4" s="16"/>
      <c r="AG4" s="16"/>
      <c r="AH4" s="16"/>
    </row>
    <row r="5" spans="2:34" ht="13.5">
      <c r="B5" s="16"/>
      <c r="C5" s="16"/>
      <c r="D5" s="16"/>
      <c r="E5" s="16"/>
      <c r="F5" s="16"/>
      <c r="G5" s="16"/>
      <c r="H5" s="16"/>
      <c r="I5" s="16"/>
      <c r="J5" s="16"/>
      <c r="K5" s="16"/>
      <c r="L5" s="16"/>
      <c r="M5" s="16"/>
      <c r="N5" s="16"/>
      <c r="O5" s="16"/>
      <c r="P5" s="16"/>
      <c r="Q5" s="16"/>
      <c r="R5" s="16"/>
      <c r="S5" s="16"/>
      <c r="T5" s="16"/>
      <c r="U5" s="16"/>
      <c r="V5" s="16"/>
      <c r="W5" s="16"/>
      <c r="X5" s="16"/>
      <c r="Y5" s="16"/>
      <c r="Z5" s="16"/>
      <c r="AA5" s="16"/>
      <c r="AB5" s="16"/>
      <c r="AC5" s="16"/>
      <c r="AD5" s="16"/>
      <c r="AE5" s="16"/>
      <c r="AF5" s="16"/>
      <c r="AG5" s="16"/>
      <c r="AH5" s="16"/>
    </row>
    <row r="6" spans="2:34" ht="13.5">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row>
    <row r="7" spans="2:34" ht="15.75">
      <c r="B7" s="16"/>
      <c r="C7" s="20"/>
      <c r="D7" s="16"/>
      <c r="E7" s="16"/>
      <c r="F7" s="16"/>
      <c r="G7" s="16"/>
      <c r="H7" s="16"/>
      <c r="I7" s="16"/>
      <c r="J7" s="16"/>
      <c r="K7" s="16"/>
      <c r="L7" s="16"/>
      <c r="M7" s="16"/>
      <c r="N7" s="16"/>
      <c r="O7" s="16"/>
      <c r="P7" s="16"/>
      <c r="Q7" s="16"/>
      <c r="R7" s="16"/>
      <c r="S7" s="16"/>
      <c r="T7" s="16"/>
      <c r="U7" s="16"/>
      <c r="V7" s="16"/>
      <c r="W7" s="16"/>
      <c r="X7" s="16"/>
      <c r="Y7" s="16"/>
      <c r="Z7" s="16"/>
      <c r="AA7" s="16"/>
      <c r="AB7" s="16"/>
      <c r="AC7" s="16"/>
      <c r="AD7" s="16"/>
      <c r="AE7" s="16"/>
      <c r="AF7" s="16"/>
      <c r="AG7" s="16"/>
      <c r="AH7" s="16"/>
    </row>
    <row r="8" spans="2:34" ht="13.5">
      <c r="B8" s="16"/>
      <c r="C8" s="16"/>
      <c r="D8" s="16"/>
      <c r="F8" s="16"/>
      <c r="G8" s="16"/>
      <c r="H8" s="16"/>
      <c r="I8" s="16"/>
      <c r="J8" s="16"/>
      <c r="K8" s="16"/>
      <c r="L8" s="16"/>
      <c r="M8" s="16"/>
      <c r="N8" s="16"/>
      <c r="O8" s="16"/>
      <c r="P8" s="16"/>
      <c r="Q8" s="16"/>
      <c r="R8" s="16"/>
      <c r="S8" s="16"/>
      <c r="T8" s="16"/>
      <c r="U8" s="16"/>
      <c r="V8" s="16"/>
      <c r="W8" s="16"/>
      <c r="X8" s="16"/>
      <c r="Y8" s="16"/>
      <c r="Z8" s="16"/>
      <c r="AA8" s="16"/>
      <c r="AB8" s="16"/>
      <c r="AC8" s="16"/>
      <c r="AD8" s="16"/>
      <c r="AE8" s="16"/>
      <c r="AF8" s="16"/>
      <c r="AG8" s="16"/>
      <c r="AH8" s="16"/>
    </row>
    <row r="9" spans="2:34" ht="13.5" customHeight="1">
      <c r="B9" s="16"/>
      <c r="C9" s="16"/>
      <c r="D9" s="16"/>
      <c r="F9" s="16"/>
      <c r="G9" s="16"/>
      <c r="H9" s="16"/>
      <c r="I9" s="16"/>
      <c r="J9" s="16"/>
      <c r="K9" s="16"/>
      <c r="L9" s="16"/>
      <c r="M9" s="16"/>
      <c r="N9" s="16"/>
      <c r="O9" s="16"/>
      <c r="P9" s="16"/>
      <c r="Q9" s="16"/>
      <c r="R9" s="16"/>
      <c r="S9" s="16"/>
      <c r="T9" s="16"/>
      <c r="U9" s="16"/>
      <c r="V9" s="16"/>
      <c r="W9" s="16"/>
      <c r="X9" s="16"/>
      <c r="Y9" s="16"/>
      <c r="Z9" s="16"/>
      <c r="AA9" s="16"/>
      <c r="AB9" s="16"/>
      <c r="AC9" s="16"/>
      <c r="AD9" s="16"/>
      <c r="AE9" s="16"/>
      <c r="AF9" s="16"/>
      <c r="AG9" s="16"/>
      <c r="AH9" s="16"/>
    </row>
    <row r="10" spans="2:34" ht="13.5" customHeight="1">
      <c r="B10" s="16"/>
      <c r="C10" s="16"/>
      <c r="D10" s="16"/>
      <c r="E10" s="16"/>
      <c r="F10" s="16"/>
      <c r="G10" s="16"/>
      <c r="H10" s="16"/>
      <c r="I10" s="16"/>
      <c r="J10" s="16"/>
      <c r="K10" s="16"/>
      <c r="L10" s="16"/>
      <c r="M10" s="16"/>
      <c r="N10" s="16"/>
      <c r="O10" s="16"/>
      <c r="P10" s="16"/>
      <c r="Q10" s="16"/>
      <c r="R10" s="16"/>
      <c r="S10" s="16"/>
      <c r="T10" s="16"/>
      <c r="U10" s="16"/>
      <c r="V10" s="16"/>
      <c r="W10" s="16"/>
      <c r="X10" s="16"/>
      <c r="Y10" s="16"/>
      <c r="Z10" s="16"/>
      <c r="AA10" s="16"/>
      <c r="AB10" s="16"/>
      <c r="AC10" s="16"/>
      <c r="AD10" s="16"/>
      <c r="AE10" s="16"/>
      <c r="AF10" s="16"/>
      <c r="AG10" s="16"/>
      <c r="AH10" s="16"/>
    </row>
    <row r="11" spans="2:34" ht="13.5" customHeight="1">
      <c r="B11" s="16"/>
      <c r="C11" s="16"/>
      <c r="D11" s="16"/>
      <c r="E11" s="16"/>
      <c r="F11" s="16"/>
      <c r="G11" s="16"/>
      <c r="H11" s="16"/>
      <c r="I11" s="16"/>
      <c r="J11" s="16"/>
      <c r="K11" s="16"/>
      <c r="L11" s="16"/>
      <c r="M11" s="16"/>
      <c r="N11" s="16"/>
      <c r="O11" s="16"/>
      <c r="P11" s="16"/>
      <c r="Q11" s="16"/>
      <c r="R11" s="16"/>
      <c r="S11" s="16"/>
      <c r="T11" s="16"/>
      <c r="U11" s="16"/>
      <c r="V11" s="16"/>
      <c r="W11" s="16"/>
      <c r="X11" s="16"/>
      <c r="Y11" s="16"/>
      <c r="Z11" s="16"/>
      <c r="AA11" s="16"/>
      <c r="AB11" s="16"/>
      <c r="AC11" s="16"/>
      <c r="AD11" s="16"/>
      <c r="AE11" s="16"/>
      <c r="AF11" s="16"/>
      <c r="AG11" s="16"/>
      <c r="AH11" s="16"/>
    </row>
    <row r="12" spans="2:34" ht="13.5" customHeight="1">
      <c r="B12" s="16"/>
      <c r="C12" s="20"/>
      <c r="E12" s="16"/>
      <c r="F12" s="16"/>
      <c r="G12" s="16"/>
      <c r="H12" s="16"/>
      <c r="I12" s="16"/>
      <c r="J12" s="16"/>
      <c r="K12" s="16"/>
      <c r="L12" s="16"/>
      <c r="M12" s="16"/>
      <c r="N12" s="16"/>
      <c r="O12" s="16"/>
      <c r="P12" s="16"/>
      <c r="Q12" s="16"/>
      <c r="R12" s="16"/>
      <c r="S12" s="16"/>
      <c r="T12" s="16"/>
      <c r="U12" s="16"/>
      <c r="V12" s="16"/>
      <c r="W12" s="16"/>
      <c r="X12" s="16"/>
      <c r="Y12" s="16"/>
      <c r="Z12" s="16"/>
      <c r="AA12" s="16"/>
      <c r="AB12" s="16"/>
      <c r="AC12" s="16"/>
      <c r="AD12" s="16"/>
      <c r="AE12" s="16"/>
      <c r="AF12" s="16"/>
      <c r="AG12" s="16"/>
      <c r="AH12" s="16"/>
    </row>
    <row r="13" spans="2:34" ht="13.5" customHeight="1">
      <c r="B13" s="16"/>
      <c r="C13" s="48"/>
      <c r="D13" s="16"/>
      <c r="E13" s="16"/>
      <c r="F13" s="16"/>
      <c r="G13" s="16"/>
      <c r="H13" s="16"/>
      <c r="I13" s="16"/>
      <c r="J13" s="16"/>
      <c r="K13" s="16"/>
      <c r="L13" s="16"/>
      <c r="M13" s="16"/>
      <c r="N13" s="16"/>
      <c r="O13" s="16"/>
      <c r="P13" s="16"/>
      <c r="Q13" s="16"/>
      <c r="R13" s="16"/>
      <c r="S13" s="16"/>
      <c r="T13" s="16"/>
      <c r="U13" s="16"/>
      <c r="V13" s="16"/>
      <c r="W13" s="16"/>
      <c r="X13" s="16"/>
      <c r="Y13" s="16"/>
      <c r="Z13" s="16"/>
      <c r="AA13" s="16"/>
      <c r="AB13" s="16"/>
      <c r="AC13" s="16"/>
      <c r="AD13" s="16"/>
      <c r="AE13" s="16"/>
      <c r="AF13" s="16"/>
      <c r="AG13" s="16"/>
      <c r="AH13" s="16"/>
    </row>
    <row r="14" spans="2:34" ht="13.5" customHeight="1">
      <c r="B14" s="16"/>
      <c r="C14" s="16"/>
      <c r="D14" s="16"/>
      <c r="E14" s="16"/>
      <c r="F14" s="16"/>
      <c r="G14" s="16"/>
      <c r="H14" s="16"/>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row>
    <row r="15" spans="2:34" ht="13.5" customHeight="1">
      <c r="B15" s="16"/>
      <c r="C15" s="16"/>
      <c r="D15" s="16"/>
      <c r="E15" s="16"/>
      <c r="F15" s="16"/>
      <c r="G15" s="16"/>
      <c r="H15" s="16"/>
      <c r="I15" s="16"/>
      <c r="J15" s="16"/>
      <c r="K15" s="16"/>
      <c r="L15" s="16"/>
      <c r="M15" s="16"/>
      <c r="N15" s="16"/>
      <c r="O15" s="16"/>
      <c r="P15" s="16"/>
      <c r="Q15" s="16"/>
      <c r="R15" s="16"/>
      <c r="S15" s="16"/>
      <c r="T15" s="16"/>
      <c r="U15" s="16"/>
      <c r="V15" s="16"/>
      <c r="W15" s="16"/>
      <c r="X15" s="16"/>
      <c r="Y15" s="16"/>
      <c r="Z15" s="16"/>
      <c r="AA15" s="16"/>
      <c r="AB15" s="16"/>
      <c r="AC15" s="16"/>
      <c r="AD15" s="16"/>
      <c r="AE15" s="16"/>
      <c r="AF15" s="16"/>
      <c r="AG15" s="16"/>
      <c r="AH15" s="16"/>
    </row>
    <row r="16" spans="2:34" ht="13.5" customHeight="1">
      <c r="B16" s="16"/>
      <c r="C16" s="16"/>
      <c r="D16" s="16"/>
      <c r="E16" s="16"/>
      <c r="F16" s="16"/>
      <c r="G16" s="16"/>
      <c r="H16" s="16"/>
      <c r="I16" s="16"/>
      <c r="J16" s="16"/>
      <c r="K16" s="16"/>
      <c r="L16" s="16"/>
      <c r="M16" s="16"/>
      <c r="N16" s="16"/>
      <c r="O16" s="16"/>
      <c r="P16" s="16"/>
      <c r="Q16" s="16"/>
      <c r="R16" s="16"/>
      <c r="S16" s="16"/>
      <c r="T16" s="16"/>
      <c r="U16" s="16"/>
      <c r="V16" s="16"/>
      <c r="W16" s="16"/>
      <c r="X16" s="16"/>
      <c r="Y16" s="16"/>
      <c r="Z16" s="16"/>
      <c r="AA16" s="16"/>
      <c r="AB16" s="16"/>
      <c r="AC16" s="16"/>
      <c r="AD16" s="16"/>
      <c r="AE16" s="16"/>
      <c r="AF16" s="16"/>
      <c r="AG16" s="16"/>
      <c r="AH16" s="16"/>
    </row>
    <row r="17" spans="2:34" ht="13.5" customHeight="1">
      <c r="B17" s="16"/>
      <c r="C17" s="16"/>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row>
    <row r="18" spans="2:34" ht="13.5" customHeight="1">
      <c r="B18" s="16"/>
      <c r="C18" s="16"/>
      <c r="D18" s="16"/>
      <c r="E18" s="16"/>
      <c r="F18" s="16"/>
      <c r="G18" s="16"/>
      <c r="H18" s="16"/>
      <c r="I18" s="16"/>
      <c r="J18" s="16"/>
      <c r="K18" s="16"/>
      <c r="L18" s="16"/>
      <c r="M18" s="16"/>
      <c r="N18" s="16"/>
      <c r="O18" s="16"/>
      <c r="P18" s="16"/>
      <c r="Q18" s="16"/>
      <c r="R18" s="16"/>
      <c r="S18" s="16"/>
      <c r="T18" s="16"/>
      <c r="U18" s="16"/>
      <c r="V18" s="16"/>
      <c r="W18" s="16"/>
      <c r="X18" s="16"/>
      <c r="Y18" s="16"/>
      <c r="Z18" s="16"/>
      <c r="AA18" s="16"/>
      <c r="AB18" s="16"/>
      <c r="AC18" s="16"/>
      <c r="AD18" s="16"/>
      <c r="AE18" s="16"/>
      <c r="AF18" s="16"/>
      <c r="AG18" s="16"/>
      <c r="AH18" s="16"/>
    </row>
    <row r="19" spans="2:34" ht="13.5" customHeight="1">
      <c r="B19" s="16"/>
      <c r="C19" s="16"/>
      <c r="D19" s="16"/>
      <c r="E19" s="16"/>
      <c r="F19" s="16"/>
      <c r="G19" s="16"/>
      <c r="H19" s="16"/>
      <c r="I19" s="16"/>
      <c r="J19" s="16"/>
      <c r="K19" s="16"/>
      <c r="L19" s="16"/>
      <c r="M19" s="16"/>
      <c r="N19" s="16"/>
      <c r="O19" s="16"/>
      <c r="P19" s="16"/>
      <c r="Q19" s="16"/>
      <c r="R19" s="16"/>
      <c r="S19" s="16"/>
      <c r="T19" s="16"/>
      <c r="U19" s="16"/>
      <c r="V19" s="16"/>
      <c r="W19" s="16"/>
      <c r="X19" s="16"/>
      <c r="Y19" s="16"/>
      <c r="Z19" s="16"/>
      <c r="AA19" s="16"/>
      <c r="AB19" s="16"/>
      <c r="AC19" s="16"/>
      <c r="AD19" s="16"/>
      <c r="AE19" s="16"/>
      <c r="AF19" s="16"/>
      <c r="AG19" s="16"/>
      <c r="AH19" s="16"/>
    </row>
    <row r="20" spans="2:34" ht="13.5" customHeight="1">
      <c r="B20" s="16"/>
      <c r="C20" s="16"/>
      <c r="D20" s="16"/>
      <c r="E20" s="16"/>
      <c r="F20" s="16"/>
      <c r="G20" s="16"/>
      <c r="H20" s="16"/>
      <c r="I20" s="16"/>
      <c r="J20" s="16"/>
      <c r="K20" s="16"/>
      <c r="L20" s="16"/>
      <c r="M20" s="16"/>
      <c r="N20" s="16"/>
      <c r="O20" s="16"/>
      <c r="P20" s="16"/>
      <c r="Q20" s="16"/>
      <c r="R20" s="16"/>
      <c r="S20" s="16"/>
      <c r="T20" s="16"/>
      <c r="U20" s="16"/>
      <c r="V20" s="16"/>
      <c r="W20" s="16"/>
      <c r="X20" s="16"/>
      <c r="Y20" s="16"/>
      <c r="Z20" s="16"/>
      <c r="AA20" s="16"/>
      <c r="AB20" s="16"/>
      <c r="AC20" s="16"/>
      <c r="AD20" s="16"/>
      <c r="AE20" s="16"/>
      <c r="AF20" s="16"/>
      <c r="AG20" s="16"/>
      <c r="AH20" s="16"/>
    </row>
    <row r="21" spans="2:34" ht="13.5" customHeight="1">
      <c r="B21" s="16"/>
      <c r="C21" s="16"/>
      <c r="D21" s="16"/>
      <c r="E21" s="16"/>
      <c r="F21" s="16"/>
      <c r="G21" s="16"/>
      <c r="H21" s="16"/>
      <c r="I21" s="16"/>
      <c r="J21" s="16"/>
      <c r="K21" s="16"/>
      <c r="L21" s="16"/>
      <c r="M21" s="16"/>
      <c r="N21" s="16"/>
      <c r="O21" s="16"/>
      <c r="P21" s="16"/>
      <c r="Q21" s="16"/>
      <c r="R21" s="16"/>
      <c r="S21" s="16"/>
      <c r="T21" s="16"/>
      <c r="U21" s="16"/>
      <c r="V21" s="16"/>
      <c r="W21" s="16"/>
      <c r="X21" s="16"/>
      <c r="Y21" s="16"/>
      <c r="Z21" s="16"/>
      <c r="AA21" s="16"/>
      <c r="AB21" s="16"/>
      <c r="AC21" s="16"/>
      <c r="AD21" s="16"/>
      <c r="AE21" s="16"/>
      <c r="AF21" s="16"/>
      <c r="AG21" s="16"/>
      <c r="AH21" s="16"/>
    </row>
    <row r="22" spans="2:34" ht="13.5" customHeight="1">
      <c r="B22" s="16"/>
      <c r="C22" s="16"/>
      <c r="D22" s="16"/>
      <c r="E22" s="16"/>
      <c r="F22" s="16"/>
      <c r="G22" s="16"/>
      <c r="H22" s="16"/>
      <c r="I22" s="16"/>
      <c r="J22" s="16"/>
      <c r="K22" s="16"/>
      <c r="L22" s="16"/>
      <c r="M22" s="16"/>
      <c r="N22" s="16"/>
      <c r="O22" s="16"/>
      <c r="P22" s="16"/>
      <c r="Q22" s="16"/>
      <c r="R22" s="16"/>
      <c r="S22" s="16"/>
      <c r="T22" s="16"/>
      <c r="U22" s="16"/>
      <c r="V22" s="16"/>
      <c r="W22" s="16"/>
      <c r="X22" s="16"/>
      <c r="Y22" s="16"/>
      <c r="Z22" s="16"/>
      <c r="AA22" s="16"/>
      <c r="AB22" s="16"/>
      <c r="AC22" s="16"/>
      <c r="AD22" s="16"/>
      <c r="AE22" s="16"/>
      <c r="AF22" s="16"/>
      <c r="AG22" s="16"/>
      <c r="AH22" s="16"/>
    </row>
    <row r="23" spans="2:34" ht="13.5" customHeight="1">
      <c r="B23" s="16"/>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6"/>
    </row>
    <row r="24" spans="2:34" ht="13.5" customHeight="1">
      <c r="B24" s="16"/>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6"/>
    </row>
    <row r="25" spans="2:34" ht="13.5" customHeight="1">
      <c r="B25" s="16"/>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6"/>
    </row>
    <row r="26" spans="2:34" ht="13.5" customHeight="1">
      <c r="B26" s="16"/>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6"/>
    </row>
    <row r="27" spans="2:34" ht="13.5" customHeight="1">
      <c r="B27" s="16"/>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6"/>
    </row>
    <row r="28" spans="2:34" ht="13.5" customHeight="1">
      <c r="B28" s="16"/>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6"/>
    </row>
    <row r="29" spans="2:34" ht="13.5" customHeight="1">
      <c r="B29" s="16"/>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6"/>
    </row>
    <row r="30" spans="2:34" ht="13.5" hidden="1" customHeight="1"/>
    <row r="31" spans="2:34" ht="13.5" hidden="1" customHeight="1"/>
    <row r="32" spans="2:34" ht="13.5" hidden="1"/>
    <row r="33" ht="13.5" hidden="1"/>
    <row r="34" ht="13.5" hidden="1"/>
    <row r="35" ht="13.5" hidden="1"/>
    <row r="36" ht="13.5" hidden="1"/>
    <row r="37" ht="13.5" hidden="1"/>
    <row r="38" ht="13.5" hidden="1"/>
    <row r="39" ht="12.6" hidden="1" customHeight="1"/>
    <row r="40" ht="12.6" hidden="1" customHeight="1"/>
    <row r="41" ht="12.6" hidden="1" customHeight="1"/>
    <row r="42" ht="12.6" hidden="1" customHeight="1"/>
    <row r="43" ht="12.6" hidden="1" customHeight="1"/>
    <row r="44" ht="12.6" hidden="1" customHeight="1"/>
  </sheetData>
  <pageMargins left="0.7" right="0.7" top="0.75" bottom="0.75" header="0.3" footer="0.3"/>
  <pageSetup paperSize="9" scale="62"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AH44"/>
  <sheetViews>
    <sheetView showGridLines="0" topLeftCell="B1" zoomScale="85" zoomScaleNormal="85" workbookViewId="0">
      <selection activeCell="S3" sqref="S3"/>
    </sheetView>
  </sheetViews>
  <sheetFormatPr defaultColWidth="0" defaultRowHeight="0" customHeight="1" zeroHeight="1"/>
  <cols>
    <col min="1" max="2" width="2.5703125" style="2" customWidth="1"/>
    <col min="3" max="3" width="20.7109375" style="2" customWidth="1"/>
    <col min="4" max="4" width="10.5703125" style="2" bestFit="1" customWidth="1"/>
    <col min="5" max="8" width="9.28515625" style="2" customWidth="1"/>
    <col min="9" max="9" width="14.28515625" style="2" customWidth="1"/>
    <col min="10" max="10" width="5" style="2" customWidth="1"/>
    <col min="11" max="11" width="9.28515625" style="2" customWidth="1"/>
    <col min="12" max="12" width="4.7109375" style="2" customWidth="1"/>
    <col min="13" max="16" width="9.28515625" style="2" customWidth="1"/>
    <col min="17" max="17" width="3.5703125" style="2" customWidth="1"/>
    <col min="18" max="18" width="10.28515625" style="2" customWidth="1"/>
    <col min="19" max="33" width="10.28515625" style="2" hidden="1" customWidth="1"/>
    <col min="34" max="34" width="4.7109375" style="2" hidden="1" customWidth="1"/>
    <col min="35" max="16384" width="10.28515625" style="2" hidden="1"/>
  </cols>
  <sheetData>
    <row r="1" spans="2:34" ht="23.25">
      <c r="B1" s="16"/>
      <c r="C1" s="17"/>
      <c r="D1" s="17"/>
      <c r="E1" s="17"/>
      <c r="F1" s="17"/>
      <c r="G1" s="17"/>
      <c r="H1" s="17"/>
      <c r="I1" s="16"/>
      <c r="J1" s="16"/>
      <c r="K1" s="16"/>
      <c r="L1" s="16"/>
      <c r="M1" s="16"/>
      <c r="N1" s="16"/>
      <c r="O1" s="16"/>
      <c r="P1" s="16"/>
      <c r="Q1" s="16"/>
      <c r="R1" s="16"/>
      <c r="S1" s="16"/>
      <c r="T1" s="16"/>
      <c r="U1" s="16"/>
      <c r="V1" s="16"/>
      <c r="W1" s="16"/>
      <c r="X1" s="16"/>
      <c r="Y1" s="16"/>
      <c r="Z1" s="16"/>
      <c r="AA1" s="16"/>
      <c r="AB1" s="16"/>
      <c r="AC1" s="16"/>
      <c r="AD1" s="16"/>
      <c r="AE1" s="16"/>
      <c r="AF1" s="16"/>
      <c r="AG1" s="16"/>
      <c r="AH1" s="16"/>
    </row>
    <row r="2" spans="2:34" ht="28.5" thickBot="1">
      <c r="B2" s="16"/>
      <c r="C2" s="18" t="s">
        <v>4</v>
      </c>
      <c r="D2" s="19"/>
      <c r="E2" s="19"/>
      <c r="F2" s="19"/>
      <c r="G2" s="19"/>
      <c r="H2" s="19"/>
      <c r="I2" s="19"/>
      <c r="J2" s="19"/>
      <c r="K2" s="19"/>
      <c r="L2" s="19"/>
      <c r="M2" s="19"/>
      <c r="N2" s="19"/>
      <c r="O2" s="19"/>
      <c r="P2" s="19"/>
      <c r="Q2" s="19"/>
      <c r="R2" s="19"/>
      <c r="S2" s="19"/>
      <c r="T2" s="19"/>
      <c r="U2" s="19"/>
      <c r="V2" s="19"/>
      <c r="W2" s="19"/>
      <c r="X2" s="19"/>
      <c r="Y2" s="19"/>
      <c r="Z2" s="19"/>
      <c r="AA2" s="19"/>
      <c r="AB2" s="19"/>
      <c r="AC2" s="19"/>
      <c r="AD2" s="19"/>
      <c r="AE2" s="19"/>
      <c r="AF2" s="19"/>
      <c r="AG2" s="19"/>
      <c r="AH2" s="16"/>
    </row>
    <row r="3" spans="2:34" ht="13.5">
      <c r="B3" s="16"/>
      <c r="C3" s="16"/>
      <c r="D3" s="16"/>
      <c r="E3" s="16"/>
      <c r="F3" s="16"/>
      <c r="G3" s="16"/>
      <c r="H3" s="16"/>
      <c r="I3" s="16"/>
      <c r="J3" s="16"/>
      <c r="K3" s="16"/>
      <c r="L3" s="16"/>
      <c r="M3" s="16"/>
      <c r="N3" s="16"/>
      <c r="O3" s="16"/>
      <c r="P3" s="16"/>
      <c r="Q3" s="16"/>
      <c r="R3" s="16"/>
      <c r="S3" s="16"/>
      <c r="T3" s="16"/>
      <c r="U3" s="16"/>
      <c r="V3" s="16"/>
      <c r="W3" s="16"/>
      <c r="X3" s="16"/>
      <c r="Y3" s="16"/>
      <c r="Z3" s="16"/>
      <c r="AA3" s="16"/>
      <c r="AB3" s="16"/>
      <c r="AC3" s="16"/>
      <c r="AD3" s="16"/>
      <c r="AE3" s="16"/>
      <c r="AF3" s="16"/>
      <c r="AG3" s="16"/>
      <c r="AH3" s="16"/>
    </row>
    <row r="4" spans="2:34" ht="17.25" customHeight="1">
      <c r="B4" s="16"/>
      <c r="C4" s="20"/>
      <c r="E4" s="16"/>
      <c r="F4" s="16"/>
      <c r="G4" s="16"/>
      <c r="H4" s="16"/>
      <c r="I4" s="16"/>
      <c r="J4" s="16"/>
      <c r="K4" s="16"/>
      <c r="L4" s="16"/>
      <c r="M4" s="16"/>
      <c r="N4" s="16"/>
      <c r="O4" s="16"/>
      <c r="P4" s="16"/>
      <c r="Q4" s="16"/>
      <c r="R4" s="16"/>
      <c r="S4" s="16"/>
      <c r="T4" s="16"/>
      <c r="U4" s="16"/>
      <c r="V4" s="16"/>
      <c r="W4" s="16"/>
      <c r="X4" s="16"/>
      <c r="Y4" s="16"/>
      <c r="Z4" s="16"/>
      <c r="AA4" s="16"/>
      <c r="AB4" s="16"/>
      <c r="AC4" s="16"/>
      <c r="AD4" s="16"/>
      <c r="AE4" s="16"/>
      <c r="AF4" s="16"/>
      <c r="AG4" s="16"/>
      <c r="AH4" s="16"/>
    </row>
    <row r="5" spans="2:34" ht="17.25" customHeight="1">
      <c r="B5" s="16"/>
      <c r="C5" s="16"/>
      <c r="D5" s="16"/>
      <c r="E5" s="16"/>
      <c r="F5" s="16"/>
      <c r="G5" s="16"/>
      <c r="H5" s="16"/>
      <c r="I5" s="16"/>
      <c r="J5" s="16"/>
      <c r="K5" s="16"/>
      <c r="L5" s="16"/>
      <c r="M5" s="16"/>
      <c r="N5" s="16"/>
      <c r="O5" s="16"/>
      <c r="P5" s="16"/>
      <c r="Q5" s="16"/>
      <c r="R5" s="16"/>
      <c r="S5" s="16"/>
      <c r="T5" s="16"/>
      <c r="U5" s="16"/>
      <c r="V5" s="16"/>
      <c r="W5" s="16"/>
      <c r="X5" s="16"/>
      <c r="Y5" s="16"/>
      <c r="Z5" s="16"/>
      <c r="AA5" s="16"/>
      <c r="AB5" s="16"/>
      <c r="AC5" s="16"/>
      <c r="AD5" s="16"/>
      <c r="AE5" s="16"/>
      <c r="AF5" s="16"/>
      <c r="AG5" s="16"/>
      <c r="AH5" s="16"/>
    </row>
    <row r="6" spans="2:34" ht="17.25" customHeight="1">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row>
    <row r="7" spans="2:34" ht="17.25" customHeight="1">
      <c r="B7" s="16"/>
      <c r="C7" s="20"/>
      <c r="D7" s="16"/>
      <c r="E7" s="16"/>
      <c r="F7" s="16"/>
      <c r="G7" s="16"/>
      <c r="H7" s="16"/>
      <c r="I7" s="16"/>
      <c r="J7" s="16"/>
      <c r="K7" s="16"/>
      <c r="L7" s="16"/>
      <c r="M7" s="16"/>
      <c r="N7" s="16"/>
      <c r="O7" s="16"/>
      <c r="P7" s="16"/>
      <c r="Q7" s="16"/>
      <c r="R7" s="16"/>
      <c r="S7" s="16"/>
      <c r="T7" s="16"/>
      <c r="U7" s="16"/>
      <c r="V7" s="16"/>
      <c r="W7" s="16"/>
      <c r="X7" s="16"/>
      <c r="Y7" s="16"/>
      <c r="Z7" s="16"/>
      <c r="AA7" s="16"/>
      <c r="AB7" s="16"/>
      <c r="AC7" s="16"/>
      <c r="AD7" s="16"/>
      <c r="AE7" s="16"/>
      <c r="AF7" s="16"/>
      <c r="AG7" s="16"/>
      <c r="AH7" s="16"/>
    </row>
    <row r="8" spans="2:34" ht="17.25" customHeight="1">
      <c r="B8" s="16"/>
      <c r="C8" s="16"/>
      <c r="D8" s="16"/>
      <c r="F8" s="16"/>
      <c r="G8" s="16"/>
      <c r="H8" s="16"/>
      <c r="I8" s="16"/>
      <c r="J8" s="16"/>
      <c r="K8" s="16"/>
      <c r="L8" s="16"/>
      <c r="M8" s="16"/>
      <c r="N8" s="16"/>
      <c r="O8" s="16"/>
      <c r="P8" s="16"/>
      <c r="Q8" s="16"/>
      <c r="R8" s="16"/>
      <c r="S8" s="16"/>
      <c r="T8" s="16"/>
      <c r="U8" s="16"/>
      <c r="V8" s="16"/>
      <c r="W8" s="16"/>
      <c r="X8" s="16"/>
      <c r="Y8" s="16"/>
      <c r="Z8" s="16"/>
      <c r="AA8" s="16"/>
      <c r="AB8" s="16"/>
      <c r="AC8" s="16"/>
      <c r="AD8" s="16"/>
      <c r="AE8" s="16"/>
      <c r="AF8" s="16"/>
      <c r="AG8" s="16"/>
      <c r="AH8" s="16"/>
    </row>
    <row r="9" spans="2:34" ht="17.25" customHeight="1">
      <c r="B9" s="16"/>
      <c r="C9" s="16"/>
      <c r="D9" s="16"/>
      <c r="F9" s="16"/>
      <c r="G9" s="16"/>
      <c r="H9" s="16"/>
      <c r="I9" s="16"/>
      <c r="J9" s="16"/>
      <c r="K9" s="16"/>
      <c r="L9" s="16"/>
      <c r="M9" s="16"/>
      <c r="N9" s="16"/>
      <c r="O9" s="16"/>
      <c r="P9" s="16"/>
      <c r="Q9" s="16"/>
      <c r="R9" s="16"/>
      <c r="S9" s="16"/>
      <c r="T9" s="16"/>
      <c r="U9" s="16"/>
      <c r="V9" s="16"/>
      <c r="W9" s="16"/>
      <c r="X9" s="16"/>
      <c r="Y9" s="16"/>
      <c r="Z9" s="16"/>
      <c r="AA9" s="16"/>
      <c r="AB9" s="16"/>
      <c r="AC9" s="16"/>
      <c r="AD9" s="16"/>
      <c r="AE9" s="16"/>
      <c r="AF9" s="16"/>
      <c r="AG9" s="16"/>
      <c r="AH9" s="16"/>
    </row>
    <row r="10" spans="2:34" ht="17.25" customHeight="1">
      <c r="B10" s="16"/>
      <c r="C10" s="16"/>
      <c r="D10" s="16"/>
      <c r="E10" s="16"/>
      <c r="F10" s="16"/>
      <c r="G10" s="16"/>
      <c r="H10" s="16"/>
      <c r="I10" s="16"/>
      <c r="J10" s="16"/>
      <c r="K10" s="16"/>
      <c r="L10" s="16"/>
      <c r="M10" s="16"/>
      <c r="N10" s="16"/>
      <c r="O10" s="16"/>
      <c r="P10" s="16"/>
      <c r="Q10" s="16"/>
      <c r="R10" s="16"/>
      <c r="S10" s="16"/>
      <c r="T10" s="16"/>
      <c r="U10" s="16"/>
      <c r="V10" s="16"/>
      <c r="W10" s="16"/>
      <c r="X10" s="16"/>
      <c r="Y10" s="16"/>
      <c r="Z10" s="16"/>
      <c r="AA10" s="16"/>
      <c r="AB10" s="16"/>
      <c r="AC10" s="16"/>
      <c r="AD10" s="16"/>
      <c r="AE10" s="16"/>
      <c r="AF10" s="16"/>
      <c r="AG10" s="16"/>
      <c r="AH10" s="16"/>
    </row>
    <row r="11" spans="2:34" ht="17.25" customHeight="1">
      <c r="B11" s="16"/>
      <c r="C11" s="16"/>
      <c r="D11" s="16"/>
      <c r="E11" s="16"/>
      <c r="F11" s="16"/>
      <c r="G11" s="16"/>
      <c r="H11" s="16"/>
      <c r="I11" s="16"/>
      <c r="J11" s="16"/>
      <c r="K11" s="16"/>
      <c r="L11" s="16"/>
      <c r="M11" s="16"/>
      <c r="N11" s="16"/>
      <c r="O11" s="16"/>
      <c r="P11" s="16"/>
      <c r="Q11" s="16"/>
      <c r="R11" s="16"/>
      <c r="S11" s="16"/>
      <c r="T11" s="16"/>
      <c r="U11" s="16"/>
      <c r="V11" s="16"/>
      <c r="W11" s="16"/>
      <c r="X11" s="16"/>
      <c r="Y11" s="16"/>
      <c r="Z11" s="16"/>
      <c r="AA11" s="16"/>
      <c r="AB11" s="16"/>
      <c r="AC11" s="16"/>
      <c r="AD11" s="16"/>
      <c r="AE11" s="16"/>
      <c r="AF11" s="16"/>
      <c r="AG11" s="16"/>
      <c r="AH11" s="16"/>
    </row>
    <row r="12" spans="2:34" ht="17.25" customHeight="1">
      <c r="B12" s="16"/>
      <c r="C12" s="20"/>
      <c r="E12" s="16"/>
      <c r="F12" s="16"/>
      <c r="G12" s="16"/>
      <c r="H12" s="16"/>
      <c r="I12" s="16"/>
      <c r="J12" s="16"/>
      <c r="K12" s="16"/>
      <c r="L12" s="16"/>
      <c r="M12" s="16"/>
      <c r="N12" s="16"/>
      <c r="O12" s="16"/>
      <c r="P12" s="16"/>
      <c r="Q12" s="16"/>
      <c r="R12" s="16"/>
      <c r="S12" s="16"/>
      <c r="T12" s="16"/>
      <c r="U12" s="16"/>
      <c r="V12" s="16"/>
      <c r="W12" s="16"/>
      <c r="X12" s="16"/>
      <c r="Y12" s="16"/>
      <c r="Z12" s="16"/>
      <c r="AA12" s="16"/>
      <c r="AB12" s="16"/>
      <c r="AC12" s="16"/>
      <c r="AD12" s="16"/>
      <c r="AE12" s="16"/>
      <c r="AF12" s="16"/>
      <c r="AG12" s="16"/>
      <c r="AH12" s="16"/>
    </row>
    <row r="13" spans="2:34" ht="17.25" customHeight="1">
      <c r="B13" s="16"/>
      <c r="C13" s="48"/>
      <c r="D13" s="16"/>
      <c r="E13" s="16"/>
      <c r="F13" s="16"/>
      <c r="G13" s="16"/>
      <c r="H13" s="16"/>
      <c r="I13" s="16"/>
      <c r="J13" s="16"/>
      <c r="K13" s="16"/>
      <c r="L13" s="16"/>
      <c r="M13" s="16"/>
      <c r="N13" s="16"/>
      <c r="O13" s="16"/>
      <c r="P13" s="16"/>
      <c r="Q13" s="16"/>
      <c r="R13" s="16"/>
      <c r="S13" s="16"/>
      <c r="T13" s="16"/>
      <c r="U13" s="16"/>
      <c r="V13" s="16"/>
      <c r="W13" s="16"/>
      <c r="X13" s="16"/>
      <c r="Y13" s="16"/>
      <c r="Z13" s="16"/>
      <c r="AA13" s="16"/>
      <c r="AB13" s="16"/>
      <c r="AC13" s="16"/>
      <c r="AD13" s="16"/>
      <c r="AE13" s="16"/>
      <c r="AF13" s="16"/>
      <c r="AG13" s="16"/>
      <c r="AH13" s="16"/>
    </row>
    <row r="14" spans="2:34" ht="17.25" customHeight="1">
      <c r="B14" s="16"/>
      <c r="C14" s="16"/>
      <c r="D14" s="16"/>
      <c r="E14" s="16"/>
      <c r="F14" s="16"/>
      <c r="G14" s="16"/>
      <c r="H14" s="16"/>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row>
    <row r="15" spans="2:34" ht="17.25" customHeight="1">
      <c r="B15" s="16"/>
      <c r="C15" s="16"/>
      <c r="D15" s="16"/>
      <c r="E15" s="16"/>
      <c r="F15" s="16"/>
      <c r="G15" s="16"/>
      <c r="H15" s="16"/>
      <c r="I15" s="16"/>
      <c r="J15" s="16"/>
      <c r="K15" s="16"/>
      <c r="L15" s="16"/>
      <c r="M15" s="16"/>
      <c r="N15" s="16"/>
      <c r="O15" s="16"/>
      <c r="P15" s="16"/>
      <c r="Q15" s="16"/>
      <c r="R15" s="16"/>
      <c r="S15" s="16"/>
      <c r="T15" s="16"/>
      <c r="U15" s="16"/>
      <c r="V15" s="16"/>
      <c r="W15" s="16"/>
      <c r="X15" s="16"/>
      <c r="Y15" s="16"/>
      <c r="Z15" s="16"/>
      <c r="AA15" s="16"/>
      <c r="AB15" s="16"/>
      <c r="AC15" s="16"/>
      <c r="AD15" s="16"/>
      <c r="AE15" s="16"/>
      <c r="AF15" s="16"/>
      <c r="AG15" s="16"/>
      <c r="AH15" s="16"/>
    </row>
    <row r="16" spans="2:34" ht="17.25" customHeight="1">
      <c r="B16" s="16"/>
      <c r="C16" s="16"/>
      <c r="D16" s="16"/>
      <c r="E16" s="16"/>
      <c r="F16" s="16"/>
      <c r="G16" s="16"/>
      <c r="H16" s="16"/>
      <c r="I16" s="16"/>
      <c r="J16" s="16"/>
      <c r="K16" s="16"/>
      <c r="L16" s="16"/>
      <c r="M16" s="16"/>
      <c r="N16" s="16"/>
      <c r="O16" s="16"/>
      <c r="P16" s="16"/>
      <c r="Q16" s="16"/>
      <c r="R16" s="16"/>
      <c r="S16" s="16"/>
      <c r="T16" s="16"/>
      <c r="U16" s="16"/>
      <c r="V16" s="16"/>
      <c r="W16" s="16"/>
      <c r="X16" s="16"/>
      <c r="Y16" s="16"/>
      <c r="Z16" s="16"/>
      <c r="AA16" s="16"/>
      <c r="AB16" s="16"/>
      <c r="AC16" s="16"/>
      <c r="AD16" s="16"/>
      <c r="AE16" s="16"/>
      <c r="AF16" s="16"/>
      <c r="AG16" s="16"/>
      <c r="AH16" s="16"/>
    </row>
    <row r="17" spans="2:34" ht="17.25" customHeight="1">
      <c r="B17" s="16"/>
      <c r="C17" s="16"/>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row>
    <row r="18" spans="2:34" ht="17.25" customHeight="1">
      <c r="B18" s="16"/>
      <c r="C18" s="16"/>
      <c r="D18" s="16"/>
      <c r="E18" s="16"/>
      <c r="F18" s="16"/>
      <c r="G18" s="16"/>
      <c r="H18" s="16"/>
      <c r="I18" s="16"/>
      <c r="J18" s="16"/>
      <c r="K18" s="16"/>
      <c r="L18" s="16"/>
      <c r="M18" s="16"/>
      <c r="N18" s="16"/>
      <c r="O18" s="16"/>
      <c r="P18" s="16"/>
      <c r="Q18" s="16"/>
      <c r="R18" s="16"/>
      <c r="S18" s="16"/>
      <c r="T18" s="16"/>
      <c r="U18" s="16"/>
      <c r="V18" s="16"/>
      <c r="W18" s="16"/>
      <c r="X18" s="16"/>
      <c r="Y18" s="16"/>
      <c r="Z18" s="16"/>
      <c r="AA18" s="16"/>
      <c r="AB18" s="16"/>
      <c r="AC18" s="16"/>
      <c r="AD18" s="16"/>
      <c r="AE18" s="16"/>
      <c r="AF18" s="16"/>
      <c r="AG18" s="16"/>
      <c r="AH18" s="16"/>
    </row>
    <row r="19" spans="2:34" ht="17.25" customHeight="1">
      <c r="B19" s="16"/>
      <c r="C19" s="16"/>
      <c r="D19" s="16"/>
      <c r="E19" s="16"/>
      <c r="F19" s="16"/>
      <c r="G19" s="16"/>
      <c r="H19" s="16"/>
      <c r="I19" s="16"/>
      <c r="J19" s="16"/>
      <c r="K19" s="16"/>
      <c r="L19" s="16"/>
      <c r="M19" s="16"/>
      <c r="N19" s="16"/>
      <c r="O19" s="16"/>
      <c r="P19" s="16"/>
      <c r="Q19" s="16"/>
      <c r="R19" s="16"/>
      <c r="S19" s="16"/>
      <c r="T19" s="16"/>
      <c r="U19" s="16"/>
      <c r="V19" s="16"/>
      <c r="W19" s="16"/>
      <c r="X19" s="16"/>
      <c r="Y19" s="16"/>
      <c r="Z19" s="16"/>
      <c r="AA19" s="16"/>
      <c r="AB19" s="16"/>
      <c r="AC19" s="16"/>
      <c r="AD19" s="16"/>
      <c r="AE19" s="16"/>
      <c r="AF19" s="16"/>
      <c r="AG19" s="16"/>
      <c r="AH19" s="16"/>
    </row>
    <row r="20" spans="2:34" ht="17.25" customHeight="1">
      <c r="B20" s="16"/>
      <c r="C20" s="16"/>
      <c r="D20" s="16"/>
      <c r="E20" s="16"/>
      <c r="F20" s="16"/>
      <c r="G20" s="16"/>
      <c r="H20" s="16"/>
      <c r="I20" s="16"/>
      <c r="J20" s="16"/>
      <c r="K20" s="16"/>
      <c r="L20" s="16"/>
      <c r="M20" s="16"/>
      <c r="N20" s="16"/>
      <c r="O20" s="16"/>
      <c r="P20" s="16"/>
      <c r="Q20" s="16"/>
      <c r="R20" s="16"/>
      <c r="S20" s="16"/>
      <c r="T20" s="16"/>
      <c r="U20" s="16"/>
      <c r="V20" s="16"/>
      <c r="W20" s="16"/>
      <c r="X20" s="16"/>
      <c r="Y20" s="16"/>
      <c r="Z20" s="16"/>
      <c r="AA20" s="16"/>
      <c r="AB20" s="16"/>
      <c r="AC20" s="16"/>
      <c r="AD20" s="16"/>
      <c r="AE20" s="16"/>
      <c r="AF20" s="16"/>
      <c r="AG20" s="16"/>
      <c r="AH20" s="16"/>
    </row>
    <row r="21" spans="2:34" ht="17.25" customHeight="1">
      <c r="B21" s="16"/>
      <c r="C21" s="16"/>
      <c r="D21" s="16"/>
      <c r="E21" s="16"/>
      <c r="F21" s="16"/>
      <c r="G21" s="16"/>
      <c r="H21" s="16"/>
      <c r="I21" s="16"/>
      <c r="J21" s="16"/>
      <c r="K21" s="16"/>
      <c r="L21" s="16"/>
      <c r="M21" s="16"/>
      <c r="N21" s="16"/>
      <c r="O21" s="16"/>
      <c r="P21" s="16"/>
      <c r="Q21" s="16"/>
      <c r="R21" s="16"/>
      <c r="S21" s="16"/>
      <c r="T21" s="16"/>
      <c r="U21" s="16"/>
      <c r="V21" s="16"/>
      <c r="W21" s="16"/>
      <c r="X21" s="16"/>
      <c r="Y21" s="16"/>
      <c r="Z21" s="16"/>
      <c r="AA21" s="16"/>
      <c r="AB21" s="16"/>
      <c r="AC21" s="16"/>
      <c r="AD21" s="16"/>
      <c r="AE21" s="16"/>
      <c r="AF21" s="16"/>
      <c r="AG21" s="16"/>
      <c r="AH21" s="16"/>
    </row>
    <row r="22" spans="2:34" ht="17.25" customHeight="1">
      <c r="B22" s="16"/>
      <c r="C22" s="16"/>
      <c r="D22" s="16"/>
      <c r="E22" s="16"/>
      <c r="F22" s="16"/>
      <c r="G22" s="16"/>
      <c r="H22" s="16"/>
      <c r="I22" s="16"/>
      <c r="J22" s="16"/>
      <c r="K22" s="16"/>
      <c r="L22" s="16"/>
      <c r="M22" s="16"/>
      <c r="N22" s="16"/>
      <c r="O22" s="16"/>
      <c r="P22" s="16"/>
      <c r="Q22" s="16"/>
      <c r="R22" s="16"/>
      <c r="S22" s="16"/>
      <c r="T22" s="16"/>
      <c r="U22" s="16"/>
      <c r="V22" s="16"/>
      <c r="W22" s="16"/>
      <c r="X22" s="16"/>
      <c r="Y22" s="16"/>
      <c r="Z22" s="16"/>
      <c r="AA22" s="16"/>
      <c r="AB22" s="16"/>
      <c r="AC22" s="16"/>
      <c r="AD22" s="16"/>
      <c r="AE22" s="16"/>
      <c r="AF22" s="16"/>
      <c r="AG22" s="16"/>
      <c r="AH22" s="16"/>
    </row>
    <row r="23" spans="2:34" ht="17.25" customHeight="1">
      <c r="B23" s="16"/>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6"/>
    </row>
    <row r="24" spans="2:34" ht="17.25" customHeight="1">
      <c r="B24" s="16"/>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6"/>
    </row>
    <row r="25" spans="2:34" ht="17.25" customHeight="1">
      <c r="B25" s="16"/>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6"/>
    </row>
    <row r="26" spans="2:34" ht="17.25" customHeight="1">
      <c r="B26" s="16"/>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6"/>
    </row>
    <row r="27" spans="2:34" ht="17.25" hidden="1" customHeight="1">
      <c r="B27" s="16"/>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6"/>
    </row>
    <row r="28" spans="2:34" ht="17.25" hidden="1" customHeight="1">
      <c r="B28" s="16"/>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6"/>
    </row>
    <row r="29" spans="2:34" ht="17.25" hidden="1" customHeight="1">
      <c r="B29" s="16"/>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6"/>
    </row>
    <row r="30" spans="2:34" ht="13.5" hidden="1" customHeight="1"/>
    <row r="31" spans="2:34" ht="13.5" hidden="1" customHeight="1"/>
    <row r="32" spans="2:34" ht="13.5" hidden="1"/>
    <row r="33" ht="13.5" hidden="1"/>
    <row r="34" ht="13.5" hidden="1"/>
    <row r="35" ht="13.5" hidden="1"/>
    <row r="36" ht="13.5" hidden="1"/>
    <row r="37" ht="13.5" hidden="1"/>
    <row r="38" ht="13.5" hidden="1"/>
    <row r="39" ht="12.6" hidden="1" customHeight="1"/>
    <row r="40" ht="12.6" hidden="1" customHeight="1"/>
    <row r="41" ht="12.6" hidden="1" customHeight="1"/>
    <row r="42" ht="12.6" hidden="1" customHeight="1"/>
    <row r="43" ht="12.6" hidden="1" customHeight="1"/>
    <row r="44" ht="12.6" hidden="1" customHeight="1"/>
  </sheetData>
  <pageMargins left="0.7" right="0.7" top="0.75" bottom="0.75" header="0.3" footer="0.3"/>
  <pageSetup paperSize="9" scale="62"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48"/>
  <sheetViews>
    <sheetView showGridLines="0" tabSelected="1" zoomScale="79" zoomScaleNormal="100" workbookViewId="0">
      <selection activeCell="I3" sqref="I3"/>
    </sheetView>
  </sheetViews>
  <sheetFormatPr defaultColWidth="0" defaultRowHeight="15" customHeight="1" zeroHeight="1"/>
  <cols>
    <col min="1" max="3" width="2.5703125" customWidth="1"/>
    <col min="4" max="4" width="9.140625" customWidth="1"/>
    <col min="5" max="6" width="15.42578125" customWidth="1"/>
    <col min="7" max="7" width="11.140625" bestFit="1" customWidth="1"/>
    <col min="8" max="8" width="10.85546875" bestFit="1" customWidth="1"/>
    <col min="9" max="9" width="11.140625" bestFit="1" customWidth="1"/>
    <col min="10" max="10" width="8.5703125" customWidth="1"/>
    <col min="11" max="12" width="9.140625" customWidth="1"/>
    <col min="13" max="13" width="11.140625" bestFit="1" customWidth="1"/>
    <col min="14" max="14" width="10.28515625" bestFit="1" customWidth="1"/>
    <col min="15" max="15" width="12.28515625" bestFit="1" customWidth="1"/>
    <col min="16" max="16" width="12.5703125" bestFit="1" customWidth="1"/>
    <col min="17" max="17" width="8.7109375" customWidth="1"/>
    <col min="18" max="19" width="9.140625" customWidth="1"/>
    <col min="20" max="20" width="12.140625" bestFit="1" customWidth="1"/>
    <col min="21" max="21" width="11.85546875" bestFit="1" customWidth="1"/>
    <col min="22" max="22" width="12.42578125" customWidth="1"/>
    <col min="23" max="23" width="3.28515625" style="24" customWidth="1"/>
    <col min="24" max="38" width="0" style="10" hidden="1" customWidth="1"/>
    <col min="39" max="16384" width="9.140625" hidden="1"/>
  </cols>
  <sheetData>
    <row r="1" spans="1:38">
      <c r="A1" s="10"/>
      <c r="B1" s="10"/>
      <c r="C1" s="10"/>
      <c r="D1" s="10"/>
      <c r="E1" s="10"/>
      <c r="F1" s="10"/>
      <c r="G1" s="10"/>
      <c r="H1" s="10"/>
      <c r="I1" s="10"/>
      <c r="J1" s="10"/>
      <c r="K1" s="10"/>
      <c r="L1" s="10"/>
      <c r="M1" s="10"/>
      <c r="N1" s="10"/>
      <c r="O1" s="10"/>
      <c r="P1" s="10"/>
      <c r="Q1" s="10"/>
      <c r="R1" s="10"/>
      <c r="S1" s="10"/>
      <c r="T1" s="10"/>
      <c r="U1" s="10"/>
      <c r="V1" s="10"/>
      <c r="W1" s="10"/>
    </row>
    <row r="2" spans="1:38" ht="19.5" thickBot="1">
      <c r="A2" s="10"/>
      <c r="B2" s="9" t="s">
        <v>6</v>
      </c>
      <c r="C2" s="28"/>
      <c r="D2" s="28"/>
      <c r="E2" s="28"/>
      <c r="F2" s="28"/>
      <c r="G2" s="28"/>
      <c r="H2" s="28"/>
      <c r="I2" s="28"/>
      <c r="J2" s="28"/>
      <c r="K2" s="28"/>
      <c r="L2" s="28"/>
      <c r="M2" s="28"/>
      <c r="N2" s="28"/>
      <c r="O2" s="28"/>
      <c r="P2" s="28"/>
      <c r="Q2" s="28"/>
      <c r="R2" s="28"/>
      <c r="S2" s="28"/>
      <c r="T2" s="28"/>
      <c r="U2" s="28"/>
      <c r="V2" s="28"/>
      <c r="W2" s="10"/>
    </row>
    <row r="3" spans="1:38">
      <c r="A3" s="11"/>
      <c r="B3" s="12"/>
      <c r="C3" s="29"/>
      <c r="D3" s="29"/>
      <c r="E3" s="29"/>
      <c r="F3" s="29"/>
      <c r="G3" s="29"/>
      <c r="H3" s="29"/>
      <c r="I3" s="29"/>
      <c r="J3" s="29"/>
      <c r="K3" s="29"/>
      <c r="L3" s="29"/>
      <c r="M3" s="29"/>
      <c r="N3" s="29"/>
      <c r="O3" s="29"/>
      <c r="P3" s="29"/>
      <c r="Q3" s="29"/>
      <c r="R3" s="29"/>
      <c r="S3" s="29"/>
      <c r="T3" s="29"/>
      <c r="U3" s="29"/>
      <c r="V3" s="30">
        <f ca="1">+' '!I17</f>
        <v>44607</v>
      </c>
      <c r="W3" s="10"/>
    </row>
    <row r="4" spans="1:38" ht="15.75">
      <c r="A4" s="11"/>
      <c r="B4" s="13" t="s">
        <v>7</v>
      </c>
      <c r="C4" s="31"/>
      <c r="D4" s="29"/>
      <c r="E4" s="65" t="s">
        <v>37</v>
      </c>
      <c r="F4" s="29"/>
      <c r="G4" s="29"/>
      <c r="H4" s="29"/>
      <c r="I4" s="29"/>
      <c r="J4" s="29"/>
      <c r="K4" s="29"/>
      <c r="L4" s="29"/>
      <c r="M4" s="29"/>
      <c r="N4" s="29"/>
      <c r="O4" s="29"/>
      <c r="P4" s="29"/>
      <c r="Q4" s="29"/>
      <c r="R4" s="29"/>
      <c r="S4" s="29"/>
      <c r="T4" s="29"/>
      <c r="U4" s="29"/>
      <c r="V4" s="29"/>
      <c r="W4" s="10"/>
    </row>
    <row r="5" spans="1:38">
      <c r="A5" s="11"/>
      <c r="B5" s="12"/>
      <c r="C5" s="29"/>
      <c r="D5" s="29"/>
      <c r="E5" s="29"/>
      <c r="F5" s="29"/>
      <c r="G5" s="29"/>
      <c r="H5" s="29"/>
      <c r="I5" s="29"/>
      <c r="J5" s="29"/>
      <c r="K5" s="29"/>
      <c r="L5" s="29"/>
      <c r="M5" s="29"/>
      <c r="N5" s="29"/>
      <c r="O5" s="29"/>
      <c r="P5" s="29"/>
      <c r="Q5" s="29"/>
      <c r="R5" s="29"/>
      <c r="S5" s="29"/>
      <c r="T5" s="29"/>
      <c r="U5" s="29"/>
      <c r="V5" s="29"/>
    </row>
    <row r="6" spans="1:38" s="23" customFormat="1">
      <c r="A6" s="11"/>
      <c r="B6"/>
      <c r="C6" s="32" t="s">
        <v>7</v>
      </c>
      <c r="D6" s="33"/>
      <c r="E6" s="33"/>
      <c r="F6" s="79" t="s">
        <v>33</v>
      </c>
      <c r="G6" s="79"/>
      <c r="H6" s="79"/>
      <c r="I6" s="79"/>
      <c r="J6" s="79"/>
      <c r="K6" s="79"/>
      <c r="L6" s="80"/>
      <c r="M6" s="78" t="s">
        <v>33</v>
      </c>
      <c r="N6" s="79"/>
      <c r="O6" s="79"/>
      <c r="P6" s="79"/>
      <c r="Q6" s="79"/>
      <c r="R6" s="79"/>
      <c r="S6" s="80"/>
      <c r="T6" s="78" t="s">
        <v>9</v>
      </c>
      <c r="U6" s="79"/>
      <c r="V6" s="79"/>
      <c r="W6" s="24"/>
      <c r="X6" s="22"/>
      <c r="Y6" s="22"/>
      <c r="Z6" s="22"/>
      <c r="AA6" s="22"/>
      <c r="AB6" s="22"/>
      <c r="AC6" s="22"/>
      <c r="AD6" s="22"/>
      <c r="AE6" s="22"/>
      <c r="AF6" s="22"/>
      <c r="AG6" s="22"/>
      <c r="AH6" s="22"/>
      <c r="AI6" s="22"/>
      <c r="AJ6" s="22"/>
      <c r="AK6" s="22"/>
      <c r="AL6" s="22"/>
    </row>
    <row r="7" spans="1:38" s="25" customFormat="1" ht="15.75">
      <c r="A7" s="11"/>
      <c r="B7" s="21"/>
      <c r="C7" s="34"/>
      <c r="D7" s="35"/>
      <c r="E7" s="35"/>
      <c r="F7" s="34"/>
      <c r="G7" s="35"/>
      <c r="H7" s="35"/>
      <c r="I7" s="35"/>
      <c r="J7" s="35"/>
      <c r="K7" s="35"/>
      <c r="L7" s="63"/>
      <c r="M7" s="35"/>
      <c r="N7" s="35"/>
      <c r="O7" s="35"/>
      <c r="P7" s="35"/>
      <c r="Q7" s="35"/>
      <c r="R7" s="35"/>
      <c r="S7" s="63"/>
      <c r="T7" s="35"/>
      <c r="U7" s="35"/>
      <c r="V7" s="35"/>
      <c r="W7" s="24"/>
      <c r="X7" s="24"/>
      <c r="Y7" s="24"/>
      <c r="Z7" s="24"/>
      <c r="AA7" s="24"/>
      <c r="AB7" s="24"/>
      <c r="AC7" s="24"/>
      <c r="AD7" s="24"/>
      <c r="AE7" s="24"/>
      <c r="AF7" s="24"/>
      <c r="AG7" s="24"/>
      <c r="AH7" s="24"/>
      <c r="AI7" s="24"/>
      <c r="AJ7" s="24"/>
      <c r="AK7" s="24"/>
      <c r="AL7" s="24"/>
    </row>
    <row r="8" spans="1:38" s="61" customFormat="1" ht="22.5">
      <c r="A8" s="54"/>
      <c r="B8" s="55"/>
      <c r="C8" s="66" t="s">
        <v>29</v>
      </c>
      <c r="D8" s="56"/>
      <c r="E8" s="57"/>
      <c r="F8" s="62">
        <v>2022</v>
      </c>
      <c r="G8" s="58">
        <v>2021</v>
      </c>
      <c r="H8" s="58">
        <v>2020</v>
      </c>
      <c r="I8" s="58">
        <v>2019</v>
      </c>
      <c r="J8" s="59" t="s">
        <v>36</v>
      </c>
      <c r="K8" s="59" t="s">
        <v>34</v>
      </c>
      <c r="L8" s="64" t="s">
        <v>35</v>
      </c>
      <c r="M8" s="59">
        <v>2022</v>
      </c>
      <c r="N8" s="58">
        <v>2021</v>
      </c>
      <c r="O8" s="58">
        <v>2020</v>
      </c>
      <c r="P8" s="58">
        <v>2019</v>
      </c>
      <c r="Q8" s="59" t="s">
        <v>36</v>
      </c>
      <c r="R8" s="59" t="s">
        <v>34</v>
      </c>
      <c r="S8" s="64" t="s">
        <v>35</v>
      </c>
      <c r="T8" s="59">
        <v>2021</v>
      </c>
      <c r="U8" s="58">
        <v>2020</v>
      </c>
      <c r="V8" s="58">
        <v>2019</v>
      </c>
      <c r="W8" s="60"/>
      <c r="X8" s="60"/>
      <c r="Y8" s="60"/>
      <c r="Z8" s="60"/>
      <c r="AA8" s="60"/>
      <c r="AB8" s="60"/>
      <c r="AC8" s="60"/>
      <c r="AD8" s="60"/>
      <c r="AE8" s="60"/>
      <c r="AF8" s="60"/>
      <c r="AG8" s="60"/>
      <c r="AH8" s="60"/>
      <c r="AI8" s="60"/>
      <c r="AJ8" s="60"/>
      <c r="AK8" s="60"/>
      <c r="AL8" s="60"/>
    </row>
    <row r="9" spans="1:38" s="25" customFormat="1">
      <c r="A9" s="11"/>
      <c r="B9" s="14"/>
      <c r="C9" s="36" t="s">
        <v>14</v>
      </c>
      <c r="D9" s="37"/>
      <c r="E9" s="38"/>
      <c r="F9" s="37"/>
      <c r="G9" s="37"/>
      <c r="H9" s="37"/>
      <c r="I9" s="37"/>
      <c r="J9" s="37"/>
      <c r="K9" s="37"/>
      <c r="L9" s="38"/>
      <c r="M9" s="37"/>
      <c r="N9" s="37"/>
      <c r="O9" s="37"/>
      <c r="P9" s="37"/>
      <c r="Q9" s="37"/>
      <c r="R9" s="37"/>
      <c r="S9" s="38"/>
      <c r="T9" s="37"/>
      <c r="U9" s="37"/>
      <c r="V9" s="37"/>
      <c r="W9" s="24"/>
      <c r="X9" s="24"/>
      <c r="Y9" s="24"/>
      <c r="Z9" s="24"/>
      <c r="AA9" s="24"/>
      <c r="AB9" s="24"/>
      <c r="AC9" s="24"/>
      <c r="AD9" s="24"/>
      <c r="AE9" s="24"/>
      <c r="AF9" s="24"/>
      <c r="AG9" s="24"/>
      <c r="AH9" s="24"/>
      <c r="AI9" s="24"/>
      <c r="AJ9" s="24"/>
      <c r="AK9" s="24"/>
      <c r="AL9" s="24"/>
    </row>
    <row r="10" spans="1:38" s="25" customFormat="1">
      <c r="A10" s="11"/>
      <c r="B10" s="14"/>
      <c r="C10" s="39"/>
      <c r="D10" s="37" t="s">
        <v>5</v>
      </c>
      <c r="E10" s="38"/>
      <c r="F10" s="75">
        <v>64</v>
      </c>
      <c r="G10" s="75">
        <v>0</v>
      </c>
      <c r="H10" s="75">
        <v>61</v>
      </c>
      <c r="I10" s="75">
        <v>76</v>
      </c>
      <c r="J10" s="71" t="str">
        <f t="shared" ref="J10:J28" si="0">IFERROR(F10/G10-1,"n/a")</f>
        <v>n/a</v>
      </c>
      <c r="K10" s="71">
        <f>IFERROR(F10/H10-1,"n/a")</f>
        <v>4.9180327868852514E-2</v>
      </c>
      <c r="L10" s="67">
        <f t="shared" ref="L10:L11" si="1">IFERROR(F10/I10-1,"n/a")</f>
        <v>-0.15789473684210531</v>
      </c>
      <c r="M10" s="75">
        <f>F10</f>
        <v>64</v>
      </c>
      <c r="N10" s="75">
        <f t="shared" ref="N10:N11" si="2">G10</f>
        <v>0</v>
      </c>
      <c r="O10" s="75">
        <f t="shared" ref="O10:O11" si="3">H10</f>
        <v>61</v>
      </c>
      <c r="P10" s="75">
        <f t="shared" ref="P10:P11" si="4">I10</f>
        <v>76</v>
      </c>
      <c r="Q10" s="71" t="str">
        <f>IFERROR(M10/N10-1,"n/a")</f>
        <v>n/a</v>
      </c>
      <c r="R10" s="71">
        <f>IFERROR(M10/O10-1,"n/a")</f>
        <v>4.9180327868852514E-2</v>
      </c>
      <c r="S10" s="67">
        <f>IFERROR(M10/P10-1,"n/a")</f>
        <v>-0.15789473684210531</v>
      </c>
      <c r="T10" s="75">
        <v>111</v>
      </c>
      <c r="U10" s="77">
        <v>145</v>
      </c>
      <c r="V10" s="77">
        <v>386</v>
      </c>
      <c r="W10" s="24"/>
      <c r="X10" s="24"/>
      <c r="Y10" s="24"/>
      <c r="Z10" s="24"/>
      <c r="AA10" s="24"/>
      <c r="AB10" s="24"/>
      <c r="AC10" s="24"/>
      <c r="AD10" s="24"/>
      <c r="AE10" s="24"/>
      <c r="AF10" s="24"/>
      <c r="AG10" s="24"/>
      <c r="AH10" s="24"/>
      <c r="AI10" s="24"/>
      <c r="AJ10" s="24"/>
      <c r="AK10" s="24"/>
      <c r="AL10" s="24"/>
    </row>
    <row r="11" spans="1:38" s="25" customFormat="1">
      <c r="A11" s="11"/>
      <c r="B11" s="14"/>
      <c r="C11" s="39"/>
      <c r="D11" s="37" t="s">
        <v>11</v>
      </c>
      <c r="E11" s="38"/>
      <c r="F11" s="75">
        <v>50794</v>
      </c>
      <c r="G11" s="75">
        <v>0</v>
      </c>
      <c r="H11" s="75">
        <v>108796</v>
      </c>
      <c r="I11" s="75">
        <v>156866</v>
      </c>
      <c r="J11" s="71" t="str">
        <f t="shared" si="0"/>
        <v>n/a</v>
      </c>
      <c r="K11" s="71">
        <f t="shared" ref="K11" si="5">IFERROR(F11/H11-1,"n/a")</f>
        <v>-0.53312621787565717</v>
      </c>
      <c r="L11" s="67">
        <f t="shared" si="1"/>
        <v>-0.67619496895439424</v>
      </c>
      <c r="M11" s="75">
        <f t="shared" ref="M11" si="6">F11</f>
        <v>50794</v>
      </c>
      <c r="N11" s="75">
        <f t="shared" si="2"/>
        <v>0</v>
      </c>
      <c r="O11" s="75">
        <f t="shared" si="3"/>
        <v>108796</v>
      </c>
      <c r="P11" s="75">
        <f t="shared" si="4"/>
        <v>156866</v>
      </c>
      <c r="Q11" s="71" t="str">
        <f>IFERROR(M11/N11-1,"n/a")</f>
        <v>n/a</v>
      </c>
      <c r="R11" s="71">
        <f>IFERROR(M11/O11-1,"n/a")</f>
        <v>-0.53312621787565717</v>
      </c>
      <c r="S11" s="67">
        <f>IFERROR(M11/P11-1,"n/a")</f>
        <v>-0.67619496895439424</v>
      </c>
      <c r="T11" s="75">
        <v>80863</v>
      </c>
      <c r="U11" s="77">
        <v>258885</v>
      </c>
      <c r="V11" s="77">
        <v>733296</v>
      </c>
      <c r="W11" s="24"/>
      <c r="X11" s="24"/>
      <c r="Y11" s="24"/>
      <c r="Z11" s="24"/>
      <c r="AA11" s="24"/>
      <c r="AB11" s="24"/>
      <c r="AC11" s="24"/>
      <c r="AD11" s="24"/>
      <c r="AE11" s="24"/>
      <c r="AF11" s="24"/>
      <c r="AG11" s="24"/>
      <c r="AH11" s="24"/>
      <c r="AI11" s="24"/>
      <c r="AJ11" s="24"/>
      <c r="AK11" s="24"/>
      <c r="AL11" s="24"/>
    </row>
    <row r="12" spans="1:38" s="25" customFormat="1">
      <c r="A12" s="11"/>
      <c r="B12" s="14"/>
      <c r="C12" s="36" t="s">
        <v>20</v>
      </c>
      <c r="D12" s="37"/>
      <c r="E12" s="38"/>
      <c r="F12" s="51"/>
      <c r="G12" s="51"/>
      <c r="H12" s="51"/>
      <c r="I12" s="51"/>
      <c r="J12" s="71"/>
      <c r="K12" s="71"/>
      <c r="L12" s="68"/>
      <c r="M12" s="49"/>
      <c r="N12" s="49"/>
      <c r="O12" s="49"/>
      <c r="P12" s="49"/>
      <c r="Q12" s="71"/>
      <c r="R12" s="72"/>
      <c r="S12" s="68"/>
      <c r="T12" s="49"/>
      <c r="U12" s="50"/>
      <c r="V12" s="50"/>
      <c r="W12" s="24"/>
      <c r="X12" s="24"/>
      <c r="Y12" s="24"/>
      <c r="Z12" s="24"/>
      <c r="AA12" s="24"/>
      <c r="AB12" s="24"/>
      <c r="AC12" s="24"/>
      <c r="AD12" s="24"/>
      <c r="AE12" s="24"/>
      <c r="AF12" s="24"/>
      <c r="AG12" s="24"/>
      <c r="AH12" s="24"/>
      <c r="AI12" s="24"/>
      <c r="AJ12" s="24"/>
      <c r="AK12" s="24"/>
      <c r="AL12" s="24"/>
    </row>
    <row r="13" spans="1:38" s="25" customFormat="1">
      <c r="A13" s="11"/>
      <c r="B13" s="14"/>
      <c r="C13" s="39"/>
      <c r="D13" s="37" t="s">
        <v>5</v>
      </c>
      <c r="E13" s="38"/>
      <c r="F13" s="75">
        <v>16</v>
      </c>
      <c r="G13" s="75">
        <v>0</v>
      </c>
      <c r="H13" s="75">
        <v>19</v>
      </c>
      <c r="I13" s="75">
        <v>24</v>
      </c>
      <c r="J13" s="71" t="str">
        <f t="shared" si="0"/>
        <v>n/a</v>
      </c>
      <c r="K13" s="71">
        <f t="shared" ref="K13:K14" si="7">IFERROR(F13/H13-1,"n/a")</f>
        <v>-0.15789473684210531</v>
      </c>
      <c r="L13" s="67">
        <f t="shared" ref="L13:L14" si="8">IFERROR(F13/I13-1,"n/a")</f>
        <v>-0.33333333333333337</v>
      </c>
      <c r="M13" s="75">
        <f t="shared" ref="M13:M14" si="9">F13</f>
        <v>16</v>
      </c>
      <c r="N13" s="75">
        <f t="shared" ref="N13:N14" si="10">G13</f>
        <v>0</v>
      </c>
      <c r="O13" s="75">
        <f t="shared" ref="O13:O14" si="11">H13</f>
        <v>19</v>
      </c>
      <c r="P13" s="75">
        <f t="shared" ref="P13:P14" si="12">I13</f>
        <v>24</v>
      </c>
      <c r="Q13" s="71" t="str">
        <f t="shared" ref="Q13:Q14" si="13">IFERROR(M13/N13-1,"n/a")</f>
        <v>n/a</v>
      </c>
      <c r="R13" s="71">
        <f t="shared" ref="R13:R14" si="14">IFERROR(M13/O13-1,"n/a")</f>
        <v>-0.15789473684210531</v>
      </c>
      <c r="S13" s="67">
        <f t="shared" ref="S13:S14" si="15">IFERROR(M13/P13-1,"n/a")</f>
        <v>-0.33333333333333337</v>
      </c>
      <c r="T13" s="75">
        <v>283</v>
      </c>
      <c r="U13" s="77">
        <v>43</v>
      </c>
      <c r="V13" s="77">
        <v>827</v>
      </c>
      <c r="W13" s="24"/>
      <c r="X13" s="24"/>
      <c r="Y13" s="24"/>
      <c r="Z13" s="24"/>
      <c r="AA13" s="24"/>
      <c r="AB13" s="24"/>
      <c r="AC13" s="24"/>
      <c r="AD13" s="24"/>
      <c r="AE13" s="24"/>
      <c r="AF13" s="24"/>
      <c r="AG13" s="24"/>
      <c r="AH13" s="24"/>
      <c r="AI13" s="24"/>
      <c r="AJ13" s="24"/>
      <c r="AK13" s="24"/>
      <c r="AL13" s="24"/>
    </row>
    <row r="14" spans="1:38" s="25" customFormat="1">
      <c r="A14" s="11"/>
      <c r="B14" s="14"/>
      <c r="C14" s="39"/>
      <c r="D14" s="37" t="s">
        <v>11</v>
      </c>
      <c r="E14" s="38"/>
      <c r="F14" s="75">
        <v>22322</v>
      </c>
      <c r="G14" s="75">
        <v>0</v>
      </c>
      <c r="H14" s="75">
        <v>70999</v>
      </c>
      <c r="I14" s="75">
        <v>74523</v>
      </c>
      <c r="J14" s="71" t="str">
        <f t="shared" si="0"/>
        <v>n/a</v>
      </c>
      <c r="K14" s="71">
        <f t="shared" si="7"/>
        <v>-0.68560120565078386</v>
      </c>
      <c r="L14" s="67">
        <f t="shared" si="8"/>
        <v>-0.70046831179635816</v>
      </c>
      <c r="M14" s="75">
        <f t="shared" si="9"/>
        <v>22322</v>
      </c>
      <c r="N14" s="75">
        <f t="shared" si="10"/>
        <v>0</v>
      </c>
      <c r="O14" s="75">
        <f t="shared" si="11"/>
        <v>70999</v>
      </c>
      <c r="P14" s="75">
        <f t="shared" si="12"/>
        <v>74523</v>
      </c>
      <c r="Q14" s="71" t="str">
        <f t="shared" si="13"/>
        <v>n/a</v>
      </c>
      <c r="R14" s="71">
        <f t="shared" si="14"/>
        <v>-0.68560120565078386</v>
      </c>
      <c r="S14" s="67">
        <f t="shared" si="15"/>
        <v>-0.70046831179635816</v>
      </c>
      <c r="T14" s="75">
        <v>465109</v>
      </c>
      <c r="U14" s="77">
        <v>140552</v>
      </c>
      <c r="V14" s="77">
        <v>2552942</v>
      </c>
      <c r="W14" s="24"/>
      <c r="X14" s="24"/>
      <c r="Y14" s="24"/>
      <c r="Z14" s="24"/>
      <c r="AA14" s="24"/>
      <c r="AB14" s="24"/>
      <c r="AC14" s="24"/>
      <c r="AD14" s="24"/>
      <c r="AE14" s="24"/>
      <c r="AF14" s="24"/>
      <c r="AG14" s="24"/>
      <c r="AH14" s="24"/>
      <c r="AI14" s="24"/>
      <c r="AJ14" s="24"/>
      <c r="AK14" s="24"/>
      <c r="AL14" s="24"/>
    </row>
    <row r="15" spans="1:38" s="25" customFormat="1">
      <c r="A15" s="11"/>
      <c r="B15" s="14"/>
      <c r="C15" s="36" t="s">
        <v>15</v>
      </c>
      <c r="D15" s="37"/>
      <c r="E15" s="38"/>
      <c r="F15" s="49"/>
      <c r="G15" s="49"/>
      <c r="H15" s="49"/>
      <c r="I15" s="49"/>
      <c r="J15" s="71"/>
      <c r="K15" s="71"/>
      <c r="L15" s="67"/>
      <c r="M15" s="49"/>
      <c r="N15" s="49"/>
      <c r="O15" s="49"/>
      <c r="P15" s="49"/>
      <c r="Q15" s="71"/>
      <c r="R15" s="71"/>
      <c r="S15" s="67"/>
      <c r="T15" s="49"/>
      <c r="U15" s="50"/>
      <c r="V15" s="50"/>
      <c r="W15" s="24"/>
      <c r="X15" s="24"/>
      <c r="Y15" s="24"/>
      <c r="Z15" s="24"/>
      <c r="AA15" s="24"/>
      <c r="AB15" s="24"/>
      <c r="AC15" s="24"/>
      <c r="AD15" s="24"/>
      <c r="AE15" s="24"/>
      <c r="AF15" s="24"/>
      <c r="AG15" s="24"/>
      <c r="AH15" s="24"/>
      <c r="AI15" s="24"/>
      <c r="AJ15" s="24"/>
      <c r="AK15" s="24"/>
      <c r="AL15" s="24"/>
    </row>
    <row r="16" spans="1:38" s="25" customFormat="1">
      <c r="A16" s="11"/>
      <c r="B16" s="14"/>
      <c r="C16" s="39"/>
      <c r="D16" s="37" t="s">
        <v>5</v>
      </c>
      <c r="E16" s="38"/>
      <c r="F16" s="75">
        <v>3</v>
      </c>
      <c r="G16" s="75">
        <v>0</v>
      </c>
      <c r="H16" s="75">
        <v>1</v>
      </c>
      <c r="I16" s="75">
        <v>0</v>
      </c>
      <c r="J16" s="71" t="str">
        <f t="shared" si="0"/>
        <v>n/a</v>
      </c>
      <c r="K16" s="71">
        <f t="shared" ref="K16:K17" si="16">IFERROR(F16/H16-1,"n/a")</f>
        <v>2</v>
      </c>
      <c r="L16" s="67" t="str">
        <f>IFERROR(F16/I16-1,"n/a")</f>
        <v>n/a</v>
      </c>
      <c r="M16" s="75">
        <f t="shared" ref="M16:M17" si="17">F16</f>
        <v>3</v>
      </c>
      <c r="N16" s="75">
        <f t="shared" ref="N16:N17" si="18">G16</f>
        <v>0</v>
      </c>
      <c r="O16" s="75">
        <f t="shared" ref="O16:O17" si="19">H16</f>
        <v>1</v>
      </c>
      <c r="P16" s="75">
        <f t="shared" ref="P16:P17" si="20">I16</f>
        <v>0</v>
      </c>
      <c r="Q16" s="71" t="str">
        <f t="shared" ref="Q16:Q17" si="21">IFERROR(M16/N16-1,"n/a")</f>
        <v>n/a</v>
      </c>
      <c r="R16" s="71">
        <f t="shared" ref="R16:R17" si="22">IFERROR(M16/O16-1,"n/a")</f>
        <v>2</v>
      </c>
      <c r="S16" s="67" t="str">
        <f t="shared" ref="S16:S17" si="23">IFERROR(M16/P16-1,"n/a")</f>
        <v>n/a</v>
      </c>
      <c r="T16" s="75">
        <v>23</v>
      </c>
      <c r="U16" s="77">
        <v>4</v>
      </c>
      <c r="V16" s="77">
        <v>191</v>
      </c>
      <c r="W16" s="24"/>
      <c r="X16" s="24"/>
      <c r="Y16" s="24"/>
      <c r="Z16" s="24"/>
      <c r="AA16" s="24"/>
      <c r="AB16" s="24"/>
      <c r="AC16" s="24"/>
      <c r="AD16" s="24"/>
      <c r="AE16" s="24"/>
      <c r="AF16" s="24"/>
      <c r="AG16" s="24"/>
      <c r="AH16" s="24"/>
      <c r="AI16" s="24"/>
      <c r="AJ16" s="24"/>
      <c r="AK16" s="24"/>
      <c r="AL16" s="24"/>
    </row>
    <row r="17" spans="1:38" s="25" customFormat="1">
      <c r="A17" s="11"/>
      <c r="B17" s="14"/>
      <c r="C17" s="39"/>
      <c r="D17" s="37" t="s">
        <v>11</v>
      </c>
      <c r="E17" s="38"/>
      <c r="F17" s="75">
        <v>814</v>
      </c>
      <c r="G17" s="75">
        <v>0</v>
      </c>
      <c r="H17" s="75">
        <v>823</v>
      </c>
      <c r="I17" s="75">
        <v>0</v>
      </c>
      <c r="J17" s="71" t="str">
        <f t="shared" si="0"/>
        <v>n/a</v>
      </c>
      <c r="K17" s="71">
        <f t="shared" si="16"/>
        <v>-1.0935601458080146E-2</v>
      </c>
      <c r="L17" s="67" t="str">
        <f t="shared" ref="L17:L28" si="24">IFERROR(F17/I17-1,"n/a")</f>
        <v>n/a</v>
      </c>
      <c r="M17" s="75">
        <f t="shared" si="17"/>
        <v>814</v>
      </c>
      <c r="N17" s="75">
        <f t="shared" si="18"/>
        <v>0</v>
      </c>
      <c r="O17" s="75">
        <f t="shared" si="19"/>
        <v>823</v>
      </c>
      <c r="P17" s="75">
        <f t="shared" si="20"/>
        <v>0</v>
      </c>
      <c r="Q17" s="71" t="str">
        <f t="shared" si="21"/>
        <v>n/a</v>
      </c>
      <c r="R17" s="71">
        <f t="shared" si="22"/>
        <v>-1.0935601458080146E-2</v>
      </c>
      <c r="S17" s="67" t="str">
        <f t="shared" si="23"/>
        <v>n/a</v>
      </c>
      <c r="T17" s="75">
        <v>8611</v>
      </c>
      <c r="U17" s="77">
        <v>1753</v>
      </c>
      <c r="V17" s="77">
        <v>254421</v>
      </c>
      <c r="W17" s="24"/>
      <c r="X17" s="24"/>
      <c r="Y17" s="24"/>
      <c r="Z17" s="24"/>
      <c r="AA17" s="24"/>
      <c r="AB17" s="24"/>
      <c r="AC17" s="24"/>
      <c r="AD17" s="24"/>
      <c r="AE17" s="24"/>
      <c r="AF17" s="24"/>
      <c r="AG17" s="24"/>
      <c r="AH17" s="24"/>
      <c r="AI17" s="24"/>
      <c r="AJ17" s="24"/>
      <c r="AK17" s="24"/>
      <c r="AL17" s="24"/>
    </row>
    <row r="18" spans="1:38" s="25" customFormat="1">
      <c r="A18" s="11"/>
      <c r="B18" s="14"/>
      <c r="C18" s="36" t="s">
        <v>10</v>
      </c>
      <c r="D18" s="37"/>
      <c r="E18" s="40"/>
      <c r="F18" s="49"/>
      <c r="G18" s="49"/>
      <c r="H18" s="49"/>
      <c r="I18" s="49"/>
      <c r="J18" s="71"/>
      <c r="K18" s="71"/>
      <c r="L18" s="67"/>
      <c r="M18" s="49"/>
      <c r="N18" s="49"/>
      <c r="O18" s="49"/>
      <c r="P18" s="49"/>
      <c r="Q18" s="71"/>
      <c r="R18" s="71"/>
      <c r="S18" s="67"/>
      <c r="T18" s="49"/>
      <c r="U18" s="50"/>
      <c r="V18" s="50"/>
      <c r="W18" s="24"/>
      <c r="X18" s="24"/>
      <c r="Y18" s="24"/>
      <c r="Z18" s="24"/>
      <c r="AA18" s="24"/>
      <c r="AB18" s="24"/>
      <c r="AC18" s="24"/>
      <c r="AD18" s="24"/>
      <c r="AE18" s="24"/>
      <c r="AF18" s="24"/>
      <c r="AG18" s="24"/>
      <c r="AH18" s="24"/>
      <c r="AI18" s="24"/>
      <c r="AJ18" s="24"/>
      <c r="AK18" s="24"/>
      <c r="AL18" s="24"/>
    </row>
    <row r="19" spans="1:38" s="25" customFormat="1">
      <c r="A19" s="11"/>
      <c r="B19" s="14"/>
      <c r="C19" s="39"/>
      <c r="D19" s="37" t="s">
        <v>5</v>
      </c>
      <c r="E19" s="40"/>
      <c r="F19" s="75">
        <v>100</v>
      </c>
      <c r="G19" s="75">
        <v>0</v>
      </c>
      <c r="H19" s="75">
        <v>126</v>
      </c>
      <c r="I19" s="75">
        <v>113</v>
      </c>
      <c r="J19" s="71" t="str">
        <f t="shared" si="0"/>
        <v>n/a</v>
      </c>
      <c r="K19" s="71">
        <f t="shared" ref="K19:K20" si="25">IFERROR(F19/H19-1,"n/a")</f>
        <v>-0.20634920634920639</v>
      </c>
      <c r="L19" s="67">
        <f t="shared" si="24"/>
        <v>-0.11504424778761058</v>
      </c>
      <c r="M19" s="75">
        <f t="shared" ref="M19:M20" si="26">F19</f>
        <v>100</v>
      </c>
      <c r="N19" s="75">
        <f t="shared" ref="N19:N20" si="27">G19</f>
        <v>0</v>
      </c>
      <c r="O19" s="75">
        <f t="shared" ref="O19:O20" si="28">H19</f>
        <v>126</v>
      </c>
      <c r="P19" s="75">
        <f t="shared" ref="P19:P20" si="29">I19</f>
        <v>113</v>
      </c>
      <c r="Q19" s="71" t="str">
        <f t="shared" ref="Q19:Q20" si="30">IFERROR(M19/N19-1,"n/a")</f>
        <v>n/a</v>
      </c>
      <c r="R19" s="71">
        <f t="shared" ref="R19:R20" si="31">IFERROR(M19/O19-1,"n/a")</f>
        <v>-0.20634920634920639</v>
      </c>
      <c r="S19" s="67">
        <f t="shared" ref="S19:S20" si="32">IFERROR(M19/P19-1,"n/a")</f>
        <v>-0.11504424778761058</v>
      </c>
      <c r="T19" s="75">
        <v>411</v>
      </c>
      <c r="U19" s="77">
        <v>406</v>
      </c>
      <c r="V19" s="77">
        <v>1205</v>
      </c>
      <c r="W19" s="24"/>
      <c r="X19" s="24"/>
      <c r="Y19" s="24"/>
      <c r="Z19" s="24"/>
      <c r="AA19" s="24"/>
      <c r="AB19" s="24"/>
      <c r="AC19" s="24"/>
      <c r="AD19" s="24"/>
      <c r="AE19" s="24"/>
      <c r="AF19" s="24"/>
      <c r="AG19" s="24"/>
      <c r="AH19" s="24"/>
      <c r="AI19" s="24"/>
      <c r="AJ19" s="24"/>
      <c r="AK19" s="24"/>
      <c r="AL19" s="24"/>
    </row>
    <row r="20" spans="1:38" s="25" customFormat="1">
      <c r="A20" s="11"/>
      <c r="B20" s="14"/>
      <c r="C20" s="39"/>
      <c r="D20" s="37" t="s">
        <v>11</v>
      </c>
      <c r="E20" s="38"/>
      <c r="F20" s="75">
        <v>144818</v>
      </c>
      <c r="G20" s="75">
        <v>0</v>
      </c>
      <c r="H20" s="75">
        <v>357284</v>
      </c>
      <c r="I20" s="75">
        <v>368396</v>
      </c>
      <c r="J20" s="71" t="str">
        <f t="shared" si="0"/>
        <v>n/a</v>
      </c>
      <c r="K20" s="71">
        <f t="shared" si="25"/>
        <v>-0.59466978650037505</v>
      </c>
      <c r="L20" s="67">
        <f t="shared" si="24"/>
        <v>-0.60689584034571498</v>
      </c>
      <c r="M20" s="75">
        <f t="shared" si="26"/>
        <v>144818</v>
      </c>
      <c r="N20" s="75">
        <f t="shared" si="27"/>
        <v>0</v>
      </c>
      <c r="O20" s="75">
        <f t="shared" si="28"/>
        <v>357284</v>
      </c>
      <c r="P20" s="75">
        <f t="shared" si="29"/>
        <v>368396</v>
      </c>
      <c r="Q20" s="71" t="str">
        <f t="shared" si="30"/>
        <v>n/a</v>
      </c>
      <c r="R20" s="71">
        <f t="shared" si="31"/>
        <v>-0.59466978650037505</v>
      </c>
      <c r="S20" s="67">
        <f t="shared" si="32"/>
        <v>-0.60689584034571498</v>
      </c>
      <c r="T20" s="75">
        <v>687449</v>
      </c>
      <c r="U20" s="77">
        <v>833999</v>
      </c>
      <c r="V20" s="77">
        <v>3859183</v>
      </c>
      <c r="W20" s="24"/>
      <c r="X20" s="24"/>
      <c r="Y20" s="24"/>
      <c r="Z20" s="24"/>
      <c r="AA20" s="24"/>
      <c r="AB20" s="24"/>
      <c r="AC20" s="24"/>
      <c r="AD20" s="24"/>
      <c r="AE20" s="24"/>
      <c r="AF20" s="24"/>
      <c r="AG20" s="24"/>
      <c r="AH20" s="24"/>
      <c r="AI20" s="24"/>
      <c r="AJ20" s="24"/>
      <c r="AK20" s="24"/>
      <c r="AL20" s="24"/>
    </row>
    <row r="21" spans="1:38" s="25" customFormat="1">
      <c r="A21" s="11"/>
      <c r="B21" s="14"/>
      <c r="C21" s="36" t="s">
        <v>16</v>
      </c>
      <c r="D21" s="37"/>
      <c r="E21" s="38"/>
      <c r="F21" s="49"/>
      <c r="G21" s="49"/>
      <c r="H21" s="49"/>
      <c r="I21" s="49"/>
      <c r="J21" s="71"/>
      <c r="K21" s="71"/>
      <c r="L21" s="67"/>
      <c r="M21" s="49"/>
      <c r="N21" s="49"/>
      <c r="O21" s="49"/>
      <c r="P21" s="49"/>
      <c r="Q21" s="71"/>
      <c r="R21" s="71"/>
      <c r="S21" s="67"/>
      <c r="T21" s="49"/>
      <c r="U21" s="50"/>
      <c r="V21" s="50"/>
      <c r="W21" s="24"/>
      <c r="X21" s="24"/>
      <c r="Y21" s="24"/>
      <c r="Z21" s="24"/>
      <c r="AA21" s="24"/>
      <c r="AB21" s="24"/>
      <c r="AC21" s="24"/>
      <c r="AD21" s="24"/>
      <c r="AE21" s="24"/>
      <c r="AF21" s="24"/>
      <c r="AG21" s="24"/>
      <c r="AH21" s="24"/>
      <c r="AI21" s="24"/>
      <c r="AJ21" s="24"/>
      <c r="AK21" s="24"/>
      <c r="AL21" s="24"/>
    </row>
    <row r="22" spans="1:38" s="25" customFormat="1">
      <c r="A22" s="11"/>
      <c r="B22" s="14"/>
      <c r="C22" s="39"/>
      <c r="D22" s="37" t="s">
        <v>5</v>
      </c>
      <c r="E22" s="38"/>
      <c r="F22" s="75">
        <v>3</v>
      </c>
      <c r="G22" s="75">
        <v>1</v>
      </c>
      <c r="H22" s="75">
        <v>5</v>
      </c>
      <c r="I22" s="75">
        <v>4</v>
      </c>
      <c r="J22" s="71">
        <f t="shared" si="0"/>
        <v>2</v>
      </c>
      <c r="K22" s="71">
        <f t="shared" ref="K22:K23" si="33">IFERROR(F22/H22-1,"n/a")</f>
        <v>-0.4</v>
      </c>
      <c r="L22" s="67">
        <f t="shared" si="24"/>
        <v>-0.25</v>
      </c>
      <c r="M22" s="75">
        <f t="shared" ref="M22:M23" si="34">F22</f>
        <v>3</v>
      </c>
      <c r="N22" s="75">
        <f t="shared" ref="N22:N23" si="35">G22</f>
        <v>1</v>
      </c>
      <c r="O22" s="75">
        <f t="shared" ref="O22:O23" si="36">H22</f>
        <v>5</v>
      </c>
      <c r="P22" s="75">
        <f t="shared" ref="P22:P23" si="37">I22</f>
        <v>4</v>
      </c>
      <c r="Q22" s="71">
        <f t="shared" ref="Q22:Q23" si="38">IFERROR(M22/N22-1,"n/a")</f>
        <v>2</v>
      </c>
      <c r="R22" s="71">
        <f t="shared" ref="R22:R23" si="39">IFERROR(M22/O22-1,"n/a")</f>
        <v>-0.4</v>
      </c>
      <c r="S22" s="67">
        <f t="shared" ref="S22:S23" si="40">IFERROR(M22/P22-1,"n/a")</f>
        <v>-0.25</v>
      </c>
      <c r="T22" s="75">
        <v>107</v>
      </c>
      <c r="U22" s="77">
        <v>32</v>
      </c>
      <c r="V22" s="77">
        <v>372</v>
      </c>
      <c r="W22" s="24"/>
      <c r="X22" s="24"/>
      <c r="Y22" s="24"/>
      <c r="Z22" s="24"/>
      <c r="AA22" s="24"/>
      <c r="AB22" s="24"/>
      <c r="AC22" s="24"/>
      <c r="AD22" s="24"/>
      <c r="AE22" s="24"/>
      <c r="AF22" s="24"/>
      <c r="AG22" s="24"/>
      <c r="AH22" s="24"/>
      <c r="AI22" s="24"/>
      <c r="AJ22" s="24"/>
      <c r="AK22" s="24"/>
      <c r="AL22" s="24"/>
    </row>
    <row r="23" spans="1:38" s="25" customFormat="1">
      <c r="A23" s="11"/>
      <c r="B23" s="14"/>
      <c r="C23" s="39"/>
      <c r="D23" s="37" t="s">
        <v>11</v>
      </c>
      <c r="E23" s="38"/>
      <c r="F23" s="75">
        <v>1702</v>
      </c>
      <c r="G23" s="75">
        <v>644</v>
      </c>
      <c r="H23" s="75">
        <v>23141</v>
      </c>
      <c r="I23" s="75">
        <v>19715</v>
      </c>
      <c r="J23" s="71">
        <f t="shared" si="0"/>
        <v>1.6428571428571428</v>
      </c>
      <c r="K23" s="71">
        <f t="shared" si="33"/>
        <v>-0.92645088803422493</v>
      </c>
      <c r="L23" s="67">
        <f t="shared" si="24"/>
        <v>-0.9136697945726604</v>
      </c>
      <c r="M23" s="75">
        <f t="shared" si="34"/>
        <v>1702</v>
      </c>
      <c r="N23" s="75">
        <f t="shared" si="35"/>
        <v>644</v>
      </c>
      <c r="O23" s="75">
        <f t="shared" si="36"/>
        <v>23141</v>
      </c>
      <c r="P23" s="75">
        <f t="shared" si="37"/>
        <v>19715</v>
      </c>
      <c r="Q23" s="71">
        <f t="shared" si="38"/>
        <v>1.6428571428571428</v>
      </c>
      <c r="R23" s="71">
        <f t="shared" si="39"/>
        <v>-0.92645088803422493</v>
      </c>
      <c r="S23" s="67">
        <f t="shared" si="40"/>
        <v>-0.9136697945726604</v>
      </c>
      <c r="T23" s="75">
        <v>147132</v>
      </c>
      <c r="U23" s="77">
        <v>59180</v>
      </c>
      <c r="V23" s="77">
        <v>902015</v>
      </c>
      <c r="W23" s="24"/>
      <c r="X23" s="24"/>
      <c r="Y23" s="24"/>
      <c r="Z23" s="24"/>
      <c r="AA23" s="24"/>
      <c r="AB23" s="24"/>
      <c r="AC23" s="24"/>
      <c r="AD23" s="24"/>
      <c r="AE23" s="24"/>
      <c r="AF23" s="24"/>
      <c r="AG23" s="24"/>
      <c r="AH23" s="24"/>
      <c r="AI23" s="24"/>
      <c r="AJ23" s="24"/>
      <c r="AK23" s="24"/>
      <c r="AL23" s="24"/>
    </row>
    <row r="24" spans="1:38" s="25" customFormat="1">
      <c r="A24" s="11"/>
      <c r="B24" s="14"/>
      <c r="C24" s="36" t="s">
        <v>17</v>
      </c>
      <c r="D24" s="37"/>
      <c r="E24" s="38"/>
      <c r="F24" s="49"/>
      <c r="G24" s="49"/>
      <c r="H24" s="49"/>
      <c r="I24" s="49"/>
      <c r="J24" s="71"/>
      <c r="K24" s="71"/>
      <c r="L24" s="67"/>
      <c r="M24" s="49"/>
      <c r="N24" s="49"/>
      <c r="O24" s="49"/>
      <c r="P24" s="49"/>
      <c r="Q24" s="71"/>
      <c r="R24" s="71"/>
      <c r="S24" s="67"/>
      <c r="T24" s="49"/>
      <c r="U24" s="50"/>
      <c r="V24" s="50"/>
      <c r="W24" s="24"/>
      <c r="X24" s="24"/>
      <c r="Y24" s="24"/>
      <c r="Z24" s="24"/>
      <c r="AA24" s="24"/>
      <c r="AB24" s="24"/>
      <c r="AC24" s="24"/>
      <c r="AD24" s="24"/>
      <c r="AE24" s="24"/>
      <c r="AF24" s="24"/>
      <c r="AG24" s="24"/>
      <c r="AH24" s="24"/>
      <c r="AI24" s="24"/>
      <c r="AJ24" s="24"/>
      <c r="AK24" s="24"/>
      <c r="AL24" s="24"/>
    </row>
    <row r="25" spans="1:38" s="25" customFormat="1">
      <c r="A25" s="15"/>
      <c r="B25" s="14"/>
      <c r="C25" s="39"/>
      <c r="D25" s="37" t="s">
        <v>5</v>
      </c>
      <c r="E25" s="38"/>
      <c r="F25" s="75">
        <v>0</v>
      </c>
      <c r="G25" s="75">
        <v>1</v>
      </c>
      <c r="H25" s="75">
        <v>0</v>
      </c>
      <c r="I25" s="75">
        <v>1</v>
      </c>
      <c r="J25" s="71">
        <f t="shared" si="0"/>
        <v>-1</v>
      </c>
      <c r="K25" s="71" t="str">
        <f t="shared" ref="K25:K28" si="41">IFERROR(F25/H25-1,"n/a")</f>
        <v>n/a</v>
      </c>
      <c r="L25" s="67">
        <f t="shared" si="24"/>
        <v>-1</v>
      </c>
      <c r="M25" s="75">
        <f t="shared" ref="M25:M26" si="42">F25</f>
        <v>0</v>
      </c>
      <c r="N25" s="75">
        <f t="shared" ref="N25:N26" si="43">G25</f>
        <v>1</v>
      </c>
      <c r="O25" s="75">
        <f t="shared" ref="O25:O26" si="44">H25</f>
        <v>0</v>
      </c>
      <c r="P25" s="75">
        <f t="shared" ref="P25:P26" si="45">I25</f>
        <v>1</v>
      </c>
      <c r="Q25" s="71">
        <f t="shared" ref="Q25:Q28" si="46">IFERROR(M25/N25-1,"n/a")</f>
        <v>-1</v>
      </c>
      <c r="R25" s="71" t="str">
        <f t="shared" ref="R25:R28" si="47">IFERROR(M25/O25-1,"n/a")</f>
        <v>n/a</v>
      </c>
      <c r="S25" s="67">
        <f t="shared" ref="S25:S28" si="48">IFERROR(M25/P25-1,"n/a")</f>
        <v>-1</v>
      </c>
      <c r="T25" s="75">
        <v>124</v>
      </c>
      <c r="U25" s="77">
        <v>37</v>
      </c>
      <c r="V25" s="77">
        <f>282+81</f>
        <v>363</v>
      </c>
      <c r="W25" s="24"/>
      <c r="X25" s="24"/>
      <c r="Y25" s="24"/>
      <c r="Z25" s="24"/>
      <c r="AA25" s="24"/>
      <c r="AB25" s="24"/>
      <c r="AC25" s="24"/>
      <c r="AD25" s="24"/>
      <c r="AE25" s="24"/>
      <c r="AF25" s="24"/>
      <c r="AG25" s="24"/>
      <c r="AH25" s="24"/>
      <c r="AI25" s="24"/>
      <c r="AJ25" s="24"/>
      <c r="AK25" s="24"/>
      <c r="AL25" s="24"/>
    </row>
    <row r="26" spans="1:38" s="25" customFormat="1">
      <c r="A26" s="11"/>
      <c r="B26" s="14"/>
      <c r="C26" s="39"/>
      <c r="D26" s="37" t="s">
        <v>11</v>
      </c>
      <c r="E26" s="38"/>
      <c r="F26" s="75">
        <v>0</v>
      </c>
      <c r="G26" s="75">
        <v>644</v>
      </c>
      <c r="H26" s="75">
        <v>0</v>
      </c>
      <c r="I26" s="75">
        <v>1352</v>
      </c>
      <c r="J26" s="71">
        <f t="shared" si="0"/>
        <v>-1</v>
      </c>
      <c r="K26" s="71" t="str">
        <f t="shared" si="41"/>
        <v>n/a</v>
      </c>
      <c r="L26" s="67">
        <f t="shared" si="24"/>
        <v>-1</v>
      </c>
      <c r="M26" s="75">
        <f t="shared" si="42"/>
        <v>0</v>
      </c>
      <c r="N26" s="75">
        <f t="shared" si="43"/>
        <v>644</v>
      </c>
      <c r="O26" s="75">
        <f t="shared" si="44"/>
        <v>0</v>
      </c>
      <c r="P26" s="75">
        <f t="shared" si="45"/>
        <v>1352</v>
      </c>
      <c r="Q26" s="71">
        <f t="shared" si="46"/>
        <v>-1</v>
      </c>
      <c r="R26" s="71" t="str">
        <f t="shared" si="47"/>
        <v>n/a</v>
      </c>
      <c r="S26" s="67">
        <f t="shared" si="48"/>
        <v>-1</v>
      </c>
      <c r="T26" s="75">
        <v>165083</v>
      </c>
      <c r="U26" s="77">
        <f>20768+8294</f>
        <v>29062</v>
      </c>
      <c r="V26" s="77">
        <f>659951+168729+38484</f>
        <v>867164</v>
      </c>
      <c r="W26" s="24"/>
      <c r="X26" s="24"/>
      <c r="Y26" s="24"/>
      <c r="Z26" s="24"/>
      <c r="AA26" s="24"/>
      <c r="AB26" s="24"/>
      <c r="AC26" s="24"/>
      <c r="AD26" s="24"/>
      <c r="AE26" s="24"/>
      <c r="AF26" s="24"/>
      <c r="AG26" s="24"/>
      <c r="AH26" s="24"/>
      <c r="AI26" s="24"/>
      <c r="AJ26" s="24"/>
      <c r="AK26" s="24"/>
      <c r="AL26" s="24"/>
    </row>
    <row r="27" spans="1:38" s="25" customFormat="1" ht="15.75" thickBot="1">
      <c r="A27" s="11"/>
      <c r="B27" s="14"/>
      <c r="C27" s="41" t="s">
        <v>12</v>
      </c>
      <c r="D27" s="42"/>
      <c r="E27" s="43"/>
      <c r="F27" s="52">
        <f t="shared" ref="F27" si="49">F10+F13+F16+F19+F22+F25</f>
        <v>186</v>
      </c>
      <c r="G27" s="52">
        <f t="shared" ref="G27:I28" si="50">G10+G13+G16+G19+G22+G25</f>
        <v>2</v>
      </c>
      <c r="H27" s="52">
        <f t="shared" si="50"/>
        <v>212</v>
      </c>
      <c r="I27" s="52">
        <f t="shared" si="50"/>
        <v>218</v>
      </c>
      <c r="J27" s="73">
        <f t="shared" si="0"/>
        <v>92</v>
      </c>
      <c r="K27" s="73">
        <f t="shared" si="41"/>
        <v>-0.12264150943396224</v>
      </c>
      <c r="L27" s="69">
        <f t="shared" si="24"/>
        <v>-0.14678899082568808</v>
      </c>
      <c r="M27" s="52">
        <f t="shared" ref="M27:P28" si="51">M10+M13+M16+M19+M22+M25</f>
        <v>186</v>
      </c>
      <c r="N27" s="52">
        <f t="shared" si="51"/>
        <v>2</v>
      </c>
      <c r="O27" s="52">
        <f t="shared" si="51"/>
        <v>212</v>
      </c>
      <c r="P27" s="52">
        <f t="shared" si="51"/>
        <v>218</v>
      </c>
      <c r="Q27" s="73">
        <f t="shared" si="46"/>
        <v>92</v>
      </c>
      <c r="R27" s="73">
        <f t="shared" si="47"/>
        <v>-0.12264150943396224</v>
      </c>
      <c r="S27" s="69">
        <f t="shared" si="48"/>
        <v>-0.14678899082568808</v>
      </c>
      <c r="T27" s="52">
        <f t="shared" ref="T27:V28" si="52">T10+T13+T16+T19+T22+T25</f>
        <v>1059</v>
      </c>
      <c r="U27" s="52">
        <f t="shared" si="52"/>
        <v>667</v>
      </c>
      <c r="V27" s="52">
        <f t="shared" si="52"/>
        <v>3344</v>
      </c>
      <c r="W27" s="24"/>
      <c r="X27" s="24"/>
      <c r="Y27" s="24"/>
      <c r="Z27" s="24"/>
      <c r="AA27" s="24"/>
      <c r="AB27" s="24"/>
      <c r="AC27" s="24"/>
      <c r="AD27" s="24"/>
      <c r="AE27" s="24"/>
      <c r="AF27" s="24"/>
      <c r="AG27" s="24"/>
      <c r="AH27" s="24"/>
      <c r="AI27" s="24"/>
      <c r="AJ27" s="24"/>
      <c r="AK27" s="24"/>
      <c r="AL27" s="24"/>
    </row>
    <row r="28" spans="1:38" s="27" customFormat="1" ht="16.5" thickTop="1" thickBot="1">
      <c r="A28" s="11"/>
      <c r="B28" s="14"/>
      <c r="C28" s="44" t="s">
        <v>13</v>
      </c>
      <c r="D28" s="45"/>
      <c r="E28" s="46"/>
      <c r="F28" s="53">
        <f t="shared" ref="F28" si="53">F11+F14+F17+F20+F23+F26</f>
        <v>220450</v>
      </c>
      <c r="G28" s="53">
        <f t="shared" si="50"/>
        <v>1288</v>
      </c>
      <c r="H28" s="53">
        <f t="shared" si="50"/>
        <v>561043</v>
      </c>
      <c r="I28" s="53">
        <f t="shared" si="50"/>
        <v>620852</v>
      </c>
      <c r="J28" s="74">
        <f t="shared" si="0"/>
        <v>170.15683229813664</v>
      </c>
      <c r="K28" s="74">
        <f t="shared" si="41"/>
        <v>-0.60707111576118056</v>
      </c>
      <c r="L28" s="70">
        <f t="shared" si="24"/>
        <v>-0.64492342780566059</v>
      </c>
      <c r="M28" s="53">
        <f t="shared" si="51"/>
        <v>220450</v>
      </c>
      <c r="N28" s="53">
        <f t="shared" si="51"/>
        <v>1288</v>
      </c>
      <c r="O28" s="53">
        <f t="shared" si="51"/>
        <v>561043</v>
      </c>
      <c r="P28" s="53">
        <f t="shared" si="51"/>
        <v>620852</v>
      </c>
      <c r="Q28" s="74">
        <f t="shared" si="46"/>
        <v>170.15683229813664</v>
      </c>
      <c r="R28" s="74">
        <f t="shared" si="47"/>
        <v>-0.60707111576118056</v>
      </c>
      <c r="S28" s="70">
        <f t="shared" si="48"/>
        <v>-0.64492342780566059</v>
      </c>
      <c r="T28" s="53">
        <f t="shared" si="52"/>
        <v>1554247</v>
      </c>
      <c r="U28" s="53">
        <f t="shared" si="52"/>
        <v>1323431</v>
      </c>
      <c r="V28" s="53">
        <f t="shared" si="52"/>
        <v>9169021</v>
      </c>
      <c r="W28" s="24"/>
      <c r="X28" s="26"/>
      <c r="Y28" s="26"/>
      <c r="Z28" s="26"/>
      <c r="AA28" s="26"/>
      <c r="AB28" s="26"/>
      <c r="AC28" s="26"/>
      <c r="AD28" s="26"/>
      <c r="AE28" s="26"/>
      <c r="AF28" s="26"/>
      <c r="AG28" s="26"/>
      <c r="AH28" s="26"/>
      <c r="AI28" s="26"/>
      <c r="AJ28" s="26"/>
      <c r="AK28" s="26"/>
      <c r="AL28" s="26"/>
    </row>
    <row r="29" spans="1:38" ht="15.75" thickTop="1">
      <c r="A29" s="10"/>
      <c r="B29" s="10"/>
      <c r="C29" s="10"/>
      <c r="D29" s="10"/>
      <c r="E29" s="10"/>
      <c r="F29" s="10"/>
      <c r="G29" s="47"/>
      <c r="H29" s="47"/>
      <c r="I29" s="47"/>
      <c r="J29" s="47"/>
      <c r="K29" s="10"/>
      <c r="L29" s="10"/>
      <c r="M29" s="10"/>
      <c r="N29" s="10"/>
      <c r="O29" s="10"/>
      <c r="P29" s="10"/>
      <c r="Q29" s="10"/>
      <c r="R29" s="10"/>
      <c r="S29" s="10"/>
      <c r="T29" s="10"/>
      <c r="U29" s="10"/>
      <c r="V29" s="10"/>
    </row>
    <row r="30" spans="1:38" hidden="1">
      <c r="A30" s="10"/>
      <c r="B30" s="10"/>
      <c r="C30" s="10"/>
      <c r="D30" s="10"/>
      <c r="E30" s="10"/>
      <c r="F30" s="10"/>
      <c r="G30" s="47"/>
      <c r="H30" s="47"/>
      <c r="I30" s="47"/>
      <c r="J30" s="47"/>
      <c r="K30" s="10"/>
      <c r="L30" s="10"/>
      <c r="M30" s="10"/>
      <c r="N30" s="10"/>
      <c r="O30" s="10"/>
      <c r="P30" s="10"/>
      <c r="Q30" s="10"/>
      <c r="R30" s="10"/>
      <c r="S30" s="10"/>
      <c r="T30" s="10"/>
      <c r="U30" s="10"/>
      <c r="V30" s="10"/>
    </row>
    <row r="31" spans="1:38" hidden="1">
      <c r="A31" s="10"/>
      <c r="B31" s="10"/>
      <c r="C31" s="10"/>
      <c r="D31" s="10"/>
      <c r="E31" s="10"/>
      <c r="F31" s="10"/>
      <c r="G31" s="47"/>
      <c r="H31" s="47"/>
      <c r="I31" s="47"/>
      <c r="J31" s="47"/>
      <c r="K31" s="10"/>
      <c r="L31" s="10"/>
      <c r="M31" s="10"/>
      <c r="N31" s="10"/>
      <c r="O31" s="10"/>
      <c r="P31" s="10"/>
      <c r="Q31" s="10"/>
      <c r="R31" s="10"/>
      <c r="S31" s="10"/>
      <c r="T31" s="10"/>
      <c r="U31" s="10"/>
      <c r="V31" s="10"/>
    </row>
    <row r="32" spans="1:38" hidden="1">
      <c r="A32" s="10"/>
      <c r="B32" s="10"/>
      <c r="C32" s="10"/>
      <c r="D32" s="10"/>
      <c r="E32" s="10"/>
      <c r="F32" s="10"/>
      <c r="G32" s="47"/>
      <c r="H32" s="47"/>
      <c r="I32" s="47"/>
      <c r="J32" s="47"/>
      <c r="K32" s="10"/>
      <c r="L32" s="10"/>
      <c r="M32" s="10"/>
      <c r="N32" s="10"/>
      <c r="O32" s="10"/>
      <c r="P32" s="10"/>
      <c r="Q32" s="10"/>
      <c r="R32" s="10"/>
      <c r="S32" s="10"/>
      <c r="T32" s="10"/>
      <c r="U32" s="10"/>
      <c r="V32" s="10"/>
    </row>
    <row r="33" spans="1:38" s="24" customFormat="1" hidden="1">
      <c r="A33" s="10"/>
      <c r="B33" s="10"/>
      <c r="C33" s="10"/>
      <c r="D33" s="10"/>
      <c r="E33" s="10"/>
      <c r="F33" s="10"/>
      <c r="G33" s="47"/>
      <c r="H33" s="47"/>
      <c r="I33" s="47"/>
      <c r="J33" s="47"/>
      <c r="K33" s="10"/>
      <c r="L33" s="10"/>
      <c r="M33" s="10"/>
      <c r="N33" s="10"/>
      <c r="O33" s="10"/>
      <c r="P33" s="10"/>
      <c r="Q33" s="10"/>
      <c r="R33" s="10"/>
      <c r="S33" s="10"/>
      <c r="T33" s="10"/>
      <c r="U33" s="10"/>
      <c r="V33" s="10"/>
      <c r="X33" s="10"/>
      <c r="Y33" s="10"/>
      <c r="Z33" s="10"/>
      <c r="AA33" s="10"/>
      <c r="AB33" s="10"/>
      <c r="AC33" s="10"/>
      <c r="AD33" s="10"/>
      <c r="AE33" s="10"/>
      <c r="AF33" s="10"/>
      <c r="AG33" s="10"/>
      <c r="AH33" s="10"/>
      <c r="AI33" s="10"/>
      <c r="AJ33" s="10"/>
      <c r="AK33" s="10"/>
      <c r="AL33" s="10"/>
    </row>
    <row r="34" spans="1:38" s="24" customFormat="1" hidden="1">
      <c r="A34" s="10"/>
      <c r="B34" s="10"/>
      <c r="C34" s="10"/>
      <c r="D34" s="10"/>
      <c r="E34" s="10"/>
      <c r="F34" s="10"/>
      <c r="G34" s="47"/>
      <c r="H34" s="47"/>
      <c r="I34" s="47"/>
      <c r="J34" s="47"/>
      <c r="K34" s="10"/>
      <c r="L34" s="10"/>
      <c r="M34" s="10"/>
      <c r="N34" s="10"/>
      <c r="O34" s="10"/>
      <c r="P34" s="10"/>
      <c r="Q34" s="10"/>
      <c r="R34" s="10"/>
      <c r="S34" s="10"/>
      <c r="T34" s="10"/>
      <c r="U34" s="10"/>
      <c r="V34" s="10"/>
      <c r="X34" s="10"/>
      <c r="Y34" s="10"/>
      <c r="Z34" s="10"/>
      <c r="AA34" s="10"/>
      <c r="AB34" s="10"/>
      <c r="AC34" s="10"/>
      <c r="AD34" s="10"/>
      <c r="AE34" s="10"/>
      <c r="AF34" s="10"/>
      <c r="AG34" s="10"/>
      <c r="AH34" s="10"/>
      <c r="AI34" s="10"/>
      <c r="AJ34" s="10"/>
      <c r="AK34" s="10"/>
      <c r="AL34" s="10"/>
    </row>
    <row r="35" spans="1:38" s="24" customFormat="1" hidden="1">
      <c r="A35" s="10"/>
      <c r="B35" s="10"/>
      <c r="C35" s="10"/>
      <c r="D35" s="10"/>
      <c r="E35" s="10"/>
      <c r="F35" s="10"/>
      <c r="G35" s="47"/>
      <c r="H35" s="47"/>
      <c r="I35" s="47"/>
      <c r="J35" s="47"/>
      <c r="K35" s="10"/>
      <c r="L35" s="10"/>
      <c r="M35" s="10"/>
      <c r="N35" s="10"/>
      <c r="O35" s="10"/>
      <c r="P35" s="10"/>
      <c r="Q35" s="10"/>
      <c r="R35" s="10"/>
      <c r="S35" s="10"/>
      <c r="T35" s="10"/>
      <c r="U35" s="10"/>
      <c r="V35" s="10"/>
      <c r="X35" s="10"/>
      <c r="Y35" s="10"/>
      <c r="Z35" s="10"/>
      <c r="AA35" s="10"/>
      <c r="AB35" s="10"/>
      <c r="AC35" s="10"/>
      <c r="AD35" s="10"/>
      <c r="AE35" s="10"/>
      <c r="AF35" s="10"/>
      <c r="AG35" s="10"/>
      <c r="AH35" s="10"/>
      <c r="AI35" s="10"/>
      <c r="AJ35" s="10"/>
      <c r="AK35" s="10"/>
      <c r="AL35" s="10"/>
    </row>
    <row r="36" spans="1:38" s="24" customFormat="1" hidden="1">
      <c r="A36" s="10"/>
      <c r="B36" s="10"/>
      <c r="C36" s="10"/>
      <c r="D36" s="10"/>
      <c r="E36" s="10"/>
      <c r="F36" s="10"/>
      <c r="G36" s="47"/>
      <c r="H36" s="47"/>
      <c r="I36" s="47"/>
      <c r="J36" s="47"/>
      <c r="K36" s="10"/>
      <c r="L36" s="10"/>
      <c r="M36" s="10"/>
      <c r="N36" s="10"/>
      <c r="O36" s="10"/>
      <c r="P36" s="10"/>
      <c r="Q36" s="10"/>
      <c r="R36" s="10"/>
      <c r="S36" s="10"/>
      <c r="T36" s="10"/>
      <c r="U36" s="10"/>
      <c r="V36" s="10"/>
      <c r="X36" s="10"/>
      <c r="Y36" s="10"/>
      <c r="Z36" s="10"/>
      <c r="AA36" s="10"/>
      <c r="AB36" s="10"/>
      <c r="AC36" s="10"/>
      <c r="AD36" s="10"/>
      <c r="AE36" s="10"/>
      <c r="AF36" s="10"/>
      <c r="AG36" s="10"/>
      <c r="AH36" s="10"/>
      <c r="AI36" s="10"/>
      <c r="AJ36" s="10"/>
      <c r="AK36" s="10"/>
      <c r="AL36" s="10"/>
    </row>
    <row r="37" spans="1:38" s="24" customFormat="1" hidden="1">
      <c r="A37" s="10"/>
      <c r="B37" s="10"/>
      <c r="C37" s="10"/>
      <c r="D37" s="10"/>
      <c r="E37" s="10"/>
      <c r="F37" s="10"/>
      <c r="G37" s="47"/>
      <c r="H37" s="47"/>
      <c r="I37" s="47"/>
      <c r="J37" s="47"/>
      <c r="K37" s="10"/>
      <c r="L37" s="10"/>
      <c r="M37" s="10"/>
      <c r="N37" s="10"/>
      <c r="O37" s="10"/>
      <c r="P37" s="10"/>
      <c r="Q37" s="10"/>
      <c r="R37" s="10"/>
      <c r="S37" s="10"/>
      <c r="T37" s="10"/>
      <c r="U37" s="10"/>
      <c r="V37" s="10"/>
      <c r="X37" s="10"/>
      <c r="Y37" s="10"/>
      <c r="Z37" s="10"/>
      <c r="AA37" s="10"/>
      <c r="AB37" s="10"/>
      <c r="AC37" s="10"/>
      <c r="AD37" s="10"/>
      <c r="AE37" s="10"/>
      <c r="AF37" s="10"/>
      <c r="AG37" s="10"/>
      <c r="AH37" s="10"/>
      <c r="AI37" s="10"/>
      <c r="AJ37" s="10"/>
      <c r="AK37" s="10"/>
      <c r="AL37" s="10"/>
    </row>
    <row r="38" spans="1:38" s="24" customFormat="1" hidden="1">
      <c r="A38" s="10"/>
      <c r="B38" s="10"/>
      <c r="C38" s="10"/>
      <c r="D38" s="10"/>
      <c r="E38" s="10"/>
      <c r="F38" s="10"/>
      <c r="G38" s="47"/>
      <c r="H38" s="47"/>
      <c r="I38" s="47"/>
      <c r="J38" s="47"/>
      <c r="K38" s="10"/>
      <c r="L38" s="10"/>
      <c r="M38" s="10"/>
      <c r="N38" s="10"/>
      <c r="O38" s="10"/>
      <c r="P38" s="10"/>
      <c r="Q38" s="10"/>
      <c r="R38" s="10"/>
      <c r="S38" s="10"/>
      <c r="T38" s="10"/>
      <c r="U38" s="10"/>
      <c r="V38" s="10"/>
      <c r="X38" s="10"/>
      <c r="Y38" s="10"/>
      <c r="Z38" s="10"/>
      <c r="AA38" s="10"/>
      <c r="AB38" s="10"/>
      <c r="AC38" s="10"/>
      <c r="AD38" s="10"/>
      <c r="AE38" s="10"/>
      <c r="AF38" s="10"/>
      <c r="AG38" s="10"/>
      <c r="AH38" s="10"/>
      <c r="AI38" s="10"/>
      <c r="AJ38" s="10"/>
      <c r="AK38" s="10"/>
      <c r="AL38" s="10"/>
    </row>
    <row r="39" spans="1:38" s="24" customFormat="1" hidden="1">
      <c r="A39" s="10"/>
      <c r="B39" s="10"/>
      <c r="C39" s="10"/>
      <c r="D39" s="10"/>
      <c r="E39" s="10"/>
      <c r="F39" s="10"/>
      <c r="G39" s="47"/>
      <c r="H39" s="47"/>
      <c r="I39" s="47"/>
      <c r="J39" s="47"/>
      <c r="K39" s="10"/>
      <c r="L39" s="10"/>
      <c r="M39" s="10"/>
      <c r="N39" s="10"/>
      <c r="O39" s="10"/>
      <c r="P39" s="10"/>
      <c r="Q39" s="10"/>
      <c r="R39" s="10"/>
      <c r="S39" s="10"/>
      <c r="T39" s="10"/>
      <c r="U39" s="10"/>
      <c r="V39" s="10"/>
      <c r="X39" s="10"/>
      <c r="Y39" s="10"/>
      <c r="Z39" s="10"/>
      <c r="AA39" s="10"/>
      <c r="AB39" s="10"/>
      <c r="AC39" s="10"/>
      <c r="AD39" s="10"/>
      <c r="AE39" s="10"/>
      <c r="AF39" s="10"/>
      <c r="AG39" s="10"/>
      <c r="AH39" s="10"/>
      <c r="AI39" s="10"/>
      <c r="AJ39" s="10"/>
      <c r="AK39" s="10"/>
      <c r="AL39" s="10"/>
    </row>
    <row r="40" spans="1:38" s="24" customFormat="1" hidden="1">
      <c r="A40" s="10"/>
      <c r="B40" s="10"/>
      <c r="C40" s="10"/>
      <c r="D40" s="10"/>
      <c r="E40" s="10"/>
      <c r="F40" s="10"/>
      <c r="G40" s="47"/>
      <c r="H40" s="47"/>
      <c r="I40" s="47"/>
      <c r="J40" s="47"/>
      <c r="K40" s="10"/>
      <c r="L40" s="10"/>
      <c r="M40" s="10"/>
      <c r="N40" s="10"/>
      <c r="O40" s="10"/>
      <c r="P40" s="10"/>
      <c r="Q40" s="10"/>
      <c r="R40" s="10"/>
      <c r="S40" s="10"/>
      <c r="T40" s="10"/>
      <c r="U40" s="10"/>
      <c r="V40" s="10"/>
      <c r="X40" s="10"/>
      <c r="Y40" s="10"/>
      <c r="Z40" s="10"/>
      <c r="AA40" s="10"/>
      <c r="AB40" s="10"/>
      <c r="AC40" s="10"/>
      <c r="AD40" s="10"/>
      <c r="AE40" s="10"/>
      <c r="AF40" s="10"/>
      <c r="AG40" s="10"/>
      <c r="AH40" s="10"/>
      <c r="AI40" s="10"/>
      <c r="AJ40" s="10"/>
      <c r="AK40" s="10"/>
      <c r="AL40" s="10"/>
    </row>
    <row r="41" spans="1:38" s="24" customFormat="1" hidden="1">
      <c r="A41" s="10"/>
      <c r="B41" s="10"/>
      <c r="C41" s="10"/>
      <c r="D41" s="10"/>
      <c r="E41" s="10"/>
      <c r="F41" s="10"/>
      <c r="G41" s="47"/>
      <c r="H41" s="47"/>
      <c r="I41" s="47"/>
      <c r="J41" s="47"/>
      <c r="K41" s="10"/>
      <c r="L41" s="10"/>
      <c r="M41" s="10"/>
      <c r="N41" s="10"/>
      <c r="O41" s="10"/>
      <c r="P41" s="10"/>
      <c r="Q41" s="10"/>
      <c r="R41" s="10"/>
      <c r="S41" s="10"/>
      <c r="T41" s="10"/>
      <c r="U41" s="10"/>
      <c r="V41" s="10"/>
      <c r="X41" s="10"/>
      <c r="Y41" s="10"/>
      <c r="Z41" s="10"/>
      <c r="AA41" s="10"/>
      <c r="AB41" s="10"/>
      <c r="AC41" s="10"/>
      <c r="AD41" s="10"/>
      <c r="AE41" s="10"/>
      <c r="AF41" s="10"/>
      <c r="AG41" s="10"/>
      <c r="AH41" s="10"/>
      <c r="AI41" s="10"/>
      <c r="AJ41" s="10"/>
      <c r="AK41" s="10"/>
      <c r="AL41" s="10"/>
    </row>
    <row r="42" spans="1:38" s="24" customFormat="1" hidden="1">
      <c r="A42" s="10"/>
      <c r="B42" s="10"/>
      <c r="C42" s="10"/>
      <c r="D42" s="10"/>
      <c r="E42" s="10"/>
      <c r="F42" s="10"/>
      <c r="G42" s="47"/>
      <c r="H42" s="47"/>
      <c r="I42" s="47"/>
      <c r="J42" s="47"/>
      <c r="K42" s="10"/>
      <c r="L42" s="10"/>
      <c r="M42" s="10"/>
      <c r="N42" s="10"/>
      <c r="O42" s="10"/>
      <c r="P42" s="10"/>
      <c r="Q42" s="10"/>
      <c r="R42" s="10"/>
      <c r="S42" s="10"/>
      <c r="T42" s="10"/>
      <c r="U42" s="10"/>
      <c r="V42" s="10"/>
      <c r="X42" s="10"/>
      <c r="Y42" s="10"/>
      <c r="Z42" s="10"/>
      <c r="AA42" s="10"/>
      <c r="AB42" s="10"/>
      <c r="AC42" s="10"/>
      <c r="AD42" s="10"/>
      <c r="AE42" s="10"/>
      <c r="AF42" s="10"/>
      <c r="AG42" s="10"/>
      <c r="AH42" s="10"/>
      <c r="AI42" s="10"/>
      <c r="AJ42" s="10"/>
      <c r="AK42" s="10"/>
      <c r="AL42" s="10"/>
    </row>
    <row r="43" spans="1:38" s="24" customFormat="1" hidden="1">
      <c r="A43" s="10"/>
      <c r="B43" s="10"/>
      <c r="C43" s="10"/>
      <c r="D43" s="10"/>
      <c r="E43" s="10"/>
      <c r="F43" s="10"/>
      <c r="G43" s="47"/>
      <c r="H43" s="47"/>
      <c r="I43" s="47"/>
      <c r="J43" s="47"/>
      <c r="K43" s="10"/>
      <c r="L43" s="10"/>
      <c r="M43" s="10"/>
      <c r="N43" s="10"/>
      <c r="O43" s="10"/>
      <c r="P43" s="10"/>
      <c r="Q43" s="10"/>
      <c r="R43" s="10"/>
      <c r="S43" s="10"/>
      <c r="T43" s="10"/>
      <c r="U43" s="10"/>
      <c r="V43" s="10"/>
      <c r="X43" s="10"/>
      <c r="Y43" s="10"/>
      <c r="Z43" s="10"/>
      <c r="AA43" s="10"/>
      <c r="AB43" s="10"/>
      <c r="AC43" s="10"/>
      <c r="AD43" s="10"/>
      <c r="AE43" s="10"/>
      <c r="AF43" s="10"/>
      <c r="AG43" s="10"/>
      <c r="AH43" s="10"/>
      <c r="AI43" s="10"/>
      <c r="AJ43" s="10"/>
      <c r="AK43" s="10"/>
      <c r="AL43" s="10"/>
    </row>
    <row r="44" spans="1:38" s="24" customFormat="1" hidden="1">
      <c r="A44" s="10"/>
      <c r="B44" s="10"/>
      <c r="C44" s="10"/>
      <c r="D44" s="10"/>
      <c r="E44" s="10"/>
      <c r="F44" s="10"/>
      <c r="G44" s="47"/>
      <c r="H44" s="47"/>
      <c r="I44" s="47"/>
      <c r="J44" s="47"/>
      <c r="K44" s="10"/>
      <c r="L44" s="10"/>
      <c r="M44" s="10"/>
      <c r="N44" s="10"/>
      <c r="O44" s="10"/>
      <c r="P44" s="10"/>
      <c r="Q44" s="10"/>
      <c r="R44" s="10"/>
      <c r="S44" s="10"/>
      <c r="T44" s="10"/>
      <c r="U44" s="10"/>
      <c r="V44" s="10"/>
      <c r="X44" s="10"/>
      <c r="Y44" s="10"/>
      <c r="Z44" s="10"/>
      <c r="AA44" s="10"/>
      <c r="AB44" s="10"/>
      <c r="AC44" s="10"/>
      <c r="AD44" s="10"/>
      <c r="AE44" s="10"/>
      <c r="AF44" s="10"/>
      <c r="AG44" s="10"/>
      <c r="AH44" s="10"/>
      <c r="AI44" s="10"/>
      <c r="AJ44" s="10"/>
      <c r="AK44" s="10"/>
      <c r="AL44" s="10"/>
    </row>
    <row r="45" spans="1:38" s="24" customFormat="1" hidden="1">
      <c r="A45" s="10"/>
      <c r="B45" s="10"/>
      <c r="C45" s="10"/>
      <c r="D45" s="10"/>
      <c r="E45" s="10"/>
      <c r="F45" s="10"/>
      <c r="G45" s="47"/>
      <c r="H45" s="47"/>
      <c r="I45" s="47"/>
      <c r="J45" s="47"/>
      <c r="K45" s="10"/>
      <c r="L45" s="10"/>
      <c r="M45" s="10"/>
      <c r="N45" s="10"/>
      <c r="O45" s="10"/>
      <c r="P45" s="10"/>
      <c r="Q45" s="10"/>
      <c r="R45" s="10"/>
      <c r="S45" s="10"/>
      <c r="T45" s="10"/>
      <c r="U45" s="10"/>
      <c r="V45" s="10"/>
      <c r="X45" s="10"/>
      <c r="Y45" s="10"/>
      <c r="Z45" s="10"/>
      <c r="AA45" s="10"/>
      <c r="AB45" s="10"/>
      <c r="AC45" s="10"/>
      <c r="AD45" s="10"/>
      <c r="AE45" s="10"/>
      <c r="AF45" s="10"/>
      <c r="AG45" s="10"/>
      <c r="AH45" s="10"/>
      <c r="AI45" s="10"/>
      <c r="AJ45" s="10"/>
      <c r="AK45" s="10"/>
      <c r="AL45" s="10"/>
    </row>
    <row r="46" spans="1:38" s="24" customFormat="1" hidden="1">
      <c r="A46" s="10"/>
      <c r="B46" s="10"/>
      <c r="C46" s="10"/>
      <c r="D46" s="10"/>
      <c r="E46" s="10"/>
      <c r="F46" s="10"/>
      <c r="G46" s="47"/>
      <c r="H46" s="47"/>
      <c r="I46" s="47"/>
      <c r="J46" s="47"/>
      <c r="K46" s="10"/>
      <c r="L46" s="10"/>
      <c r="M46" s="10"/>
      <c r="N46" s="10"/>
      <c r="O46" s="10"/>
      <c r="P46" s="10"/>
      <c r="Q46" s="10"/>
      <c r="R46" s="10"/>
      <c r="S46" s="10"/>
      <c r="T46" s="10"/>
      <c r="U46" s="10"/>
      <c r="V46" s="10"/>
      <c r="X46" s="10"/>
      <c r="Y46" s="10"/>
      <c r="Z46" s="10"/>
      <c r="AA46" s="10"/>
      <c r="AB46" s="10"/>
      <c r="AC46" s="10"/>
      <c r="AD46" s="10"/>
      <c r="AE46" s="10"/>
      <c r="AF46" s="10"/>
      <c r="AG46" s="10"/>
      <c r="AH46" s="10"/>
      <c r="AI46" s="10"/>
      <c r="AJ46" s="10"/>
      <c r="AK46" s="10"/>
      <c r="AL46" s="10"/>
    </row>
    <row r="47" spans="1:38" s="24" customFormat="1" hidden="1">
      <c r="A47" s="10"/>
      <c r="B47" s="10"/>
      <c r="C47" s="10"/>
      <c r="D47" s="10"/>
      <c r="E47" s="10"/>
      <c r="F47" s="10"/>
      <c r="G47" s="47"/>
      <c r="H47" s="47"/>
      <c r="I47" s="47"/>
      <c r="J47" s="47"/>
      <c r="K47" s="10"/>
      <c r="L47" s="10"/>
      <c r="M47" s="10"/>
      <c r="N47" s="10"/>
      <c r="O47" s="10"/>
      <c r="P47" s="10"/>
      <c r="Q47" s="10"/>
      <c r="R47" s="10"/>
      <c r="S47" s="10"/>
      <c r="T47" s="10"/>
      <c r="U47" s="10"/>
      <c r="V47" s="10"/>
      <c r="X47" s="10"/>
      <c r="Y47" s="10"/>
      <c r="Z47" s="10"/>
      <c r="AA47" s="10"/>
      <c r="AB47" s="10"/>
      <c r="AC47" s="10"/>
      <c r="AD47" s="10"/>
      <c r="AE47" s="10"/>
      <c r="AF47" s="10"/>
      <c r="AG47" s="10"/>
      <c r="AH47" s="10"/>
      <c r="AI47" s="10"/>
      <c r="AJ47" s="10"/>
      <c r="AK47" s="10"/>
      <c r="AL47" s="10"/>
    </row>
    <row r="48" spans="1:38" s="24" customFormat="1" hidden="1">
      <c r="A48" s="10"/>
      <c r="B48" s="10"/>
      <c r="C48" s="10"/>
      <c r="D48" s="10"/>
      <c r="E48" s="10"/>
      <c r="F48" s="10"/>
      <c r="G48" s="10"/>
      <c r="H48" s="10"/>
      <c r="I48" s="10"/>
      <c r="J48" s="10"/>
      <c r="K48" s="10"/>
      <c r="L48" s="10"/>
      <c r="M48" s="10"/>
      <c r="N48" s="10"/>
      <c r="O48" s="10"/>
      <c r="P48" s="10"/>
      <c r="Q48" s="10"/>
      <c r="R48" s="10"/>
      <c r="S48" s="10"/>
      <c r="T48" s="10"/>
      <c r="U48" s="10"/>
      <c r="V48" s="10"/>
      <c r="X48" s="10"/>
      <c r="Y48" s="10"/>
      <c r="Z48" s="10"/>
      <c r="AA48" s="10"/>
      <c r="AB48" s="10"/>
      <c r="AC48" s="10"/>
      <c r="AD48" s="10"/>
      <c r="AE48" s="10"/>
      <c r="AF48" s="10"/>
      <c r="AG48" s="10"/>
      <c r="AH48" s="10"/>
      <c r="AI48" s="10"/>
      <c r="AJ48" s="10"/>
      <c r="AK48" s="10"/>
      <c r="AL48" s="10"/>
    </row>
  </sheetData>
  <mergeCells count="3">
    <mergeCell ref="T6:V6"/>
    <mergeCell ref="M6:S6"/>
    <mergeCell ref="F6:L6"/>
  </mergeCells>
  <pageMargins left="0.7" right="0.7" top="0.75" bottom="0.75" header="0.3" footer="0.3"/>
  <pageSetup paperSize="9" scale="85" orientation="landscape" horizontalDpi="4294967293" verticalDpi="4294967293"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48"/>
  <sheetViews>
    <sheetView showGridLines="0" zoomScale="79" zoomScaleNormal="100" workbookViewId="0">
      <selection activeCell="M28" sqref="M28"/>
    </sheetView>
  </sheetViews>
  <sheetFormatPr defaultColWidth="0" defaultRowHeight="15" customHeight="1" zeroHeight="1"/>
  <cols>
    <col min="1" max="3" width="2.5703125" customWidth="1"/>
    <col min="4" max="4" width="9.140625" customWidth="1"/>
    <col min="5" max="5" width="15.42578125" customWidth="1"/>
    <col min="6" max="6" width="11.140625" bestFit="1" customWidth="1"/>
    <col min="7" max="7" width="9.140625" customWidth="1"/>
    <col min="8" max="8" width="10.5703125" bestFit="1" customWidth="1"/>
    <col min="9" max="10" width="9.140625" customWidth="1"/>
    <col min="11" max="11" width="12.140625" bestFit="1" customWidth="1"/>
    <col min="12" max="12" width="12.28515625" bestFit="1" customWidth="1"/>
    <col min="13" max="13" width="12.5703125" bestFit="1" customWidth="1"/>
    <col min="14" max="15" width="9.140625" customWidth="1"/>
    <col min="16" max="16" width="11.85546875" bestFit="1" customWidth="1"/>
    <col min="17" max="17" width="12.42578125" customWidth="1"/>
    <col min="18" max="18" width="3.28515625" style="24" customWidth="1"/>
    <col min="19" max="33" width="0" style="10" hidden="1" customWidth="1"/>
    <col min="34" max="16384" width="9.140625" hidden="1"/>
  </cols>
  <sheetData>
    <row r="1" spans="1:33">
      <c r="A1" s="10"/>
      <c r="B1" s="10"/>
      <c r="C1" s="10"/>
      <c r="D1" s="10"/>
      <c r="E1" s="10"/>
      <c r="F1" s="10"/>
      <c r="G1" s="10"/>
      <c r="H1" s="10"/>
      <c r="I1" s="10"/>
      <c r="J1" s="10"/>
      <c r="K1" s="10"/>
      <c r="L1" s="10"/>
      <c r="M1" s="10"/>
      <c r="N1" s="10"/>
      <c r="O1" s="10"/>
      <c r="P1" s="10"/>
      <c r="Q1" s="10"/>
      <c r="R1" s="10"/>
    </row>
    <row r="2" spans="1:33" ht="19.5" thickBot="1">
      <c r="A2" s="10"/>
      <c r="B2" s="9" t="s">
        <v>6</v>
      </c>
      <c r="C2" s="28"/>
      <c r="D2" s="28"/>
      <c r="E2" s="28"/>
      <c r="F2" s="28"/>
      <c r="G2" s="28"/>
      <c r="H2" s="28"/>
      <c r="I2" s="28"/>
      <c r="J2" s="28"/>
      <c r="K2" s="28"/>
      <c r="L2" s="28"/>
      <c r="M2" s="28"/>
      <c r="N2" s="28"/>
      <c r="O2" s="28"/>
      <c r="P2" s="28"/>
      <c r="Q2" s="28"/>
      <c r="R2" s="10"/>
    </row>
    <row r="3" spans="1:33">
      <c r="A3" s="11"/>
      <c r="B3" s="12"/>
      <c r="C3" s="29"/>
      <c r="D3" s="29"/>
      <c r="E3" s="29"/>
      <c r="F3" s="29"/>
      <c r="G3" s="29"/>
      <c r="H3" s="29"/>
      <c r="I3" s="29"/>
      <c r="J3" s="29"/>
      <c r="K3" s="29"/>
      <c r="L3" s="29"/>
      <c r="M3" s="29"/>
      <c r="N3" s="29"/>
      <c r="O3" s="29"/>
      <c r="P3" s="29"/>
      <c r="Q3" s="30">
        <f ca="1">+' '!I17</f>
        <v>44607</v>
      </c>
      <c r="R3" s="10"/>
    </row>
    <row r="4" spans="1:33" ht="15.75">
      <c r="A4" s="11"/>
      <c r="B4" s="13" t="s">
        <v>7</v>
      </c>
      <c r="C4" s="31"/>
      <c r="D4" s="29"/>
      <c r="E4" s="65" t="s">
        <v>30</v>
      </c>
      <c r="F4" s="29"/>
      <c r="G4" s="29"/>
      <c r="H4" s="29"/>
      <c r="I4" s="29"/>
      <c r="J4" s="29"/>
      <c r="K4" s="29"/>
      <c r="L4" s="29"/>
      <c r="M4" s="29"/>
      <c r="N4" s="29"/>
      <c r="O4" s="29"/>
      <c r="P4" s="29"/>
      <c r="Q4" s="29"/>
      <c r="R4" s="10"/>
    </row>
    <row r="5" spans="1:33">
      <c r="A5" s="11"/>
      <c r="B5" s="12"/>
      <c r="C5" s="29"/>
      <c r="D5" s="29"/>
      <c r="E5" s="29"/>
      <c r="F5" s="29"/>
      <c r="G5" s="29"/>
      <c r="H5" s="29"/>
      <c r="I5" s="29"/>
      <c r="J5" s="29"/>
      <c r="K5" s="29"/>
      <c r="L5" s="29"/>
      <c r="M5" s="29"/>
      <c r="N5" s="29"/>
      <c r="O5" s="29"/>
      <c r="P5" s="29"/>
      <c r="Q5" s="29"/>
    </row>
    <row r="6" spans="1:33" s="23" customFormat="1">
      <c r="A6" s="11"/>
      <c r="B6"/>
      <c r="C6" s="32" t="s">
        <v>7</v>
      </c>
      <c r="D6" s="33"/>
      <c r="E6" s="33"/>
      <c r="F6" s="78" t="s">
        <v>31</v>
      </c>
      <c r="G6" s="81"/>
      <c r="H6" s="81"/>
      <c r="I6" s="82"/>
      <c r="J6" s="83"/>
      <c r="K6" s="78" t="s">
        <v>32</v>
      </c>
      <c r="L6" s="81"/>
      <c r="M6" s="81"/>
      <c r="N6" s="82"/>
      <c r="O6" s="83"/>
      <c r="P6" s="79" t="s">
        <v>9</v>
      </c>
      <c r="Q6" s="84"/>
      <c r="R6" s="24"/>
      <c r="S6" s="22"/>
      <c r="T6" s="22"/>
      <c r="U6" s="22"/>
      <c r="V6" s="22"/>
      <c r="W6" s="22"/>
      <c r="X6" s="22"/>
      <c r="Y6" s="22"/>
      <c r="Z6" s="22"/>
      <c r="AA6" s="22"/>
      <c r="AB6" s="22"/>
      <c r="AC6" s="22"/>
      <c r="AD6" s="22"/>
      <c r="AE6" s="22"/>
      <c r="AF6" s="22"/>
      <c r="AG6" s="22"/>
    </row>
    <row r="7" spans="1:33" s="25" customFormat="1" ht="15.75">
      <c r="A7" s="11"/>
      <c r="B7" s="21"/>
      <c r="C7" s="34"/>
      <c r="D7" s="35"/>
      <c r="E7" s="35"/>
      <c r="F7" s="34"/>
      <c r="G7" s="35"/>
      <c r="H7" s="35"/>
      <c r="I7" s="35"/>
      <c r="J7" s="63"/>
      <c r="K7" s="34"/>
      <c r="L7" s="35"/>
      <c r="M7" s="35"/>
      <c r="N7" s="35"/>
      <c r="O7" s="63"/>
      <c r="P7" s="35"/>
      <c r="Q7" s="35"/>
      <c r="R7" s="24"/>
      <c r="S7" s="24"/>
      <c r="T7" s="24"/>
      <c r="U7" s="24"/>
      <c r="V7" s="24"/>
      <c r="W7" s="24"/>
      <c r="X7" s="24"/>
      <c r="Y7" s="24"/>
      <c r="Z7" s="24"/>
      <c r="AA7" s="24"/>
      <c r="AB7" s="24"/>
      <c r="AC7" s="24"/>
      <c r="AD7" s="24"/>
      <c r="AE7" s="24"/>
      <c r="AF7" s="24"/>
      <c r="AG7" s="24"/>
    </row>
    <row r="8" spans="1:33" s="61" customFormat="1" ht="22.5">
      <c r="A8" s="54"/>
      <c r="B8" s="55"/>
      <c r="C8" s="66" t="s">
        <v>29</v>
      </c>
      <c r="D8" s="56"/>
      <c r="E8" s="57"/>
      <c r="F8" s="62">
        <v>2021</v>
      </c>
      <c r="G8" s="58">
        <v>2020</v>
      </c>
      <c r="H8" s="58">
        <v>2019</v>
      </c>
      <c r="I8" s="59" t="s">
        <v>19</v>
      </c>
      <c r="J8" s="64" t="s">
        <v>18</v>
      </c>
      <c r="K8" s="62">
        <v>2021</v>
      </c>
      <c r="L8" s="58">
        <v>2020</v>
      </c>
      <c r="M8" s="58">
        <v>2019</v>
      </c>
      <c r="N8" s="59" t="s">
        <v>19</v>
      </c>
      <c r="O8" s="64" t="s">
        <v>18</v>
      </c>
      <c r="P8" s="58">
        <v>2020</v>
      </c>
      <c r="Q8" s="58">
        <v>2019</v>
      </c>
      <c r="R8" s="60"/>
      <c r="S8" s="60"/>
      <c r="T8" s="60"/>
      <c r="U8" s="60"/>
      <c r="V8" s="60"/>
      <c r="W8" s="60"/>
      <c r="X8" s="60"/>
      <c r="Y8" s="60"/>
      <c r="Z8" s="60"/>
      <c r="AA8" s="60"/>
      <c r="AB8" s="60"/>
      <c r="AC8" s="60"/>
      <c r="AD8" s="60"/>
      <c r="AE8" s="60"/>
      <c r="AF8" s="60"/>
      <c r="AG8" s="60"/>
    </row>
    <row r="9" spans="1:33" s="25" customFormat="1">
      <c r="A9" s="11"/>
      <c r="B9" s="14"/>
      <c r="C9" s="36" t="s">
        <v>14</v>
      </c>
      <c r="D9" s="37"/>
      <c r="E9" s="38"/>
      <c r="F9" s="37"/>
      <c r="G9" s="37"/>
      <c r="H9" s="37"/>
      <c r="I9" s="37"/>
      <c r="J9" s="38"/>
      <c r="K9" s="37"/>
      <c r="L9" s="37"/>
      <c r="M9" s="37"/>
      <c r="N9" s="37"/>
      <c r="O9" s="38"/>
      <c r="P9" s="37"/>
      <c r="Q9" s="37"/>
      <c r="R9" s="24"/>
      <c r="S9" s="24"/>
      <c r="T9" s="24"/>
      <c r="U9" s="24"/>
      <c r="V9" s="24"/>
      <c r="W9" s="24"/>
      <c r="X9" s="24"/>
      <c r="Y9" s="24"/>
      <c r="Z9" s="24"/>
      <c r="AA9" s="24"/>
      <c r="AB9" s="24"/>
      <c r="AC9" s="24"/>
      <c r="AD9" s="24"/>
      <c r="AE9" s="24"/>
      <c r="AF9" s="24"/>
      <c r="AG9" s="24"/>
    </row>
    <row r="10" spans="1:33" s="25" customFormat="1">
      <c r="A10" s="11"/>
      <c r="B10" s="14"/>
      <c r="C10" s="39"/>
      <c r="D10" s="37" t="s">
        <v>5</v>
      </c>
      <c r="E10" s="38"/>
      <c r="F10" s="75">
        <v>70</v>
      </c>
      <c r="G10" s="75">
        <f>L10-'Nov-21'!L10</f>
        <v>0</v>
      </c>
      <c r="H10" s="75">
        <f>M10-'Nov-21'!M10</f>
        <v>69</v>
      </c>
      <c r="I10" s="71" t="str">
        <f>IFERROR(F10/G10-1,"n/a")</f>
        <v>n/a</v>
      </c>
      <c r="J10" s="67">
        <f>F10/H10-1</f>
        <v>1.449275362318847E-2</v>
      </c>
      <c r="K10" s="75">
        <f>'Nov-21'!K10+'Dec-21'!F10</f>
        <v>111</v>
      </c>
      <c r="L10" s="75">
        <v>145</v>
      </c>
      <c r="M10" s="75">
        <v>386</v>
      </c>
      <c r="N10" s="71">
        <f>K10/L10-1</f>
        <v>-0.23448275862068968</v>
      </c>
      <c r="O10" s="67">
        <f>K10/M10-1</f>
        <v>-0.71243523316062174</v>
      </c>
      <c r="P10" s="77">
        <v>145</v>
      </c>
      <c r="Q10" s="77">
        <v>386</v>
      </c>
      <c r="R10" s="24"/>
      <c r="S10" s="24"/>
      <c r="T10" s="24"/>
      <c r="U10" s="24"/>
      <c r="V10" s="24"/>
      <c r="W10" s="24"/>
      <c r="X10" s="24"/>
      <c r="Y10" s="24"/>
      <c r="Z10" s="24"/>
      <c r="AA10" s="24"/>
      <c r="AB10" s="24"/>
      <c r="AC10" s="24"/>
      <c r="AD10" s="24"/>
      <c r="AE10" s="24"/>
      <c r="AF10" s="24"/>
      <c r="AG10" s="24"/>
    </row>
    <row r="11" spans="1:33" s="25" customFormat="1">
      <c r="A11" s="11"/>
      <c r="B11" s="14"/>
      <c r="C11" s="39"/>
      <c r="D11" s="37" t="s">
        <v>11</v>
      </c>
      <c r="E11" s="38"/>
      <c r="F11" s="75">
        <v>52767</v>
      </c>
      <c r="G11" s="75">
        <f>L11-'Nov-21'!L11</f>
        <v>0</v>
      </c>
      <c r="H11" s="75">
        <f>M11-'Nov-21'!M11</f>
        <v>120203</v>
      </c>
      <c r="I11" s="71" t="str">
        <f t="shared" ref="I11:I26" si="0">IFERROR(F11/G11-1,"n/a")</f>
        <v>n/a</v>
      </c>
      <c r="J11" s="67">
        <f>F11/H11-1</f>
        <v>-0.56101761187324772</v>
      </c>
      <c r="K11" s="75">
        <f>'Nov-21'!K11+'Dec-21'!F11</f>
        <v>80863</v>
      </c>
      <c r="L11" s="75">
        <v>258885</v>
      </c>
      <c r="M11" s="75">
        <v>733296</v>
      </c>
      <c r="N11" s="71">
        <f>K11/L11-1</f>
        <v>-0.68764895610019894</v>
      </c>
      <c r="O11" s="67">
        <f>K11/M11-1</f>
        <v>-0.8897266588117213</v>
      </c>
      <c r="P11" s="77">
        <v>258885</v>
      </c>
      <c r="Q11" s="77">
        <v>733296</v>
      </c>
      <c r="R11" s="24"/>
      <c r="S11" s="24"/>
      <c r="T11" s="24"/>
      <c r="U11" s="24"/>
      <c r="V11" s="24"/>
      <c r="W11" s="24"/>
      <c r="X11" s="24"/>
      <c r="Y11" s="24"/>
      <c r="Z11" s="24"/>
      <c r="AA11" s="24"/>
      <c r="AB11" s="24"/>
      <c r="AC11" s="24"/>
      <c r="AD11" s="24"/>
      <c r="AE11" s="24"/>
      <c r="AF11" s="24"/>
      <c r="AG11" s="24"/>
    </row>
    <row r="12" spans="1:33" s="25" customFormat="1">
      <c r="A12" s="11"/>
      <c r="B12" s="14"/>
      <c r="C12" s="36" t="s">
        <v>20</v>
      </c>
      <c r="D12" s="37"/>
      <c r="E12" s="38"/>
      <c r="F12" s="51"/>
      <c r="G12" s="51"/>
      <c r="H12" s="51"/>
      <c r="I12" s="71"/>
      <c r="J12" s="68"/>
      <c r="K12" s="49"/>
      <c r="L12" s="49"/>
      <c r="M12" s="49"/>
      <c r="N12" s="72"/>
      <c r="O12" s="68"/>
      <c r="P12" s="50"/>
      <c r="Q12" s="50"/>
      <c r="R12" s="24"/>
      <c r="S12" s="24"/>
      <c r="T12" s="24"/>
      <c r="U12" s="24"/>
      <c r="V12" s="24"/>
      <c r="W12" s="24"/>
      <c r="X12" s="24"/>
      <c r="Y12" s="24"/>
      <c r="Z12" s="24"/>
      <c r="AA12" s="24"/>
      <c r="AB12" s="24"/>
      <c r="AC12" s="24"/>
      <c r="AD12" s="24"/>
      <c r="AE12" s="24"/>
      <c r="AF12" s="24"/>
      <c r="AG12" s="24"/>
    </row>
    <row r="13" spans="1:33" s="25" customFormat="1">
      <c r="A13" s="11"/>
      <c r="B13" s="14"/>
      <c r="C13" s="39"/>
      <c r="D13" s="37" t="s">
        <v>5</v>
      </c>
      <c r="E13" s="38"/>
      <c r="F13" s="75">
        <v>25</v>
      </c>
      <c r="G13" s="75">
        <f>L13-'Nov-21'!L13</f>
        <v>0</v>
      </c>
      <c r="H13" s="75">
        <f>M13-'Nov-21'!M13</f>
        <v>20</v>
      </c>
      <c r="I13" s="71" t="str">
        <f t="shared" si="0"/>
        <v>n/a</v>
      </c>
      <c r="J13" s="67">
        <f>F13/H13-1</f>
        <v>0.25</v>
      </c>
      <c r="K13" s="75">
        <f>'Nov-21'!K13+'Dec-21'!F13</f>
        <v>283</v>
      </c>
      <c r="L13" s="75">
        <v>43</v>
      </c>
      <c r="M13" s="75">
        <v>827</v>
      </c>
      <c r="N13" s="71">
        <f>K13/L13-1</f>
        <v>5.5813953488372094</v>
      </c>
      <c r="O13" s="67">
        <f>K13/M13-1</f>
        <v>-0.65779927448609432</v>
      </c>
      <c r="P13" s="77">
        <v>43</v>
      </c>
      <c r="Q13" s="77">
        <v>827</v>
      </c>
      <c r="R13" s="24"/>
      <c r="S13" s="24"/>
      <c r="T13" s="24"/>
      <c r="U13" s="24"/>
      <c r="V13" s="24"/>
      <c r="W13" s="24"/>
      <c r="X13" s="24"/>
      <c r="Y13" s="24"/>
      <c r="Z13" s="24"/>
      <c r="AA13" s="24"/>
      <c r="AB13" s="24"/>
      <c r="AC13" s="24"/>
      <c r="AD13" s="24"/>
      <c r="AE13" s="24"/>
      <c r="AF13" s="24"/>
      <c r="AG13" s="24"/>
    </row>
    <row r="14" spans="1:33" s="25" customFormat="1">
      <c r="A14" s="11"/>
      <c r="B14" s="14"/>
      <c r="C14" s="39"/>
      <c r="D14" s="37" t="s">
        <v>11</v>
      </c>
      <c r="E14" s="38"/>
      <c r="F14" s="75">
        <v>39214</v>
      </c>
      <c r="G14" s="75">
        <f>L14-'Nov-21'!L14</f>
        <v>0</v>
      </c>
      <c r="H14" s="75">
        <f>M14-'Nov-21'!M14</f>
        <v>58943</v>
      </c>
      <c r="I14" s="71" t="str">
        <f t="shared" si="0"/>
        <v>n/a</v>
      </c>
      <c r="J14" s="67">
        <f>F14/H14-1</f>
        <v>-0.33471319749588591</v>
      </c>
      <c r="K14" s="75">
        <f>'Nov-21'!K14+'Dec-21'!F14</f>
        <v>465109</v>
      </c>
      <c r="L14" s="75">
        <v>140552</v>
      </c>
      <c r="M14" s="75">
        <v>2552942</v>
      </c>
      <c r="N14" s="71">
        <f>K14/L14-1</f>
        <v>2.3091595992942113</v>
      </c>
      <c r="O14" s="67">
        <f>K14/M14-1</f>
        <v>-0.81781450577412262</v>
      </c>
      <c r="P14" s="77">
        <v>140552</v>
      </c>
      <c r="Q14" s="77">
        <v>2552942</v>
      </c>
      <c r="R14" s="24"/>
      <c r="S14" s="24"/>
      <c r="T14" s="24"/>
      <c r="U14" s="24"/>
      <c r="V14" s="24"/>
      <c r="W14" s="24"/>
      <c r="X14" s="24"/>
      <c r="Y14" s="24"/>
      <c r="Z14" s="24"/>
      <c r="AA14" s="24"/>
      <c r="AB14" s="24"/>
      <c r="AC14" s="24"/>
      <c r="AD14" s="24"/>
      <c r="AE14" s="24"/>
      <c r="AF14" s="24"/>
      <c r="AG14" s="24"/>
    </row>
    <row r="15" spans="1:33" s="25" customFormat="1">
      <c r="A15" s="11"/>
      <c r="B15" s="14"/>
      <c r="C15" s="36" t="s">
        <v>15</v>
      </c>
      <c r="D15" s="37"/>
      <c r="E15" s="38"/>
      <c r="F15" s="49"/>
      <c r="G15" s="49"/>
      <c r="H15" s="49"/>
      <c r="I15" s="71"/>
      <c r="J15" s="67"/>
      <c r="K15" s="49"/>
      <c r="L15" s="49"/>
      <c r="M15" s="49"/>
      <c r="N15" s="71"/>
      <c r="O15" s="67"/>
      <c r="P15" s="50"/>
      <c r="Q15" s="50"/>
      <c r="R15" s="24"/>
      <c r="S15" s="24"/>
      <c r="T15" s="24"/>
      <c r="U15" s="24"/>
      <c r="V15" s="24"/>
      <c r="W15" s="24"/>
      <c r="X15" s="24"/>
      <c r="Y15" s="24"/>
      <c r="Z15" s="24"/>
      <c r="AA15" s="24"/>
      <c r="AB15" s="24"/>
      <c r="AC15" s="24"/>
      <c r="AD15" s="24"/>
      <c r="AE15" s="24"/>
      <c r="AF15" s="24"/>
      <c r="AG15" s="24"/>
    </row>
    <row r="16" spans="1:33" s="25" customFormat="1">
      <c r="A16" s="11"/>
      <c r="B16" s="14"/>
      <c r="C16" s="39"/>
      <c r="D16" s="37" t="s">
        <v>5</v>
      </c>
      <c r="E16" s="38"/>
      <c r="F16" s="75">
        <v>3</v>
      </c>
      <c r="G16" s="75">
        <f>L16-'Nov-21'!L16</f>
        <v>0</v>
      </c>
      <c r="H16" s="75">
        <f>M16-'Nov-21'!M16</f>
        <v>9</v>
      </c>
      <c r="I16" s="71" t="str">
        <f t="shared" si="0"/>
        <v>n/a</v>
      </c>
      <c r="J16" s="67">
        <f>F16/H16-1</f>
        <v>-0.66666666666666674</v>
      </c>
      <c r="K16" s="75">
        <f>'Nov-21'!K16+'Dec-21'!F16</f>
        <v>23</v>
      </c>
      <c r="L16" s="75">
        <v>4</v>
      </c>
      <c r="M16" s="75">
        <v>191</v>
      </c>
      <c r="N16" s="71">
        <f>K16/L16-1</f>
        <v>4.75</v>
      </c>
      <c r="O16" s="67">
        <f>K16/M16-1</f>
        <v>-0.87958115183246077</v>
      </c>
      <c r="P16" s="77">
        <v>4</v>
      </c>
      <c r="Q16" s="77">
        <v>191</v>
      </c>
      <c r="R16" s="24"/>
      <c r="S16" s="24"/>
      <c r="T16" s="24"/>
      <c r="U16" s="24"/>
      <c r="V16" s="24"/>
      <c r="W16" s="24"/>
      <c r="X16" s="24"/>
      <c r="Y16" s="24"/>
      <c r="Z16" s="24"/>
      <c r="AA16" s="24"/>
      <c r="AB16" s="24"/>
      <c r="AC16" s="24"/>
      <c r="AD16" s="24"/>
      <c r="AE16" s="24"/>
      <c r="AF16" s="24"/>
      <c r="AG16" s="24"/>
    </row>
    <row r="17" spans="1:33" s="25" customFormat="1">
      <c r="A17" s="11"/>
      <c r="B17" s="14"/>
      <c r="C17" s="39"/>
      <c r="D17" s="37" t="s">
        <v>11</v>
      </c>
      <c r="E17" s="38"/>
      <c r="F17" s="75">
        <v>864</v>
      </c>
      <c r="G17" s="75">
        <f>L17-'Nov-21'!L17</f>
        <v>0</v>
      </c>
      <c r="H17" s="75">
        <f>M17-'Nov-21'!M17</f>
        <v>9813</v>
      </c>
      <c r="I17" s="71" t="str">
        <f t="shared" si="0"/>
        <v>n/a</v>
      </c>
      <c r="J17" s="67">
        <f>F17/H17-1</f>
        <v>-0.911953531030266</v>
      </c>
      <c r="K17" s="75">
        <f>'Nov-21'!K17+'Dec-21'!F17</f>
        <v>8611</v>
      </c>
      <c r="L17" s="75">
        <v>1753</v>
      </c>
      <c r="M17" s="75">
        <v>254421</v>
      </c>
      <c r="N17" s="71">
        <f>K17/L17-1</f>
        <v>3.9121505989731888</v>
      </c>
      <c r="O17" s="67">
        <f>K17/M17-1</f>
        <v>-0.96615452340805197</v>
      </c>
      <c r="P17" s="77">
        <v>1753</v>
      </c>
      <c r="Q17" s="77">
        <v>254421</v>
      </c>
      <c r="R17" s="24"/>
      <c r="S17" s="24"/>
      <c r="T17" s="24"/>
      <c r="U17" s="24"/>
      <c r="V17" s="24"/>
      <c r="W17" s="24"/>
      <c r="X17" s="24"/>
      <c r="Y17" s="24"/>
      <c r="Z17" s="24"/>
      <c r="AA17" s="24"/>
      <c r="AB17" s="24"/>
      <c r="AC17" s="24"/>
      <c r="AD17" s="24"/>
      <c r="AE17" s="24"/>
      <c r="AF17" s="24"/>
      <c r="AG17" s="24"/>
    </row>
    <row r="18" spans="1:33" s="25" customFormat="1">
      <c r="A18" s="11"/>
      <c r="B18" s="14"/>
      <c r="C18" s="36" t="s">
        <v>10</v>
      </c>
      <c r="D18" s="37"/>
      <c r="E18" s="40"/>
      <c r="F18" s="49"/>
      <c r="G18" s="49"/>
      <c r="H18" s="49"/>
      <c r="I18" s="71"/>
      <c r="J18" s="67"/>
      <c r="K18" s="49"/>
      <c r="L18" s="49"/>
      <c r="M18" s="49"/>
      <c r="N18" s="71"/>
      <c r="O18" s="67"/>
      <c r="P18" s="50"/>
      <c r="Q18" s="50"/>
      <c r="R18" s="24"/>
      <c r="S18" s="24"/>
      <c r="T18" s="24"/>
      <c r="U18" s="24"/>
      <c r="V18" s="24"/>
      <c r="W18" s="24"/>
      <c r="X18" s="24"/>
      <c r="Y18" s="24"/>
      <c r="Z18" s="24"/>
      <c r="AA18" s="24"/>
      <c r="AB18" s="24"/>
      <c r="AC18" s="24"/>
      <c r="AD18" s="24"/>
      <c r="AE18" s="24"/>
      <c r="AF18" s="24"/>
      <c r="AG18" s="24"/>
    </row>
    <row r="19" spans="1:33" s="25" customFormat="1">
      <c r="A19" s="11"/>
      <c r="B19" s="14"/>
      <c r="C19" s="39"/>
      <c r="D19" s="37" t="s">
        <v>5</v>
      </c>
      <c r="E19" s="40"/>
      <c r="F19" s="75">
        <v>102</v>
      </c>
      <c r="G19" s="75">
        <f>L19-'Nov-21'!L19</f>
        <v>0</v>
      </c>
      <c r="H19" s="75">
        <f>M19-'Nov-21'!M19</f>
        <v>131</v>
      </c>
      <c r="I19" s="71" t="str">
        <f t="shared" si="0"/>
        <v>n/a</v>
      </c>
      <c r="J19" s="67">
        <f>F19/H19-1</f>
        <v>-0.22137404580152675</v>
      </c>
      <c r="K19" s="75">
        <f>'Nov-21'!K19+'Dec-21'!F19</f>
        <v>411</v>
      </c>
      <c r="L19" s="75">
        <v>406</v>
      </c>
      <c r="M19" s="75">
        <v>1205</v>
      </c>
      <c r="N19" s="71">
        <f>K19/L19-1</f>
        <v>1.2315270935960632E-2</v>
      </c>
      <c r="O19" s="67">
        <f>K19/M19-1</f>
        <v>-0.65892116182572613</v>
      </c>
      <c r="P19" s="77">
        <v>406</v>
      </c>
      <c r="Q19" s="77">
        <v>1205</v>
      </c>
      <c r="R19" s="24"/>
      <c r="S19" s="24"/>
      <c r="T19" s="24"/>
      <c r="U19" s="24"/>
      <c r="V19" s="24"/>
      <c r="W19" s="24"/>
      <c r="X19" s="24"/>
      <c r="Y19" s="24"/>
      <c r="Z19" s="24"/>
      <c r="AA19" s="24"/>
      <c r="AB19" s="24"/>
      <c r="AC19" s="24"/>
      <c r="AD19" s="24"/>
      <c r="AE19" s="24"/>
      <c r="AF19" s="24"/>
      <c r="AG19" s="24"/>
    </row>
    <row r="20" spans="1:33" s="25" customFormat="1">
      <c r="A20" s="11"/>
      <c r="B20" s="14"/>
      <c r="C20" s="39"/>
      <c r="D20" s="37" t="s">
        <v>11</v>
      </c>
      <c r="E20" s="38"/>
      <c r="F20" s="75">
        <v>200450</v>
      </c>
      <c r="G20" s="75">
        <f>L20-'Nov-21'!L20</f>
        <v>0</v>
      </c>
      <c r="H20" s="75">
        <f>M20-'Nov-21'!M20</f>
        <v>386408</v>
      </c>
      <c r="I20" s="71" t="str">
        <f t="shared" si="0"/>
        <v>n/a</v>
      </c>
      <c r="J20" s="67">
        <f>F20/H20-1</f>
        <v>-0.48124780025258274</v>
      </c>
      <c r="K20" s="75">
        <f>'Nov-21'!K20+'Dec-21'!F20</f>
        <v>687449</v>
      </c>
      <c r="L20" s="75">
        <v>833999</v>
      </c>
      <c r="M20" s="75">
        <v>3859183</v>
      </c>
      <c r="N20" s="71">
        <f>K20/L20-1</f>
        <v>-0.17571963515543787</v>
      </c>
      <c r="O20" s="67">
        <f>K20/M20-1</f>
        <v>-0.82186670080169821</v>
      </c>
      <c r="P20" s="77">
        <v>833999</v>
      </c>
      <c r="Q20" s="77">
        <v>3859183</v>
      </c>
      <c r="R20" s="24"/>
      <c r="S20" s="24"/>
      <c r="T20" s="24"/>
      <c r="U20" s="24"/>
      <c r="V20" s="24"/>
      <c r="W20" s="24"/>
      <c r="X20" s="24"/>
      <c r="Y20" s="24"/>
      <c r="Z20" s="24"/>
      <c r="AA20" s="24"/>
      <c r="AB20" s="24"/>
      <c r="AC20" s="24"/>
      <c r="AD20" s="24"/>
      <c r="AE20" s="24"/>
      <c r="AF20" s="24"/>
      <c r="AG20" s="24"/>
    </row>
    <row r="21" spans="1:33" s="25" customFormat="1">
      <c r="A21" s="11"/>
      <c r="B21" s="14"/>
      <c r="C21" s="36" t="s">
        <v>16</v>
      </c>
      <c r="D21" s="37"/>
      <c r="E21" s="38"/>
      <c r="F21" s="49"/>
      <c r="G21" s="49"/>
      <c r="H21" s="49"/>
      <c r="I21" s="71"/>
      <c r="J21" s="67"/>
      <c r="K21" s="49"/>
      <c r="L21" s="49"/>
      <c r="M21" s="49"/>
      <c r="N21" s="71"/>
      <c r="O21" s="67"/>
      <c r="P21" s="50"/>
      <c r="Q21" s="50"/>
      <c r="R21" s="24"/>
      <c r="S21" s="24"/>
      <c r="T21" s="24"/>
      <c r="U21" s="24"/>
      <c r="V21" s="24"/>
      <c r="W21" s="24"/>
      <c r="X21" s="24"/>
      <c r="Y21" s="24"/>
      <c r="Z21" s="24"/>
      <c r="AA21" s="24"/>
      <c r="AB21" s="24"/>
      <c r="AC21" s="24"/>
      <c r="AD21" s="24"/>
      <c r="AE21" s="24"/>
      <c r="AF21" s="24"/>
      <c r="AG21" s="24"/>
    </row>
    <row r="22" spans="1:33" s="25" customFormat="1">
      <c r="A22" s="11"/>
      <c r="B22" s="14"/>
      <c r="C22" s="39"/>
      <c r="D22" s="37" t="s">
        <v>5</v>
      </c>
      <c r="E22" s="38"/>
      <c r="F22" s="75">
        <v>7</v>
      </c>
      <c r="G22" s="75">
        <f>L22-'Nov-21'!L22</f>
        <v>3</v>
      </c>
      <c r="H22" s="75">
        <f>M22-'Nov-21'!M22</f>
        <v>44</v>
      </c>
      <c r="I22" s="71">
        <f t="shared" si="0"/>
        <v>1.3333333333333335</v>
      </c>
      <c r="J22" s="67">
        <f>F22/H22-1</f>
        <v>-0.84090909090909094</v>
      </c>
      <c r="K22" s="75">
        <f>'Nov-21'!K22+'Dec-21'!F22</f>
        <v>107</v>
      </c>
      <c r="L22" s="75">
        <v>32</v>
      </c>
      <c r="M22" s="75">
        <v>372</v>
      </c>
      <c r="N22" s="71">
        <f>K22/L22-1</f>
        <v>2.34375</v>
      </c>
      <c r="O22" s="67">
        <f>K22/M22-1</f>
        <v>-0.7123655913978495</v>
      </c>
      <c r="P22" s="77">
        <v>32</v>
      </c>
      <c r="Q22" s="77">
        <v>372</v>
      </c>
      <c r="R22" s="24"/>
      <c r="S22" s="24"/>
      <c r="T22" s="24"/>
      <c r="U22" s="24"/>
      <c r="V22" s="24"/>
      <c r="W22" s="24"/>
      <c r="X22" s="24"/>
      <c r="Y22" s="24"/>
      <c r="Z22" s="24"/>
      <c r="AA22" s="24"/>
      <c r="AB22" s="24"/>
      <c r="AC22" s="24"/>
      <c r="AD22" s="24"/>
      <c r="AE22" s="24"/>
      <c r="AF22" s="24"/>
      <c r="AG22" s="24"/>
    </row>
    <row r="23" spans="1:33" s="25" customFormat="1">
      <c r="A23" s="11"/>
      <c r="B23" s="14"/>
      <c r="C23" s="39"/>
      <c r="D23" s="37" t="s">
        <v>11</v>
      </c>
      <c r="E23" s="38"/>
      <c r="F23" s="75">
        <v>13748</v>
      </c>
      <c r="G23" s="75">
        <f>L23-'Nov-21'!L23</f>
        <v>1045</v>
      </c>
      <c r="H23" s="75">
        <f>M23-'Nov-21'!M23</f>
        <v>52611</v>
      </c>
      <c r="I23" s="71">
        <f t="shared" si="0"/>
        <v>12.15598086124402</v>
      </c>
      <c r="J23" s="67">
        <f>F23/H23-1</f>
        <v>-0.7386858261580278</v>
      </c>
      <c r="K23" s="75">
        <f>'Nov-21'!K23+'Dec-21'!F23</f>
        <v>147132</v>
      </c>
      <c r="L23" s="75">
        <v>59180</v>
      </c>
      <c r="M23" s="75">
        <v>902015</v>
      </c>
      <c r="N23" s="71">
        <f>K23/L23-1</f>
        <v>1.4861777627576882</v>
      </c>
      <c r="O23" s="67">
        <f>K23/M23-1</f>
        <v>-0.83688519592246247</v>
      </c>
      <c r="P23" s="77">
        <v>59180</v>
      </c>
      <c r="Q23" s="77">
        <v>902015</v>
      </c>
      <c r="R23" s="24"/>
      <c r="S23" s="24"/>
      <c r="T23" s="24"/>
      <c r="U23" s="24"/>
      <c r="V23" s="24"/>
      <c r="W23" s="24"/>
      <c r="X23" s="24"/>
      <c r="Y23" s="24"/>
      <c r="Z23" s="24"/>
      <c r="AA23" s="24"/>
      <c r="AB23" s="24"/>
      <c r="AC23" s="24"/>
      <c r="AD23" s="24"/>
      <c r="AE23" s="24"/>
      <c r="AF23" s="24"/>
      <c r="AG23" s="24"/>
    </row>
    <row r="24" spans="1:33" s="25" customFormat="1">
      <c r="A24" s="11"/>
      <c r="B24" s="14"/>
      <c r="C24" s="36" t="s">
        <v>17</v>
      </c>
      <c r="D24" s="37"/>
      <c r="E24" s="38"/>
      <c r="F24" s="49"/>
      <c r="G24" s="49"/>
      <c r="H24" s="49"/>
      <c r="I24" s="71"/>
      <c r="J24" s="67"/>
      <c r="K24" s="49"/>
      <c r="L24" s="49"/>
      <c r="M24" s="49"/>
      <c r="N24" s="71"/>
      <c r="O24" s="67"/>
      <c r="P24" s="50"/>
      <c r="Q24" s="50"/>
      <c r="R24" s="24"/>
      <c r="S24" s="24"/>
      <c r="T24" s="24"/>
      <c r="U24" s="24"/>
      <c r="V24" s="24"/>
      <c r="W24" s="24"/>
      <c r="X24" s="24"/>
      <c r="Y24" s="24"/>
      <c r="Z24" s="24"/>
      <c r="AA24" s="24"/>
      <c r="AB24" s="24"/>
      <c r="AC24" s="24"/>
      <c r="AD24" s="24"/>
      <c r="AE24" s="24"/>
      <c r="AF24" s="24"/>
      <c r="AG24" s="24"/>
    </row>
    <row r="25" spans="1:33" s="25" customFormat="1">
      <c r="A25" s="15"/>
      <c r="B25" s="14"/>
      <c r="C25" s="39"/>
      <c r="D25" s="37" t="s">
        <v>5</v>
      </c>
      <c r="E25" s="38"/>
      <c r="F25" s="75">
        <v>0</v>
      </c>
      <c r="G25" s="75">
        <f>L25-'Nov-21'!L25</f>
        <v>5</v>
      </c>
      <c r="H25" s="75">
        <f>M25-'Nov-21'!M25</f>
        <v>20</v>
      </c>
      <c r="I25" s="71">
        <f t="shared" si="0"/>
        <v>-1</v>
      </c>
      <c r="J25" s="67">
        <f>F25/H25-1</f>
        <v>-1</v>
      </c>
      <c r="K25" s="75">
        <f>'Nov-21'!K25+'Dec-21'!F25</f>
        <v>124</v>
      </c>
      <c r="L25" s="75">
        <v>37</v>
      </c>
      <c r="M25" s="75">
        <f>282+81</f>
        <v>363</v>
      </c>
      <c r="N25" s="71">
        <f>K25/L25-1</f>
        <v>2.3513513513513513</v>
      </c>
      <c r="O25" s="67">
        <f>K25/M25-1</f>
        <v>-0.6584022038567493</v>
      </c>
      <c r="P25" s="77">
        <v>37</v>
      </c>
      <c r="Q25" s="77">
        <f>282+81</f>
        <v>363</v>
      </c>
      <c r="R25" s="24"/>
      <c r="S25" s="24"/>
      <c r="T25" s="24"/>
      <c r="U25" s="24"/>
      <c r="V25" s="24"/>
      <c r="W25" s="24"/>
      <c r="X25" s="24"/>
      <c r="Y25" s="24"/>
      <c r="Z25" s="24"/>
      <c r="AA25" s="24"/>
      <c r="AB25" s="24"/>
      <c r="AC25" s="24"/>
      <c r="AD25" s="24"/>
      <c r="AE25" s="24"/>
      <c r="AF25" s="24"/>
      <c r="AG25" s="24"/>
    </row>
    <row r="26" spans="1:33" s="25" customFormat="1">
      <c r="A26" s="11"/>
      <c r="B26" s="14"/>
      <c r="C26" s="39"/>
      <c r="D26" s="37" t="s">
        <v>11</v>
      </c>
      <c r="E26" s="38"/>
      <c r="F26" s="75">
        <v>0</v>
      </c>
      <c r="G26" s="75">
        <f>L26-'Nov-21'!L26</f>
        <v>1063</v>
      </c>
      <c r="H26" s="75">
        <f>M26-'Nov-21'!M26</f>
        <v>24347</v>
      </c>
      <c r="I26" s="71">
        <f t="shared" si="0"/>
        <v>-1</v>
      </c>
      <c r="J26" s="67">
        <f>F26/H26-1</f>
        <v>-1</v>
      </c>
      <c r="K26" s="75">
        <f>'Nov-21'!K26+'Dec-21'!F26</f>
        <v>165083</v>
      </c>
      <c r="L26" s="75">
        <v>29062</v>
      </c>
      <c r="M26" s="77">
        <f>659951+168729+38484</f>
        <v>867164</v>
      </c>
      <c r="N26" s="71">
        <f>K26/L26-1</f>
        <v>4.6803729956644418</v>
      </c>
      <c r="O26" s="67">
        <f>K26/M26-1</f>
        <v>-0.80962885913160598</v>
      </c>
      <c r="P26" s="77">
        <f>20768+8294</f>
        <v>29062</v>
      </c>
      <c r="Q26" s="77">
        <f>659951+168729+38484</f>
        <v>867164</v>
      </c>
      <c r="R26" s="24"/>
      <c r="S26" s="24"/>
      <c r="T26" s="24"/>
      <c r="U26" s="24"/>
      <c r="V26" s="24"/>
      <c r="W26" s="24"/>
      <c r="X26" s="24"/>
      <c r="Y26" s="24"/>
      <c r="Z26" s="24"/>
      <c r="AA26" s="24"/>
      <c r="AB26" s="24"/>
      <c r="AC26" s="24"/>
      <c r="AD26" s="24"/>
      <c r="AE26" s="24"/>
      <c r="AF26" s="24"/>
      <c r="AG26" s="24"/>
    </row>
    <row r="27" spans="1:33" s="25" customFormat="1" ht="15.75" thickBot="1">
      <c r="A27" s="11"/>
      <c r="B27" s="14"/>
      <c r="C27" s="41" t="s">
        <v>12</v>
      </c>
      <c r="D27" s="42"/>
      <c r="E27" s="43"/>
      <c r="F27" s="52">
        <f t="shared" ref="F27:H28" si="1">F10+F13+F16+F19+F22+F25</f>
        <v>207</v>
      </c>
      <c r="G27" s="52">
        <f t="shared" si="1"/>
        <v>8</v>
      </c>
      <c r="H27" s="52">
        <f t="shared" si="1"/>
        <v>293</v>
      </c>
      <c r="I27" s="73">
        <f>F27/G27-1</f>
        <v>24.875</v>
      </c>
      <c r="J27" s="69">
        <f>F27/H27-1</f>
        <v>-0.29351535836177478</v>
      </c>
      <c r="K27" s="52">
        <f t="shared" ref="K27:M28" si="2">K10+K13+K16+K19+K22+K25</f>
        <v>1059</v>
      </c>
      <c r="L27" s="52">
        <f t="shared" si="2"/>
        <v>667</v>
      </c>
      <c r="M27" s="52">
        <f t="shared" si="2"/>
        <v>3344</v>
      </c>
      <c r="N27" s="73">
        <f>K27/L27-1</f>
        <v>0.58770614692653678</v>
      </c>
      <c r="O27" s="69">
        <f>K27/M27-1</f>
        <v>-0.68331339712918659</v>
      </c>
      <c r="P27" s="52">
        <f>P10+P13+P16+P19+P22+P25</f>
        <v>667</v>
      </c>
      <c r="Q27" s="52">
        <f>Q10+Q13+Q16+Q19+Q22+Q25</f>
        <v>3344</v>
      </c>
      <c r="R27" s="24"/>
      <c r="S27" s="24"/>
      <c r="T27" s="24"/>
      <c r="U27" s="24"/>
      <c r="V27" s="24"/>
      <c r="W27" s="24"/>
      <c r="X27" s="24"/>
      <c r="Y27" s="24"/>
      <c r="Z27" s="24"/>
      <c r="AA27" s="24"/>
      <c r="AB27" s="24"/>
      <c r="AC27" s="24"/>
      <c r="AD27" s="24"/>
      <c r="AE27" s="24"/>
      <c r="AF27" s="24"/>
      <c r="AG27" s="24"/>
    </row>
    <row r="28" spans="1:33" s="27" customFormat="1" ht="16.5" thickTop="1" thickBot="1">
      <c r="A28" s="11"/>
      <c r="B28" s="14"/>
      <c r="C28" s="44" t="s">
        <v>13</v>
      </c>
      <c r="D28" s="45"/>
      <c r="E28" s="46"/>
      <c r="F28" s="53">
        <f t="shared" si="1"/>
        <v>307043</v>
      </c>
      <c r="G28" s="53">
        <f t="shared" si="1"/>
        <v>2108</v>
      </c>
      <c r="H28" s="53">
        <f t="shared" si="1"/>
        <v>652325</v>
      </c>
      <c r="I28" s="74">
        <f>F28/G28-1</f>
        <v>144.65607210626186</v>
      </c>
      <c r="J28" s="70">
        <f>F28/H28-1</f>
        <v>-0.52930977656842826</v>
      </c>
      <c r="K28" s="53">
        <f t="shared" si="2"/>
        <v>1554247</v>
      </c>
      <c r="L28" s="53">
        <f t="shared" si="2"/>
        <v>1323431</v>
      </c>
      <c r="M28" s="53">
        <f t="shared" si="2"/>
        <v>9169021</v>
      </c>
      <c r="N28" s="74">
        <f>K28/L28-1</f>
        <v>0.17440727926125343</v>
      </c>
      <c r="O28" s="70">
        <f>K28/M28-1</f>
        <v>-0.83048931832526063</v>
      </c>
      <c r="P28" s="53">
        <f>P11+P14+P17+P20+P23+P26</f>
        <v>1323431</v>
      </c>
      <c r="Q28" s="53">
        <f>Q11+Q14+Q17+Q20+Q23+Q26</f>
        <v>9169021</v>
      </c>
      <c r="R28" s="24"/>
      <c r="S28" s="26"/>
      <c r="T28" s="26"/>
      <c r="U28" s="26"/>
      <c r="V28" s="26"/>
      <c r="W28" s="26"/>
      <c r="X28" s="26"/>
      <c r="Y28" s="26"/>
      <c r="Z28" s="26"/>
      <c r="AA28" s="26"/>
      <c r="AB28" s="26"/>
      <c r="AC28" s="26"/>
      <c r="AD28" s="26"/>
      <c r="AE28" s="26"/>
      <c r="AF28" s="26"/>
      <c r="AG28" s="26"/>
    </row>
    <row r="29" spans="1:33" ht="15.75" thickTop="1">
      <c r="A29" s="10"/>
      <c r="B29" s="10"/>
      <c r="C29" s="10"/>
      <c r="D29" s="10"/>
      <c r="E29" s="10"/>
      <c r="F29" s="47"/>
      <c r="G29" s="47"/>
      <c r="H29" s="47"/>
      <c r="I29" s="10"/>
      <c r="J29" s="10"/>
      <c r="K29" s="10"/>
      <c r="L29" s="10"/>
      <c r="M29" s="10"/>
      <c r="N29" s="10"/>
      <c r="O29" s="10"/>
      <c r="P29" s="10"/>
      <c r="Q29" s="10"/>
    </row>
    <row r="30" spans="1:33" hidden="1">
      <c r="A30" s="10"/>
      <c r="B30" s="10"/>
      <c r="C30" s="10"/>
      <c r="D30" s="10"/>
      <c r="E30" s="10"/>
      <c r="F30" s="47"/>
      <c r="G30" s="47"/>
      <c r="H30" s="47"/>
      <c r="I30" s="10"/>
      <c r="J30" s="10"/>
      <c r="K30" s="10"/>
      <c r="L30" s="10"/>
      <c r="M30" s="10"/>
      <c r="N30" s="10"/>
      <c r="O30" s="10"/>
      <c r="P30" s="10"/>
      <c r="Q30" s="10"/>
    </row>
    <row r="31" spans="1:33" hidden="1">
      <c r="A31" s="10"/>
      <c r="B31" s="10"/>
      <c r="C31" s="10"/>
      <c r="D31" s="10"/>
      <c r="E31" s="10"/>
      <c r="F31" s="47"/>
      <c r="G31" s="47"/>
      <c r="H31" s="47"/>
      <c r="I31" s="10"/>
      <c r="J31" s="10"/>
      <c r="K31" s="10"/>
      <c r="L31" s="10"/>
      <c r="M31" s="10"/>
      <c r="N31" s="10"/>
      <c r="O31" s="10"/>
      <c r="P31" s="10"/>
      <c r="Q31" s="10"/>
    </row>
    <row r="32" spans="1:33" hidden="1">
      <c r="A32" s="10"/>
      <c r="B32" s="10"/>
      <c r="C32" s="10"/>
      <c r="D32" s="10"/>
      <c r="E32" s="10"/>
      <c r="F32" s="47"/>
      <c r="G32" s="47"/>
      <c r="H32" s="47"/>
      <c r="I32" s="10"/>
      <c r="J32" s="10"/>
      <c r="K32" s="10"/>
      <c r="L32" s="10"/>
      <c r="M32" s="10"/>
      <c r="N32" s="10"/>
      <c r="O32" s="10"/>
      <c r="P32" s="10"/>
      <c r="Q32" s="10"/>
    </row>
    <row r="33" spans="1:33" s="24" customFormat="1" hidden="1">
      <c r="A33" s="10"/>
      <c r="B33" s="10"/>
      <c r="C33" s="10"/>
      <c r="D33" s="10"/>
      <c r="E33" s="10"/>
      <c r="F33" s="47"/>
      <c r="G33" s="47"/>
      <c r="H33" s="47"/>
      <c r="I33" s="10"/>
      <c r="J33" s="10"/>
      <c r="K33" s="10"/>
      <c r="L33" s="10"/>
      <c r="M33" s="10"/>
      <c r="N33" s="10"/>
      <c r="O33" s="10"/>
      <c r="P33" s="10"/>
      <c r="Q33" s="10"/>
      <c r="S33" s="10"/>
      <c r="T33" s="10"/>
      <c r="U33" s="10"/>
      <c r="V33" s="10"/>
      <c r="W33" s="10"/>
      <c r="X33" s="10"/>
      <c r="Y33" s="10"/>
      <c r="Z33" s="10"/>
      <c r="AA33" s="10"/>
      <c r="AB33" s="10"/>
      <c r="AC33" s="10"/>
      <c r="AD33" s="10"/>
      <c r="AE33" s="10"/>
      <c r="AF33" s="10"/>
      <c r="AG33" s="10"/>
    </row>
    <row r="34" spans="1:33" s="24" customFormat="1" hidden="1">
      <c r="A34" s="10"/>
      <c r="B34" s="10"/>
      <c r="C34" s="10"/>
      <c r="D34" s="10"/>
      <c r="E34" s="10"/>
      <c r="F34" s="47"/>
      <c r="G34" s="47"/>
      <c r="H34" s="47"/>
      <c r="I34" s="10"/>
      <c r="J34" s="10"/>
      <c r="K34" s="10"/>
      <c r="L34" s="10"/>
      <c r="M34" s="10"/>
      <c r="N34" s="10"/>
      <c r="O34" s="10"/>
      <c r="P34" s="10"/>
      <c r="Q34" s="10"/>
      <c r="S34" s="10"/>
      <c r="T34" s="10"/>
      <c r="U34" s="10"/>
      <c r="V34" s="10"/>
      <c r="W34" s="10"/>
      <c r="X34" s="10"/>
      <c r="Y34" s="10"/>
      <c r="Z34" s="10"/>
      <c r="AA34" s="10"/>
      <c r="AB34" s="10"/>
      <c r="AC34" s="10"/>
      <c r="AD34" s="10"/>
      <c r="AE34" s="10"/>
      <c r="AF34" s="10"/>
      <c r="AG34" s="10"/>
    </row>
    <row r="35" spans="1:33" s="24" customFormat="1" hidden="1">
      <c r="A35" s="10"/>
      <c r="B35" s="10"/>
      <c r="C35" s="10"/>
      <c r="D35" s="10"/>
      <c r="E35" s="10"/>
      <c r="F35" s="47"/>
      <c r="G35" s="47"/>
      <c r="H35" s="47"/>
      <c r="I35" s="10"/>
      <c r="J35" s="10"/>
      <c r="K35" s="10"/>
      <c r="L35" s="10"/>
      <c r="M35" s="10"/>
      <c r="N35" s="10"/>
      <c r="O35" s="10"/>
      <c r="P35" s="10"/>
      <c r="Q35" s="10"/>
      <c r="S35" s="10"/>
      <c r="T35" s="10"/>
      <c r="U35" s="10"/>
      <c r="V35" s="10"/>
      <c r="W35" s="10"/>
      <c r="X35" s="10"/>
      <c r="Y35" s="10"/>
      <c r="Z35" s="10"/>
      <c r="AA35" s="10"/>
      <c r="AB35" s="10"/>
      <c r="AC35" s="10"/>
      <c r="AD35" s="10"/>
      <c r="AE35" s="10"/>
      <c r="AF35" s="10"/>
      <c r="AG35" s="10"/>
    </row>
    <row r="36" spans="1:33" s="24" customFormat="1" hidden="1">
      <c r="A36" s="10"/>
      <c r="B36" s="10"/>
      <c r="C36" s="10"/>
      <c r="D36" s="10"/>
      <c r="E36" s="10"/>
      <c r="F36" s="47"/>
      <c r="G36" s="47"/>
      <c r="H36" s="47"/>
      <c r="I36" s="10"/>
      <c r="J36" s="10"/>
      <c r="K36" s="10"/>
      <c r="L36" s="10"/>
      <c r="M36" s="10"/>
      <c r="N36" s="10"/>
      <c r="O36" s="10"/>
      <c r="P36" s="10"/>
      <c r="Q36" s="10"/>
      <c r="S36" s="10"/>
      <c r="T36" s="10"/>
      <c r="U36" s="10"/>
      <c r="V36" s="10"/>
      <c r="W36" s="10"/>
      <c r="X36" s="10"/>
      <c r="Y36" s="10"/>
      <c r="Z36" s="10"/>
      <c r="AA36" s="10"/>
      <c r="AB36" s="10"/>
      <c r="AC36" s="10"/>
      <c r="AD36" s="10"/>
      <c r="AE36" s="10"/>
      <c r="AF36" s="10"/>
      <c r="AG36" s="10"/>
    </row>
    <row r="37" spans="1:33" s="24" customFormat="1" hidden="1">
      <c r="A37" s="10"/>
      <c r="B37" s="10"/>
      <c r="C37" s="10"/>
      <c r="D37" s="10"/>
      <c r="E37" s="10"/>
      <c r="F37" s="47"/>
      <c r="G37" s="47"/>
      <c r="H37" s="47"/>
      <c r="I37" s="10"/>
      <c r="J37" s="10"/>
      <c r="K37" s="10"/>
      <c r="L37" s="10"/>
      <c r="M37" s="10"/>
      <c r="N37" s="10"/>
      <c r="O37" s="10"/>
      <c r="P37" s="10"/>
      <c r="Q37" s="10"/>
      <c r="S37" s="10"/>
      <c r="T37" s="10"/>
      <c r="U37" s="10"/>
      <c r="V37" s="10"/>
      <c r="W37" s="10"/>
      <c r="X37" s="10"/>
      <c r="Y37" s="10"/>
      <c r="Z37" s="10"/>
      <c r="AA37" s="10"/>
      <c r="AB37" s="10"/>
      <c r="AC37" s="10"/>
      <c r="AD37" s="10"/>
      <c r="AE37" s="10"/>
      <c r="AF37" s="10"/>
      <c r="AG37" s="10"/>
    </row>
    <row r="38" spans="1:33" s="24" customFormat="1" hidden="1">
      <c r="A38" s="10"/>
      <c r="B38" s="10"/>
      <c r="C38" s="10"/>
      <c r="D38" s="10"/>
      <c r="E38" s="10"/>
      <c r="F38" s="47"/>
      <c r="G38" s="47"/>
      <c r="H38" s="47"/>
      <c r="I38" s="10"/>
      <c r="J38" s="10"/>
      <c r="K38" s="10"/>
      <c r="L38" s="10"/>
      <c r="M38" s="10"/>
      <c r="N38" s="10"/>
      <c r="O38" s="10"/>
      <c r="P38" s="10"/>
      <c r="Q38" s="10"/>
      <c r="S38" s="10"/>
      <c r="T38" s="10"/>
      <c r="U38" s="10"/>
      <c r="V38" s="10"/>
      <c r="W38" s="10"/>
      <c r="X38" s="10"/>
      <c r="Y38" s="10"/>
      <c r="Z38" s="10"/>
      <c r="AA38" s="10"/>
      <c r="AB38" s="10"/>
      <c r="AC38" s="10"/>
      <c r="AD38" s="10"/>
      <c r="AE38" s="10"/>
      <c r="AF38" s="10"/>
      <c r="AG38" s="10"/>
    </row>
    <row r="39" spans="1:33" s="24" customFormat="1" hidden="1">
      <c r="A39" s="10"/>
      <c r="B39" s="10"/>
      <c r="C39" s="10"/>
      <c r="D39" s="10"/>
      <c r="E39" s="10"/>
      <c r="F39" s="47"/>
      <c r="G39" s="47"/>
      <c r="H39" s="47"/>
      <c r="I39" s="10"/>
      <c r="J39" s="10"/>
      <c r="K39" s="10"/>
      <c r="L39" s="10"/>
      <c r="M39" s="10"/>
      <c r="N39" s="10"/>
      <c r="O39" s="10"/>
      <c r="P39" s="10"/>
      <c r="Q39" s="10"/>
      <c r="S39" s="10"/>
      <c r="T39" s="10"/>
      <c r="U39" s="10"/>
      <c r="V39" s="10"/>
      <c r="W39" s="10"/>
      <c r="X39" s="10"/>
      <c r="Y39" s="10"/>
      <c r="Z39" s="10"/>
      <c r="AA39" s="10"/>
      <c r="AB39" s="10"/>
      <c r="AC39" s="10"/>
      <c r="AD39" s="10"/>
      <c r="AE39" s="10"/>
      <c r="AF39" s="10"/>
      <c r="AG39" s="10"/>
    </row>
    <row r="40" spans="1:33" s="24" customFormat="1" hidden="1">
      <c r="A40" s="10"/>
      <c r="B40" s="10"/>
      <c r="C40" s="10"/>
      <c r="D40" s="10"/>
      <c r="E40" s="10"/>
      <c r="F40" s="47"/>
      <c r="G40" s="47"/>
      <c r="H40" s="47"/>
      <c r="I40" s="10"/>
      <c r="J40" s="10"/>
      <c r="K40" s="10"/>
      <c r="L40" s="10"/>
      <c r="M40" s="10"/>
      <c r="N40" s="10"/>
      <c r="O40" s="10"/>
      <c r="P40" s="10"/>
      <c r="Q40" s="10"/>
      <c r="S40" s="10"/>
      <c r="T40" s="10"/>
      <c r="U40" s="10"/>
      <c r="V40" s="10"/>
      <c r="W40" s="10"/>
      <c r="X40" s="10"/>
      <c r="Y40" s="10"/>
      <c r="Z40" s="10"/>
      <c r="AA40" s="10"/>
      <c r="AB40" s="10"/>
      <c r="AC40" s="10"/>
      <c r="AD40" s="10"/>
      <c r="AE40" s="10"/>
      <c r="AF40" s="10"/>
      <c r="AG40" s="10"/>
    </row>
    <row r="41" spans="1:33" s="24" customFormat="1" hidden="1">
      <c r="A41" s="10"/>
      <c r="B41" s="10"/>
      <c r="C41" s="10"/>
      <c r="D41" s="10"/>
      <c r="E41" s="10"/>
      <c r="F41" s="47"/>
      <c r="G41" s="47"/>
      <c r="H41" s="47"/>
      <c r="I41" s="10"/>
      <c r="J41" s="10"/>
      <c r="K41" s="10"/>
      <c r="L41" s="10"/>
      <c r="M41" s="10"/>
      <c r="N41" s="10"/>
      <c r="O41" s="10"/>
      <c r="P41" s="10"/>
      <c r="Q41" s="10"/>
      <c r="S41" s="10"/>
      <c r="T41" s="10"/>
      <c r="U41" s="10"/>
      <c r="V41" s="10"/>
      <c r="W41" s="10"/>
      <c r="X41" s="10"/>
      <c r="Y41" s="10"/>
      <c r="Z41" s="10"/>
      <c r="AA41" s="10"/>
      <c r="AB41" s="10"/>
      <c r="AC41" s="10"/>
      <c r="AD41" s="10"/>
      <c r="AE41" s="10"/>
      <c r="AF41" s="10"/>
      <c r="AG41" s="10"/>
    </row>
    <row r="42" spans="1:33" s="24" customFormat="1" hidden="1">
      <c r="A42" s="10"/>
      <c r="B42" s="10"/>
      <c r="C42" s="10"/>
      <c r="D42" s="10"/>
      <c r="E42" s="10"/>
      <c r="F42" s="47"/>
      <c r="G42" s="47"/>
      <c r="H42" s="47"/>
      <c r="I42" s="10"/>
      <c r="J42" s="10"/>
      <c r="K42" s="10"/>
      <c r="L42" s="10"/>
      <c r="M42" s="10"/>
      <c r="N42" s="10"/>
      <c r="O42" s="10"/>
      <c r="P42" s="10"/>
      <c r="Q42" s="10"/>
      <c r="S42" s="10"/>
      <c r="T42" s="10"/>
      <c r="U42" s="10"/>
      <c r="V42" s="10"/>
      <c r="W42" s="10"/>
      <c r="X42" s="10"/>
      <c r="Y42" s="10"/>
      <c r="Z42" s="10"/>
      <c r="AA42" s="10"/>
      <c r="AB42" s="10"/>
      <c r="AC42" s="10"/>
      <c r="AD42" s="10"/>
      <c r="AE42" s="10"/>
      <c r="AF42" s="10"/>
      <c r="AG42" s="10"/>
    </row>
    <row r="43" spans="1:33" s="24" customFormat="1" hidden="1">
      <c r="A43" s="10"/>
      <c r="B43" s="10"/>
      <c r="C43" s="10"/>
      <c r="D43" s="10"/>
      <c r="E43" s="10"/>
      <c r="F43" s="47"/>
      <c r="G43" s="47"/>
      <c r="H43" s="47"/>
      <c r="I43" s="10"/>
      <c r="J43" s="10"/>
      <c r="K43" s="10"/>
      <c r="L43" s="10"/>
      <c r="M43" s="10"/>
      <c r="N43" s="10"/>
      <c r="O43" s="10"/>
      <c r="P43" s="10"/>
      <c r="Q43" s="10"/>
      <c r="S43" s="10"/>
      <c r="T43" s="10"/>
      <c r="U43" s="10"/>
      <c r="V43" s="10"/>
      <c r="W43" s="10"/>
      <c r="X43" s="10"/>
      <c r="Y43" s="10"/>
      <c r="Z43" s="10"/>
      <c r="AA43" s="10"/>
      <c r="AB43" s="10"/>
      <c r="AC43" s="10"/>
      <c r="AD43" s="10"/>
      <c r="AE43" s="10"/>
      <c r="AF43" s="10"/>
      <c r="AG43" s="10"/>
    </row>
    <row r="44" spans="1:33" s="24" customFormat="1" hidden="1">
      <c r="A44" s="10"/>
      <c r="B44" s="10"/>
      <c r="C44" s="10"/>
      <c r="D44" s="10"/>
      <c r="E44" s="10"/>
      <c r="F44" s="47"/>
      <c r="G44" s="47"/>
      <c r="H44" s="47"/>
      <c r="I44" s="10"/>
      <c r="J44" s="10"/>
      <c r="K44" s="10"/>
      <c r="L44" s="10"/>
      <c r="M44" s="10"/>
      <c r="N44" s="10"/>
      <c r="O44" s="10"/>
      <c r="P44" s="10"/>
      <c r="Q44" s="10"/>
      <c r="S44" s="10"/>
      <c r="T44" s="10"/>
      <c r="U44" s="10"/>
      <c r="V44" s="10"/>
      <c r="W44" s="10"/>
      <c r="X44" s="10"/>
      <c r="Y44" s="10"/>
      <c r="Z44" s="10"/>
      <c r="AA44" s="10"/>
      <c r="AB44" s="10"/>
      <c r="AC44" s="10"/>
      <c r="AD44" s="10"/>
      <c r="AE44" s="10"/>
      <c r="AF44" s="10"/>
      <c r="AG44" s="10"/>
    </row>
    <row r="45" spans="1:33" s="24" customFormat="1" hidden="1">
      <c r="A45" s="10"/>
      <c r="B45" s="10"/>
      <c r="C45" s="10"/>
      <c r="D45" s="10"/>
      <c r="E45" s="10"/>
      <c r="F45" s="47"/>
      <c r="G45" s="47"/>
      <c r="H45" s="47"/>
      <c r="I45" s="10"/>
      <c r="J45" s="10"/>
      <c r="K45" s="10"/>
      <c r="L45" s="10"/>
      <c r="M45" s="10"/>
      <c r="N45" s="10"/>
      <c r="O45" s="10"/>
      <c r="P45" s="10"/>
      <c r="Q45" s="10"/>
      <c r="S45" s="10"/>
      <c r="T45" s="10"/>
      <c r="U45" s="10"/>
      <c r="V45" s="10"/>
      <c r="W45" s="10"/>
      <c r="X45" s="10"/>
      <c r="Y45" s="10"/>
      <c r="Z45" s="10"/>
      <c r="AA45" s="10"/>
      <c r="AB45" s="10"/>
      <c r="AC45" s="10"/>
      <c r="AD45" s="10"/>
      <c r="AE45" s="10"/>
      <c r="AF45" s="10"/>
      <c r="AG45" s="10"/>
    </row>
    <row r="46" spans="1:33" s="24" customFormat="1" hidden="1">
      <c r="A46" s="10"/>
      <c r="B46" s="10"/>
      <c r="C46" s="10"/>
      <c r="D46" s="10"/>
      <c r="E46" s="10"/>
      <c r="F46" s="47"/>
      <c r="G46" s="47"/>
      <c r="H46" s="47"/>
      <c r="I46" s="10"/>
      <c r="J46" s="10"/>
      <c r="K46" s="10"/>
      <c r="L46" s="10"/>
      <c r="M46" s="10"/>
      <c r="N46" s="10"/>
      <c r="O46" s="10"/>
      <c r="P46" s="10"/>
      <c r="Q46" s="10"/>
      <c r="S46" s="10"/>
      <c r="T46" s="10"/>
      <c r="U46" s="10"/>
      <c r="V46" s="10"/>
      <c r="W46" s="10"/>
      <c r="X46" s="10"/>
      <c r="Y46" s="10"/>
      <c r="Z46" s="10"/>
      <c r="AA46" s="10"/>
      <c r="AB46" s="10"/>
      <c r="AC46" s="10"/>
      <c r="AD46" s="10"/>
      <c r="AE46" s="10"/>
      <c r="AF46" s="10"/>
      <c r="AG46" s="10"/>
    </row>
    <row r="47" spans="1:33" s="24" customFormat="1" hidden="1">
      <c r="A47" s="10"/>
      <c r="B47" s="10"/>
      <c r="C47" s="10"/>
      <c r="D47" s="10"/>
      <c r="E47" s="10"/>
      <c r="F47" s="47"/>
      <c r="G47" s="47"/>
      <c r="H47" s="47"/>
      <c r="I47" s="10"/>
      <c r="J47" s="10"/>
      <c r="K47" s="10"/>
      <c r="L47" s="10"/>
      <c r="M47" s="10"/>
      <c r="N47" s="10"/>
      <c r="O47" s="10"/>
      <c r="P47" s="10"/>
      <c r="Q47" s="10"/>
      <c r="S47" s="10"/>
      <c r="T47" s="10"/>
      <c r="U47" s="10"/>
      <c r="V47" s="10"/>
      <c r="W47" s="10"/>
      <c r="X47" s="10"/>
      <c r="Y47" s="10"/>
      <c r="Z47" s="10"/>
      <c r="AA47" s="10"/>
      <c r="AB47" s="10"/>
      <c r="AC47" s="10"/>
      <c r="AD47" s="10"/>
      <c r="AE47" s="10"/>
      <c r="AF47" s="10"/>
      <c r="AG47" s="10"/>
    </row>
    <row r="48" spans="1:33" s="24" customFormat="1" hidden="1">
      <c r="A48" s="10"/>
      <c r="B48" s="10"/>
      <c r="C48" s="10"/>
      <c r="D48" s="10"/>
      <c r="E48" s="10"/>
      <c r="F48" s="10"/>
      <c r="G48" s="10"/>
      <c r="H48" s="10"/>
      <c r="I48" s="10"/>
      <c r="J48" s="10"/>
      <c r="K48" s="10"/>
      <c r="L48" s="10"/>
      <c r="M48" s="10"/>
      <c r="N48" s="10"/>
      <c r="O48" s="10"/>
      <c r="P48" s="10"/>
      <c r="Q48" s="10"/>
      <c r="S48" s="10"/>
      <c r="T48" s="10"/>
      <c r="U48" s="10"/>
      <c r="V48" s="10"/>
      <c r="W48" s="10"/>
      <c r="X48" s="10"/>
      <c r="Y48" s="10"/>
      <c r="Z48" s="10"/>
      <c r="AA48" s="10"/>
      <c r="AB48" s="10"/>
      <c r="AC48" s="10"/>
      <c r="AD48" s="10"/>
      <c r="AE48" s="10"/>
      <c r="AF48" s="10"/>
      <c r="AG48" s="10"/>
    </row>
  </sheetData>
  <mergeCells count="3">
    <mergeCell ref="F6:J6"/>
    <mergeCell ref="K6:O6"/>
    <mergeCell ref="P6:Q6"/>
  </mergeCells>
  <pageMargins left="0.7" right="0.7" top="0.75" bottom="0.75" header="0.3" footer="0.3"/>
  <pageSetup paperSize="9" scale="85" orientation="landscape" horizontalDpi="4294967293" verticalDpi="4294967293"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48"/>
  <sheetViews>
    <sheetView showGridLines="0" zoomScale="79" zoomScaleNormal="100" workbookViewId="0">
      <selection activeCell="M28" sqref="M28"/>
    </sheetView>
  </sheetViews>
  <sheetFormatPr defaultColWidth="0" defaultRowHeight="15" customHeight="1" zeroHeight="1"/>
  <cols>
    <col min="1" max="3" width="2.5703125" customWidth="1"/>
    <col min="4" max="4" width="9.140625" customWidth="1"/>
    <col min="5" max="5" width="15.42578125" customWidth="1"/>
    <col min="6" max="6" width="11.140625" bestFit="1" customWidth="1"/>
    <col min="7" max="7" width="9.140625" customWidth="1"/>
    <col min="8" max="8" width="10.5703125" bestFit="1" customWidth="1"/>
    <col min="9" max="10" width="9.140625" customWidth="1"/>
    <col min="11" max="11" width="12.42578125" bestFit="1" customWidth="1"/>
    <col min="12" max="12" width="12.28515625" bestFit="1" customWidth="1"/>
    <col min="13" max="13" width="12.5703125" bestFit="1" customWidth="1"/>
    <col min="14" max="15" width="9.140625" customWidth="1"/>
    <col min="16" max="16" width="11.85546875" bestFit="1" customWidth="1"/>
    <col min="17" max="17" width="12.42578125" customWidth="1"/>
    <col min="18" max="18" width="3.28515625" style="24" customWidth="1"/>
    <col min="19" max="33" width="0" style="10" hidden="1" customWidth="1"/>
    <col min="34" max="16384" width="9.140625" hidden="1"/>
  </cols>
  <sheetData>
    <row r="1" spans="1:33">
      <c r="A1" s="10"/>
      <c r="B1" s="10"/>
      <c r="C1" s="10"/>
      <c r="D1" s="10"/>
      <c r="E1" s="10"/>
      <c r="F1" s="10"/>
      <c r="G1" s="10"/>
      <c r="H1" s="10"/>
      <c r="I1" s="10"/>
      <c r="J1" s="10"/>
      <c r="K1" s="10"/>
      <c r="L1" s="10"/>
      <c r="M1" s="10"/>
      <c r="N1" s="10"/>
      <c r="O1" s="10"/>
      <c r="P1" s="10"/>
      <c r="Q1" s="10"/>
      <c r="R1" s="10"/>
    </row>
    <row r="2" spans="1:33" ht="19.5" thickBot="1">
      <c r="A2" s="10"/>
      <c r="B2" s="9" t="s">
        <v>6</v>
      </c>
      <c r="C2" s="28"/>
      <c r="D2" s="28"/>
      <c r="E2" s="28"/>
      <c r="F2" s="28"/>
      <c r="G2" s="28"/>
      <c r="H2" s="28"/>
      <c r="I2" s="28"/>
      <c r="J2" s="28"/>
      <c r="K2" s="28"/>
      <c r="L2" s="28"/>
      <c r="M2" s="28"/>
      <c r="N2" s="28"/>
      <c r="O2" s="28"/>
      <c r="P2" s="28"/>
      <c r="Q2" s="28"/>
      <c r="R2" s="10"/>
    </row>
    <row r="3" spans="1:33">
      <c r="A3" s="11"/>
      <c r="B3" s="12"/>
      <c r="C3" s="29"/>
      <c r="D3" s="29"/>
      <c r="E3" s="29"/>
      <c r="F3" s="29"/>
      <c r="G3" s="29"/>
      <c r="H3" s="29"/>
      <c r="I3" s="29"/>
      <c r="J3" s="29"/>
      <c r="K3" s="29"/>
      <c r="L3" s="29"/>
      <c r="M3" s="29"/>
      <c r="N3" s="29"/>
      <c r="O3" s="29"/>
      <c r="P3" s="29"/>
      <c r="Q3" s="30">
        <f ca="1">+' '!I17</f>
        <v>44607</v>
      </c>
      <c r="R3" s="10"/>
    </row>
    <row r="4" spans="1:33" ht="15.75">
      <c r="A4" s="11"/>
      <c r="B4" s="13" t="s">
        <v>7</v>
      </c>
      <c r="C4" s="31"/>
      <c r="D4" s="29"/>
      <c r="E4" s="65" t="s">
        <v>26</v>
      </c>
      <c r="F4" s="29"/>
      <c r="G4" s="29"/>
      <c r="H4" s="29"/>
      <c r="I4" s="29"/>
      <c r="J4" s="29"/>
      <c r="K4" s="29"/>
      <c r="L4" s="29"/>
      <c r="M4" s="29"/>
      <c r="N4" s="29"/>
      <c r="O4" s="29"/>
      <c r="P4" s="29"/>
      <c r="Q4" s="29"/>
      <c r="R4" s="10"/>
    </row>
    <row r="5" spans="1:33">
      <c r="A5" s="11"/>
      <c r="B5" s="12"/>
      <c r="C5" s="29"/>
      <c r="D5" s="29"/>
      <c r="E5" s="29"/>
      <c r="F5" s="29"/>
      <c r="G5" s="29"/>
      <c r="H5" s="29"/>
      <c r="I5" s="29"/>
      <c r="J5" s="29"/>
      <c r="K5" s="29"/>
      <c r="L5" s="29"/>
      <c r="M5" s="29"/>
      <c r="N5" s="29"/>
      <c r="O5" s="29"/>
      <c r="P5" s="29"/>
      <c r="Q5" s="29"/>
    </row>
    <row r="6" spans="1:33" s="23" customFormat="1">
      <c r="A6" s="11"/>
      <c r="B6"/>
      <c r="C6" s="32" t="s">
        <v>7</v>
      </c>
      <c r="D6" s="33"/>
      <c r="E6" s="33"/>
      <c r="F6" s="78" t="s">
        <v>27</v>
      </c>
      <c r="G6" s="81"/>
      <c r="H6" s="81"/>
      <c r="I6" s="82"/>
      <c r="J6" s="83"/>
      <c r="K6" s="78" t="s">
        <v>28</v>
      </c>
      <c r="L6" s="81"/>
      <c r="M6" s="81"/>
      <c r="N6" s="82"/>
      <c r="O6" s="83"/>
      <c r="P6" s="79" t="s">
        <v>9</v>
      </c>
      <c r="Q6" s="84"/>
      <c r="R6" s="24"/>
      <c r="S6" s="22"/>
      <c r="T6" s="22"/>
      <c r="U6" s="22"/>
      <c r="V6" s="22"/>
      <c r="W6" s="22"/>
      <c r="X6" s="22"/>
      <c r="Y6" s="22"/>
      <c r="Z6" s="22"/>
      <c r="AA6" s="22"/>
      <c r="AB6" s="22"/>
      <c r="AC6" s="22"/>
      <c r="AD6" s="22"/>
      <c r="AE6" s="22"/>
      <c r="AF6" s="22"/>
      <c r="AG6" s="22"/>
    </row>
    <row r="7" spans="1:33" s="25" customFormat="1" ht="15.75">
      <c r="A7" s="11"/>
      <c r="B7" s="21"/>
      <c r="C7" s="34"/>
      <c r="D7" s="35"/>
      <c r="E7" s="35"/>
      <c r="F7" s="34"/>
      <c r="G7" s="35"/>
      <c r="H7" s="35"/>
      <c r="I7" s="35"/>
      <c r="J7" s="63"/>
      <c r="K7" s="34"/>
      <c r="L7" s="35"/>
      <c r="M7" s="35"/>
      <c r="N7" s="35"/>
      <c r="O7" s="63"/>
      <c r="P7" s="35"/>
      <c r="Q7" s="35"/>
      <c r="R7" s="24"/>
      <c r="S7" s="24"/>
      <c r="T7" s="24"/>
      <c r="U7" s="24"/>
      <c r="V7" s="24"/>
      <c r="W7" s="24"/>
      <c r="X7" s="24"/>
      <c r="Y7" s="24"/>
      <c r="Z7" s="24"/>
      <c r="AA7" s="24"/>
      <c r="AB7" s="24"/>
      <c r="AC7" s="24"/>
      <c r="AD7" s="24"/>
      <c r="AE7" s="24"/>
      <c r="AF7" s="24"/>
      <c r="AG7" s="24"/>
    </row>
    <row r="8" spans="1:33" s="61" customFormat="1" ht="22.5">
      <c r="A8" s="54"/>
      <c r="B8" s="55"/>
      <c r="C8" s="66" t="s">
        <v>29</v>
      </c>
      <c r="D8" s="56"/>
      <c r="E8" s="57"/>
      <c r="F8" s="62">
        <v>2021</v>
      </c>
      <c r="G8" s="58">
        <v>2020</v>
      </c>
      <c r="H8" s="58">
        <v>2019</v>
      </c>
      <c r="I8" s="59" t="s">
        <v>19</v>
      </c>
      <c r="J8" s="64" t="s">
        <v>18</v>
      </c>
      <c r="K8" s="62">
        <v>2021</v>
      </c>
      <c r="L8" s="58">
        <v>2020</v>
      </c>
      <c r="M8" s="58">
        <v>2019</v>
      </c>
      <c r="N8" s="59" t="s">
        <v>19</v>
      </c>
      <c r="O8" s="64" t="s">
        <v>18</v>
      </c>
      <c r="P8" s="58">
        <v>2020</v>
      </c>
      <c r="Q8" s="58">
        <v>2019</v>
      </c>
      <c r="R8" s="60"/>
      <c r="S8" s="60"/>
      <c r="T8" s="60"/>
      <c r="U8" s="60"/>
      <c r="V8" s="60"/>
      <c r="W8" s="60"/>
      <c r="X8" s="60"/>
      <c r="Y8" s="60"/>
      <c r="Z8" s="60"/>
      <c r="AA8" s="60"/>
      <c r="AB8" s="60"/>
      <c r="AC8" s="60"/>
      <c r="AD8" s="60"/>
      <c r="AE8" s="60"/>
      <c r="AF8" s="60"/>
      <c r="AG8" s="60"/>
    </row>
    <row r="9" spans="1:33" s="25" customFormat="1">
      <c r="A9" s="11"/>
      <c r="B9" s="14"/>
      <c r="C9" s="36" t="s">
        <v>14</v>
      </c>
      <c r="D9" s="37"/>
      <c r="E9" s="38"/>
      <c r="F9" s="37"/>
      <c r="G9" s="37"/>
      <c r="H9" s="37"/>
      <c r="I9" s="37"/>
      <c r="J9" s="38"/>
      <c r="K9" s="37"/>
      <c r="L9" s="37"/>
      <c r="M9" s="37"/>
      <c r="N9" s="37"/>
      <c r="O9" s="38"/>
      <c r="P9" s="37"/>
      <c r="Q9" s="37"/>
      <c r="R9" s="24"/>
      <c r="S9" s="24"/>
      <c r="T9" s="24"/>
      <c r="U9" s="24"/>
      <c r="V9" s="24"/>
      <c r="W9" s="24"/>
      <c r="X9" s="24"/>
      <c r="Y9" s="24"/>
      <c r="Z9" s="24"/>
      <c r="AA9" s="24"/>
      <c r="AB9" s="24"/>
      <c r="AC9" s="24"/>
      <c r="AD9" s="24"/>
      <c r="AE9" s="24"/>
      <c r="AF9" s="24"/>
      <c r="AG9" s="24"/>
    </row>
    <row r="10" spans="1:33" s="25" customFormat="1">
      <c r="A10" s="11"/>
      <c r="B10" s="14"/>
      <c r="C10" s="39"/>
      <c r="D10" s="37" t="s">
        <v>5</v>
      </c>
      <c r="E10" s="38"/>
      <c r="F10" s="75">
        <v>21</v>
      </c>
      <c r="G10" s="75">
        <v>0</v>
      </c>
      <c r="H10" s="76">
        <v>51</v>
      </c>
      <c r="I10" s="71" t="str">
        <f>IFERROR(F10/G10-1,"n/a")</f>
        <v>n/a</v>
      </c>
      <c r="J10" s="67">
        <f>F10/H10-1</f>
        <v>-0.58823529411764708</v>
      </c>
      <c r="K10" s="75">
        <v>41</v>
      </c>
      <c r="L10" s="75">
        <v>145</v>
      </c>
      <c r="M10" s="75">
        <v>317</v>
      </c>
      <c r="N10" s="71">
        <f>K10/L10-1</f>
        <v>-0.71724137931034482</v>
      </c>
      <c r="O10" s="67">
        <f>K10/M10-1</f>
        <v>-0.87066246056782337</v>
      </c>
      <c r="P10" s="77">
        <v>145</v>
      </c>
      <c r="Q10" s="77">
        <v>386</v>
      </c>
      <c r="R10" s="24"/>
      <c r="S10" s="24"/>
      <c r="T10" s="24"/>
      <c r="U10" s="24"/>
      <c r="V10" s="24"/>
      <c r="W10" s="24"/>
      <c r="X10" s="24"/>
      <c r="Y10" s="24"/>
      <c r="Z10" s="24"/>
      <c r="AA10" s="24"/>
      <c r="AB10" s="24"/>
      <c r="AC10" s="24"/>
      <c r="AD10" s="24"/>
      <c r="AE10" s="24"/>
      <c r="AF10" s="24"/>
      <c r="AG10" s="24"/>
    </row>
    <row r="11" spans="1:33" s="25" customFormat="1">
      <c r="A11" s="11"/>
      <c r="B11" s="14"/>
      <c r="C11" s="39"/>
      <c r="D11" s="37" t="s">
        <v>11</v>
      </c>
      <c r="E11" s="38"/>
      <c r="F11" s="75">
        <v>23175</v>
      </c>
      <c r="G11" s="75">
        <v>0</v>
      </c>
      <c r="H11" s="75">
        <v>89764</v>
      </c>
      <c r="I11" s="71" t="str">
        <f t="shared" ref="I11:I26" si="0">IFERROR(F11/G11-1,"n/a")</f>
        <v>n/a</v>
      </c>
      <c r="J11" s="67">
        <f>F11/H11-1</f>
        <v>-0.74182300253999378</v>
      </c>
      <c r="K11" s="75">
        <v>28096</v>
      </c>
      <c r="L11" s="75">
        <v>258885</v>
      </c>
      <c r="M11" s="75">
        <v>613093</v>
      </c>
      <c r="N11" s="71">
        <f>K11/L11-1</f>
        <v>-0.89147304787840165</v>
      </c>
      <c r="O11" s="67">
        <f>K11/M11-1</f>
        <v>-0.95417334727357839</v>
      </c>
      <c r="P11" s="77">
        <v>258885</v>
      </c>
      <c r="Q11" s="77">
        <v>733296</v>
      </c>
      <c r="R11" s="24"/>
      <c r="S11" s="24"/>
      <c r="T11" s="24"/>
      <c r="U11" s="24"/>
      <c r="V11" s="24"/>
      <c r="W11" s="24"/>
      <c r="X11" s="24"/>
      <c r="Y11" s="24"/>
      <c r="Z11" s="24"/>
      <c r="AA11" s="24"/>
      <c r="AB11" s="24"/>
      <c r="AC11" s="24"/>
      <c r="AD11" s="24"/>
      <c r="AE11" s="24"/>
      <c r="AF11" s="24"/>
      <c r="AG11" s="24"/>
    </row>
    <row r="12" spans="1:33" s="25" customFormat="1">
      <c r="A12" s="11"/>
      <c r="B12" s="14"/>
      <c r="C12" s="36" t="s">
        <v>20</v>
      </c>
      <c r="D12" s="37"/>
      <c r="E12" s="38"/>
      <c r="F12" s="51"/>
      <c r="G12" s="51"/>
      <c r="H12" s="51"/>
      <c r="I12" s="71"/>
      <c r="J12" s="68"/>
      <c r="K12" s="49"/>
      <c r="L12" s="49"/>
      <c r="M12" s="49"/>
      <c r="N12" s="72"/>
      <c r="O12" s="68"/>
      <c r="P12" s="50"/>
      <c r="Q12" s="50"/>
      <c r="R12" s="24"/>
      <c r="S12" s="24"/>
      <c r="T12" s="24"/>
      <c r="U12" s="24"/>
      <c r="V12" s="24"/>
      <c r="W12" s="24"/>
      <c r="X12" s="24"/>
      <c r="Y12" s="24"/>
      <c r="Z12" s="24"/>
      <c r="AA12" s="24"/>
      <c r="AB12" s="24"/>
      <c r="AC12" s="24"/>
      <c r="AD12" s="24"/>
      <c r="AE12" s="24"/>
      <c r="AF12" s="24"/>
      <c r="AG12" s="24"/>
    </row>
    <row r="13" spans="1:33" s="25" customFormat="1">
      <c r="A13" s="11"/>
      <c r="B13" s="14"/>
      <c r="C13" s="39"/>
      <c r="D13" s="37" t="s">
        <v>5</v>
      </c>
      <c r="E13" s="38"/>
      <c r="F13" s="75">
        <v>67</v>
      </c>
      <c r="G13" s="75">
        <v>0</v>
      </c>
      <c r="H13" s="75">
        <v>95</v>
      </c>
      <c r="I13" s="71" t="str">
        <f t="shared" si="0"/>
        <v>n/a</v>
      </c>
      <c r="J13" s="67">
        <f>F13/H13-1</f>
        <v>-0.29473684210526319</v>
      </c>
      <c r="K13" s="75">
        <v>258</v>
      </c>
      <c r="L13" s="75">
        <v>43</v>
      </c>
      <c r="M13" s="75">
        <v>807</v>
      </c>
      <c r="N13" s="71">
        <f>K13/L13-1</f>
        <v>5</v>
      </c>
      <c r="O13" s="67">
        <f>K13/M13-1</f>
        <v>-0.68029739776951681</v>
      </c>
      <c r="P13" s="77">
        <v>43</v>
      </c>
      <c r="Q13" s="77">
        <v>827</v>
      </c>
      <c r="R13" s="24"/>
      <c r="S13" s="24"/>
      <c r="T13" s="24"/>
      <c r="U13" s="24"/>
      <c r="V13" s="24"/>
      <c r="W13" s="24"/>
      <c r="X13" s="24"/>
      <c r="Y13" s="24"/>
      <c r="Z13" s="24"/>
      <c r="AA13" s="24"/>
      <c r="AB13" s="24"/>
      <c r="AC13" s="24"/>
      <c r="AD13" s="24"/>
      <c r="AE13" s="24"/>
      <c r="AF13" s="24"/>
      <c r="AG13" s="24"/>
    </row>
    <row r="14" spans="1:33" s="25" customFormat="1">
      <c r="A14" s="11"/>
      <c r="B14" s="14"/>
      <c r="C14" s="39"/>
      <c r="D14" s="37" t="s">
        <v>11</v>
      </c>
      <c r="E14" s="38"/>
      <c r="F14" s="75">
        <v>83507</v>
      </c>
      <c r="G14" s="75">
        <v>0</v>
      </c>
      <c r="H14" s="75">
        <v>263747</v>
      </c>
      <c r="I14" s="71" t="str">
        <f t="shared" si="0"/>
        <v>n/a</v>
      </c>
      <c r="J14" s="67">
        <f>F14/H14-1</f>
        <v>-0.68338218065039602</v>
      </c>
      <c r="K14" s="75">
        <v>425895</v>
      </c>
      <c r="L14" s="75">
        <v>140552</v>
      </c>
      <c r="M14" s="75">
        <v>2493999</v>
      </c>
      <c r="N14" s="71">
        <f>K14/L14-1</f>
        <v>2.0301596562126472</v>
      </c>
      <c r="O14" s="67">
        <f>K14/M14-1</f>
        <v>-0.82923208870572918</v>
      </c>
      <c r="P14" s="77">
        <v>140552</v>
      </c>
      <c r="Q14" s="77">
        <v>2552942</v>
      </c>
      <c r="R14" s="24"/>
      <c r="S14" s="24"/>
      <c r="T14" s="24"/>
      <c r="U14" s="24"/>
      <c r="V14" s="24"/>
      <c r="W14" s="24"/>
      <c r="X14" s="24"/>
      <c r="Y14" s="24"/>
      <c r="Z14" s="24"/>
      <c r="AA14" s="24"/>
      <c r="AB14" s="24"/>
      <c r="AC14" s="24"/>
      <c r="AD14" s="24"/>
      <c r="AE14" s="24"/>
      <c r="AF14" s="24"/>
      <c r="AG14" s="24"/>
    </row>
    <row r="15" spans="1:33" s="25" customFormat="1">
      <c r="A15" s="11"/>
      <c r="B15" s="14"/>
      <c r="C15" s="36" t="s">
        <v>15</v>
      </c>
      <c r="D15" s="37"/>
      <c r="E15" s="38"/>
      <c r="F15" s="49"/>
      <c r="G15" s="49"/>
      <c r="H15" s="49"/>
      <c r="I15" s="71"/>
      <c r="J15" s="67"/>
      <c r="K15" s="49"/>
      <c r="L15" s="49"/>
      <c r="M15" s="49"/>
      <c r="N15" s="71"/>
      <c r="O15" s="67"/>
      <c r="P15" s="50"/>
      <c r="Q15" s="50"/>
      <c r="R15" s="24"/>
      <c r="S15" s="24"/>
      <c r="T15" s="24"/>
      <c r="U15" s="24"/>
      <c r="V15" s="24"/>
      <c r="W15" s="24"/>
      <c r="X15" s="24"/>
      <c r="Y15" s="24"/>
      <c r="Z15" s="24"/>
      <c r="AA15" s="24"/>
      <c r="AB15" s="24"/>
      <c r="AC15" s="24"/>
      <c r="AD15" s="24"/>
      <c r="AE15" s="24"/>
      <c r="AF15" s="24"/>
      <c r="AG15" s="24"/>
    </row>
    <row r="16" spans="1:33" s="25" customFormat="1">
      <c r="A16" s="11"/>
      <c r="B16" s="14"/>
      <c r="C16" s="39"/>
      <c r="D16" s="37" t="s">
        <v>5</v>
      </c>
      <c r="E16" s="38"/>
      <c r="F16" s="75">
        <v>9</v>
      </c>
      <c r="G16" s="75">
        <v>0</v>
      </c>
      <c r="H16" s="75">
        <v>10</v>
      </c>
      <c r="I16" s="71" t="str">
        <f t="shared" si="0"/>
        <v>n/a</v>
      </c>
      <c r="J16" s="67">
        <f>F16/H16-1</f>
        <v>-9.9999999999999978E-2</v>
      </c>
      <c r="K16" s="75">
        <v>20</v>
      </c>
      <c r="L16" s="75">
        <v>4</v>
      </c>
      <c r="M16" s="75">
        <v>182</v>
      </c>
      <c r="N16" s="71">
        <f>K16/L16-1</f>
        <v>4</v>
      </c>
      <c r="O16" s="67">
        <f>K16/M16-1</f>
        <v>-0.89010989010989006</v>
      </c>
      <c r="P16" s="77">
        <v>4</v>
      </c>
      <c r="Q16" s="77">
        <v>191</v>
      </c>
      <c r="R16" s="24"/>
      <c r="S16" s="24"/>
      <c r="T16" s="24"/>
      <c r="U16" s="24"/>
      <c r="V16" s="24"/>
      <c r="W16" s="24"/>
      <c r="X16" s="24"/>
      <c r="Y16" s="24"/>
      <c r="Z16" s="24"/>
      <c r="AA16" s="24"/>
      <c r="AB16" s="24"/>
      <c r="AC16" s="24"/>
      <c r="AD16" s="24"/>
      <c r="AE16" s="24"/>
      <c r="AF16" s="24"/>
      <c r="AG16" s="24"/>
    </row>
    <row r="17" spans="1:33" s="25" customFormat="1">
      <c r="A17" s="11"/>
      <c r="B17" s="14"/>
      <c r="C17" s="39"/>
      <c r="D17" s="37" t="s">
        <v>11</v>
      </c>
      <c r="E17" s="38"/>
      <c r="F17" s="75">
        <v>4212</v>
      </c>
      <c r="G17" s="75">
        <v>0</v>
      </c>
      <c r="H17" s="75">
        <v>13055</v>
      </c>
      <c r="I17" s="71" t="str">
        <f t="shared" si="0"/>
        <v>n/a</v>
      </c>
      <c r="J17" s="67">
        <f>F17/H17-1</f>
        <v>-0.67736499425507468</v>
      </c>
      <c r="K17" s="75">
        <v>7747</v>
      </c>
      <c r="L17" s="75">
        <v>1753</v>
      </c>
      <c r="M17" s="75">
        <v>244608</v>
      </c>
      <c r="N17" s="71">
        <f>K17/L17-1</f>
        <v>3.4192812321734172</v>
      </c>
      <c r="O17" s="67">
        <f>K17/M17-1</f>
        <v>-0.96832891810570376</v>
      </c>
      <c r="P17" s="77">
        <v>1753</v>
      </c>
      <c r="Q17" s="77">
        <v>254421</v>
      </c>
      <c r="R17" s="24"/>
      <c r="S17" s="24"/>
      <c r="T17" s="24"/>
      <c r="U17" s="24"/>
      <c r="V17" s="24"/>
      <c r="W17" s="24"/>
      <c r="X17" s="24"/>
      <c r="Y17" s="24"/>
      <c r="Z17" s="24"/>
      <c r="AA17" s="24"/>
      <c r="AB17" s="24"/>
      <c r="AC17" s="24"/>
      <c r="AD17" s="24"/>
      <c r="AE17" s="24"/>
      <c r="AF17" s="24"/>
      <c r="AG17" s="24"/>
    </row>
    <row r="18" spans="1:33" s="25" customFormat="1">
      <c r="A18" s="11"/>
      <c r="B18" s="14"/>
      <c r="C18" s="36" t="s">
        <v>10</v>
      </c>
      <c r="D18" s="37"/>
      <c r="E18" s="40"/>
      <c r="F18" s="49"/>
      <c r="G18" s="49"/>
      <c r="H18" s="49"/>
      <c r="I18" s="71"/>
      <c r="J18" s="67"/>
      <c r="K18" s="49"/>
      <c r="L18" s="49"/>
      <c r="M18" s="49"/>
      <c r="N18" s="71"/>
      <c r="O18" s="67"/>
      <c r="P18" s="50"/>
      <c r="Q18" s="50"/>
      <c r="R18" s="24"/>
      <c r="S18" s="24"/>
      <c r="T18" s="24"/>
      <c r="U18" s="24"/>
      <c r="V18" s="24"/>
      <c r="W18" s="24"/>
      <c r="X18" s="24"/>
      <c r="Y18" s="24"/>
      <c r="Z18" s="24"/>
      <c r="AA18" s="24"/>
      <c r="AB18" s="24"/>
      <c r="AC18" s="24"/>
      <c r="AD18" s="24"/>
      <c r="AE18" s="24"/>
      <c r="AF18" s="24"/>
      <c r="AG18" s="24"/>
    </row>
    <row r="19" spans="1:33" s="25" customFormat="1">
      <c r="A19" s="11"/>
      <c r="B19" s="14"/>
      <c r="C19" s="39"/>
      <c r="D19" s="37" t="s">
        <v>5</v>
      </c>
      <c r="E19" s="40"/>
      <c r="F19" s="75">
        <v>94</v>
      </c>
      <c r="G19" s="75">
        <v>0</v>
      </c>
      <c r="H19" s="75">
        <v>121</v>
      </c>
      <c r="I19" s="71" t="str">
        <f t="shared" si="0"/>
        <v>n/a</v>
      </c>
      <c r="J19" s="67">
        <f>F19/H19-1</f>
        <v>-0.22314049586776863</v>
      </c>
      <c r="K19" s="75">
        <v>309</v>
      </c>
      <c r="L19" s="75">
        <v>406</v>
      </c>
      <c r="M19" s="75">
        <v>1074</v>
      </c>
      <c r="N19" s="71">
        <f>K19/L19-1</f>
        <v>-0.23891625615763545</v>
      </c>
      <c r="O19" s="67">
        <f>K19/M19-1</f>
        <v>-0.71229050279329609</v>
      </c>
      <c r="P19" s="77">
        <v>406</v>
      </c>
      <c r="Q19" s="77">
        <v>1205</v>
      </c>
      <c r="R19" s="24"/>
      <c r="S19" s="24"/>
      <c r="T19" s="24"/>
      <c r="U19" s="24"/>
      <c r="V19" s="24"/>
      <c r="W19" s="24"/>
      <c r="X19" s="24"/>
      <c r="Y19" s="24"/>
      <c r="Z19" s="24"/>
      <c r="AA19" s="24"/>
      <c r="AB19" s="24"/>
      <c r="AC19" s="24"/>
      <c r="AD19" s="24"/>
      <c r="AE19" s="24"/>
      <c r="AF19" s="24"/>
      <c r="AG19" s="24"/>
    </row>
    <row r="20" spans="1:33" s="25" customFormat="1">
      <c r="A20" s="11"/>
      <c r="B20" s="14"/>
      <c r="C20" s="39"/>
      <c r="D20" s="37" t="s">
        <v>11</v>
      </c>
      <c r="E20" s="38"/>
      <c r="F20" s="75">
        <v>162789</v>
      </c>
      <c r="G20" s="75">
        <v>0</v>
      </c>
      <c r="H20" s="75">
        <v>331420</v>
      </c>
      <c r="I20" s="71" t="str">
        <f t="shared" si="0"/>
        <v>n/a</v>
      </c>
      <c r="J20" s="67">
        <f>F20/H20-1</f>
        <v>-0.50881359000663817</v>
      </c>
      <c r="K20" s="75">
        <v>486999</v>
      </c>
      <c r="L20" s="75">
        <v>833999</v>
      </c>
      <c r="M20" s="75">
        <v>3472775</v>
      </c>
      <c r="N20" s="71">
        <f>K20/L20-1</f>
        <v>-0.41606764516504213</v>
      </c>
      <c r="O20" s="67">
        <f>K20/M20-1</f>
        <v>-0.85976661315518565</v>
      </c>
      <c r="P20" s="77">
        <v>833999</v>
      </c>
      <c r="Q20" s="77">
        <v>3859183</v>
      </c>
      <c r="R20" s="24"/>
      <c r="S20" s="24"/>
      <c r="T20" s="24"/>
      <c r="U20" s="24"/>
      <c r="V20" s="24"/>
      <c r="W20" s="24"/>
      <c r="X20" s="24"/>
      <c r="Y20" s="24"/>
      <c r="Z20" s="24"/>
      <c r="AA20" s="24"/>
      <c r="AB20" s="24"/>
      <c r="AC20" s="24"/>
      <c r="AD20" s="24"/>
      <c r="AE20" s="24"/>
      <c r="AF20" s="24"/>
      <c r="AG20" s="24"/>
    </row>
    <row r="21" spans="1:33" s="25" customFormat="1">
      <c r="A21" s="11"/>
      <c r="B21" s="14"/>
      <c r="C21" s="36" t="s">
        <v>16</v>
      </c>
      <c r="D21" s="37"/>
      <c r="E21" s="38"/>
      <c r="F21" s="49"/>
      <c r="G21" s="49"/>
      <c r="H21" s="49"/>
      <c r="I21" s="71"/>
      <c r="J21" s="67"/>
      <c r="K21" s="49"/>
      <c r="L21" s="49"/>
      <c r="M21" s="49"/>
      <c r="N21" s="71"/>
      <c r="O21" s="67"/>
      <c r="P21" s="50"/>
      <c r="Q21" s="50"/>
      <c r="R21" s="24"/>
      <c r="S21" s="24"/>
      <c r="T21" s="24"/>
      <c r="U21" s="24"/>
      <c r="V21" s="24"/>
      <c r="W21" s="24"/>
      <c r="X21" s="24"/>
      <c r="Y21" s="24"/>
      <c r="Z21" s="24"/>
      <c r="AA21" s="24"/>
      <c r="AB21" s="24"/>
      <c r="AC21" s="24"/>
      <c r="AD21" s="24"/>
      <c r="AE21" s="24"/>
      <c r="AF21" s="24"/>
      <c r="AG21" s="24"/>
    </row>
    <row r="22" spans="1:33" s="25" customFormat="1">
      <c r="A22" s="11"/>
      <c r="B22" s="14"/>
      <c r="C22" s="39"/>
      <c r="D22" s="37" t="s">
        <v>5</v>
      </c>
      <c r="E22" s="38"/>
      <c r="F22" s="75">
        <v>13</v>
      </c>
      <c r="G22" s="75">
        <v>5</v>
      </c>
      <c r="H22" s="75">
        <v>20</v>
      </c>
      <c r="I22" s="71">
        <f t="shared" si="0"/>
        <v>1.6</v>
      </c>
      <c r="J22" s="67">
        <f>F22/H22-1</f>
        <v>-0.35</v>
      </c>
      <c r="K22" s="75">
        <v>100</v>
      </c>
      <c r="L22" s="75">
        <v>29</v>
      </c>
      <c r="M22" s="75">
        <v>328</v>
      </c>
      <c r="N22" s="71">
        <f>K22/L22-1</f>
        <v>2.4482758620689653</v>
      </c>
      <c r="O22" s="67">
        <f>K22/M22-1</f>
        <v>-0.69512195121951215</v>
      </c>
      <c r="P22" s="77">
        <v>32</v>
      </c>
      <c r="Q22" s="77">
        <v>372</v>
      </c>
      <c r="R22" s="24"/>
      <c r="S22" s="24"/>
      <c r="T22" s="24"/>
      <c r="U22" s="24"/>
      <c r="V22" s="24"/>
      <c r="W22" s="24"/>
      <c r="X22" s="24"/>
      <c r="Y22" s="24"/>
      <c r="Z22" s="24"/>
      <c r="AA22" s="24"/>
      <c r="AB22" s="24"/>
      <c r="AC22" s="24"/>
      <c r="AD22" s="24"/>
      <c r="AE22" s="24"/>
      <c r="AF22" s="24"/>
      <c r="AG22" s="24"/>
    </row>
    <row r="23" spans="1:33" s="25" customFormat="1">
      <c r="A23" s="11"/>
      <c r="B23" s="14"/>
      <c r="C23" s="39"/>
      <c r="D23" s="37" t="s">
        <v>11</v>
      </c>
      <c r="E23" s="38"/>
      <c r="F23" s="75">
        <v>16166</v>
      </c>
      <c r="G23" s="75">
        <v>2473</v>
      </c>
      <c r="H23" s="75">
        <v>30720</v>
      </c>
      <c r="I23" s="71">
        <f t="shared" si="0"/>
        <v>5.5369995956328344</v>
      </c>
      <c r="J23" s="67">
        <f>F23/H23-1</f>
        <v>-0.47376302083333333</v>
      </c>
      <c r="K23" s="75">
        <v>133384</v>
      </c>
      <c r="L23" s="75">
        <v>58135</v>
      </c>
      <c r="M23" s="75">
        <v>849404</v>
      </c>
      <c r="N23" s="71">
        <f>K23/L23-1</f>
        <v>1.2943837619334309</v>
      </c>
      <c r="O23" s="67">
        <f>K23/M23-1</f>
        <v>-0.84296753959246717</v>
      </c>
      <c r="P23" s="77">
        <v>59180</v>
      </c>
      <c r="Q23" s="77">
        <v>902015</v>
      </c>
      <c r="R23" s="24"/>
      <c r="S23" s="24"/>
      <c r="T23" s="24"/>
      <c r="U23" s="24"/>
      <c r="V23" s="24"/>
      <c r="W23" s="24"/>
      <c r="X23" s="24"/>
      <c r="Y23" s="24"/>
      <c r="Z23" s="24"/>
      <c r="AA23" s="24"/>
      <c r="AB23" s="24"/>
      <c r="AC23" s="24"/>
      <c r="AD23" s="24"/>
      <c r="AE23" s="24"/>
      <c r="AF23" s="24"/>
      <c r="AG23" s="24"/>
    </row>
    <row r="24" spans="1:33" s="25" customFormat="1">
      <c r="A24" s="11"/>
      <c r="B24" s="14"/>
      <c r="C24" s="36" t="s">
        <v>17</v>
      </c>
      <c r="D24" s="37"/>
      <c r="E24" s="38"/>
      <c r="F24" s="49"/>
      <c r="G24" s="49"/>
      <c r="H24" s="49"/>
      <c r="I24" s="71"/>
      <c r="J24" s="67"/>
      <c r="K24" s="49"/>
      <c r="L24" s="49"/>
      <c r="M24" s="49"/>
      <c r="N24" s="71"/>
      <c r="O24" s="67"/>
      <c r="P24" s="50"/>
      <c r="Q24" s="50"/>
      <c r="R24" s="24"/>
      <c r="S24" s="24"/>
      <c r="T24" s="24"/>
      <c r="U24" s="24"/>
      <c r="V24" s="24"/>
      <c r="W24" s="24"/>
      <c r="X24" s="24"/>
      <c r="Y24" s="24"/>
      <c r="Z24" s="24"/>
      <c r="AA24" s="24"/>
      <c r="AB24" s="24"/>
      <c r="AC24" s="24"/>
      <c r="AD24" s="24"/>
      <c r="AE24" s="24"/>
      <c r="AF24" s="24"/>
      <c r="AG24" s="24"/>
    </row>
    <row r="25" spans="1:33" s="25" customFormat="1">
      <c r="A25" s="15"/>
      <c r="B25" s="14"/>
      <c r="C25" s="39"/>
      <c r="D25" s="37" t="s">
        <v>5</v>
      </c>
      <c r="E25" s="38"/>
      <c r="F25" s="75">
        <v>20</v>
      </c>
      <c r="G25" s="75">
        <v>8</v>
      </c>
      <c r="H25" s="75">
        <f>12+5</f>
        <v>17</v>
      </c>
      <c r="I25" s="71">
        <f t="shared" si="0"/>
        <v>1.5</v>
      </c>
      <c r="J25" s="67">
        <f>F25/H25-1</f>
        <v>0.17647058823529416</v>
      </c>
      <c r="K25" s="75">
        <v>124</v>
      </c>
      <c r="L25" s="75">
        <v>32</v>
      </c>
      <c r="M25" s="75">
        <f>263+80</f>
        <v>343</v>
      </c>
      <c r="N25" s="71">
        <f>K25/L25-1</f>
        <v>2.875</v>
      </c>
      <c r="O25" s="67">
        <f>K25/M25-1</f>
        <v>-0.63848396501457727</v>
      </c>
      <c r="P25" s="77">
        <v>37</v>
      </c>
      <c r="Q25" s="77">
        <f>282+81</f>
        <v>363</v>
      </c>
      <c r="R25" s="24"/>
      <c r="S25" s="24"/>
      <c r="T25" s="24"/>
      <c r="U25" s="24"/>
      <c r="V25" s="24"/>
      <c r="W25" s="24"/>
      <c r="X25" s="24"/>
      <c r="Y25" s="24"/>
      <c r="Z25" s="24"/>
      <c r="AA25" s="24"/>
      <c r="AB25" s="24"/>
      <c r="AC25" s="24"/>
      <c r="AD25" s="24"/>
      <c r="AE25" s="24"/>
      <c r="AF25" s="24"/>
      <c r="AG25" s="24"/>
    </row>
    <row r="26" spans="1:33" s="25" customFormat="1">
      <c r="A26" s="11"/>
      <c r="B26" s="14"/>
      <c r="C26" s="39"/>
      <c r="D26" s="37" t="s">
        <v>11</v>
      </c>
      <c r="E26" s="38"/>
      <c r="F26" s="75">
        <v>14810</v>
      </c>
      <c r="G26" s="75">
        <v>2381</v>
      </c>
      <c r="H26" s="75">
        <f>10473+6338</f>
        <v>16811</v>
      </c>
      <c r="I26" s="71">
        <f t="shared" si="0"/>
        <v>5.2200755984880303</v>
      </c>
      <c r="J26" s="67">
        <f>F26/H26-1</f>
        <v>-0.11902920706680153</v>
      </c>
      <c r="K26" s="75">
        <v>165083</v>
      </c>
      <c r="L26" s="75">
        <f>19705+8294</f>
        <v>27999</v>
      </c>
      <c r="M26" s="75">
        <f>635897+168436+38484</f>
        <v>842817</v>
      </c>
      <c r="N26" s="71">
        <f>K26/L26-1</f>
        <v>4.8960320011428982</v>
      </c>
      <c r="O26" s="67">
        <f>K26/M26-1</f>
        <v>-0.80412948481105628</v>
      </c>
      <c r="P26" s="77">
        <f>20768+8294</f>
        <v>29062</v>
      </c>
      <c r="Q26" s="77">
        <f>659951+168729+38484</f>
        <v>867164</v>
      </c>
      <c r="R26" s="24"/>
      <c r="S26" s="24"/>
      <c r="T26" s="24"/>
      <c r="U26" s="24"/>
      <c r="V26" s="24"/>
      <c r="W26" s="24"/>
      <c r="X26" s="24"/>
      <c r="Y26" s="24"/>
      <c r="Z26" s="24"/>
      <c r="AA26" s="24"/>
      <c r="AB26" s="24"/>
      <c r="AC26" s="24"/>
      <c r="AD26" s="24"/>
      <c r="AE26" s="24"/>
      <c r="AF26" s="24"/>
      <c r="AG26" s="24"/>
    </row>
    <row r="27" spans="1:33" s="25" customFormat="1" ht="15.75" thickBot="1">
      <c r="A27" s="11"/>
      <c r="B27" s="14"/>
      <c r="C27" s="41" t="s">
        <v>12</v>
      </c>
      <c r="D27" s="42"/>
      <c r="E27" s="43"/>
      <c r="F27" s="52">
        <f t="shared" ref="F27:H28" si="1">F10+F13+F16+F19+F22+F25</f>
        <v>224</v>
      </c>
      <c r="G27" s="52">
        <f t="shared" si="1"/>
        <v>13</v>
      </c>
      <c r="H27" s="52">
        <f t="shared" si="1"/>
        <v>314</v>
      </c>
      <c r="I27" s="73">
        <f>F27/G27-1</f>
        <v>16.23076923076923</v>
      </c>
      <c r="J27" s="69">
        <f>F27/H27-1</f>
        <v>-0.2866242038216561</v>
      </c>
      <c r="K27" s="52">
        <f t="shared" ref="K27:M28" si="2">K10+K13+K16+K19+K22+K25</f>
        <v>852</v>
      </c>
      <c r="L27" s="52">
        <f t="shared" si="2"/>
        <v>659</v>
      </c>
      <c r="M27" s="52">
        <f t="shared" si="2"/>
        <v>3051</v>
      </c>
      <c r="N27" s="73">
        <f>K27/L27-1</f>
        <v>0.2928679817905917</v>
      </c>
      <c r="O27" s="69">
        <f>K27/M27-1</f>
        <v>-0.72074729596853493</v>
      </c>
      <c r="P27" s="52">
        <f>P10+P13+P16+P19+P22+P25</f>
        <v>667</v>
      </c>
      <c r="Q27" s="52">
        <f>Q10+Q13+Q16+Q19+Q22+Q25</f>
        <v>3344</v>
      </c>
      <c r="R27" s="24"/>
      <c r="S27" s="24"/>
      <c r="T27" s="24"/>
      <c r="U27" s="24"/>
      <c r="V27" s="24"/>
      <c r="W27" s="24"/>
      <c r="X27" s="24"/>
      <c r="Y27" s="24"/>
      <c r="Z27" s="24"/>
      <c r="AA27" s="24"/>
      <c r="AB27" s="24"/>
      <c r="AC27" s="24"/>
      <c r="AD27" s="24"/>
      <c r="AE27" s="24"/>
      <c r="AF27" s="24"/>
      <c r="AG27" s="24"/>
    </row>
    <row r="28" spans="1:33" s="27" customFormat="1" ht="16.5" thickTop="1" thickBot="1">
      <c r="A28" s="11"/>
      <c r="B28" s="14"/>
      <c r="C28" s="44" t="s">
        <v>13</v>
      </c>
      <c r="D28" s="45"/>
      <c r="E28" s="46"/>
      <c r="F28" s="53">
        <f t="shared" si="1"/>
        <v>304659</v>
      </c>
      <c r="G28" s="53">
        <f t="shared" si="1"/>
        <v>4854</v>
      </c>
      <c r="H28" s="53">
        <f t="shared" si="1"/>
        <v>745517</v>
      </c>
      <c r="I28" s="74">
        <f>F28/G28-1</f>
        <v>61.764524103831889</v>
      </c>
      <c r="J28" s="70">
        <f>F28/H28-1</f>
        <v>-0.59134533484816576</v>
      </c>
      <c r="K28" s="53">
        <f t="shared" si="2"/>
        <v>1247204</v>
      </c>
      <c r="L28" s="53">
        <f t="shared" si="2"/>
        <v>1321323</v>
      </c>
      <c r="M28" s="53">
        <f t="shared" si="2"/>
        <v>8516696</v>
      </c>
      <c r="N28" s="74">
        <f>K28/L28-1</f>
        <v>-5.6094535552624114E-2</v>
      </c>
      <c r="O28" s="70">
        <f>K28/M28-1</f>
        <v>-0.85355776465427435</v>
      </c>
      <c r="P28" s="53">
        <f>P11+P14+P17+P20+P23+P26</f>
        <v>1323431</v>
      </c>
      <c r="Q28" s="53">
        <f>Q11+Q14+Q17+Q20+Q23+Q26</f>
        <v>9169021</v>
      </c>
      <c r="R28" s="24"/>
      <c r="S28" s="26"/>
      <c r="T28" s="26"/>
      <c r="U28" s="26"/>
      <c r="V28" s="26"/>
      <c r="W28" s="26"/>
      <c r="X28" s="26"/>
      <c r="Y28" s="26"/>
      <c r="Z28" s="26"/>
      <c r="AA28" s="26"/>
      <c r="AB28" s="26"/>
      <c r="AC28" s="26"/>
      <c r="AD28" s="26"/>
      <c r="AE28" s="26"/>
      <c r="AF28" s="26"/>
      <c r="AG28" s="26"/>
    </row>
    <row r="29" spans="1:33" ht="15.75" thickTop="1">
      <c r="A29" s="10"/>
      <c r="B29" s="10"/>
      <c r="C29" s="10"/>
      <c r="D29" s="10"/>
      <c r="E29" s="10"/>
      <c r="F29" s="47"/>
      <c r="G29" s="47"/>
      <c r="H29" s="47"/>
      <c r="I29" s="10"/>
      <c r="J29" s="10"/>
      <c r="K29" s="10"/>
      <c r="L29" s="10"/>
      <c r="M29" s="10"/>
      <c r="N29" s="10"/>
      <c r="O29" s="10"/>
      <c r="P29" s="10"/>
      <c r="Q29" s="10"/>
    </row>
    <row r="30" spans="1:33" hidden="1">
      <c r="A30" s="10"/>
      <c r="B30" s="10"/>
      <c r="C30" s="10"/>
      <c r="D30" s="10"/>
      <c r="E30" s="10"/>
      <c r="F30" s="47"/>
      <c r="G30" s="47"/>
      <c r="H30" s="47"/>
      <c r="I30" s="10"/>
      <c r="J30" s="10"/>
      <c r="K30" s="10"/>
      <c r="L30" s="10"/>
      <c r="M30" s="10"/>
      <c r="N30" s="10"/>
      <c r="O30" s="10"/>
      <c r="P30" s="10"/>
      <c r="Q30" s="10"/>
    </row>
    <row r="31" spans="1:33" hidden="1">
      <c r="A31" s="10"/>
      <c r="B31" s="10"/>
      <c r="C31" s="10"/>
      <c r="D31" s="10"/>
      <c r="E31" s="10"/>
      <c r="F31" s="47"/>
      <c r="G31" s="47"/>
      <c r="H31" s="47"/>
      <c r="I31" s="10"/>
      <c r="J31" s="10"/>
      <c r="K31" s="10"/>
      <c r="L31" s="10"/>
      <c r="M31" s="10"/>
      <c r="N31" s="10"/>
      <c r="O31" s="10"/>
      <c r="P31" s="10"/>
      <c r="Q31" s="10"/>
    </row>
    <row r="32" spans="1:33" hidden="1">
      <c r="A32" s="10"/>
      <c r="B32" s="10"/>
      <c r="C32" s="10"/>
      <c r="D32" s="10"/>
      <c r="E32" s="10"/>
      <c r="F32" s="47"/>
      <c r="G32" s="47"/>
      <c r="H32" s="47"/>
      <c r="I32" s="10"/>
      <c r="J32" s="10"/>
      <c r="K32" s="10"/>
      <c r="L32" s="10"/>
      <c r="M32" s="10"/>
      <c r="N32" s="10"/>
      <c r="O32" s="10"/>
      <c r="P32" s="10"/>
      <c r="Q32" s="10"/>
    </row>
    <row r="33" spans="1:17" hidden="1">
      <c r="A33" s="10"/>
      <c r="B33" s="10"/>
      <c r="C33" s="10"/>
      <c r="D33" s="10"/>
      <c r="E33" s="10"/>
      <c r="F33" s="47"/>
      <c r="G33" s="47"/>
      <c r="H33" s="47"/>
      <c r="I33" s="10"/>
      <c r="J33" s="10"/>
      <c r="K33" s="10"/>
      <c r="L33" s="10"/>
      <c r="M33" s="10"/>
      <c r="N33" s="10"/>
      <c r="O33" s="10"/>
      <c r="P33" s="10"/>
      <c r="Q33" s="10"/>
    </row>
    <row r="34" spans="1:17" hidden="1">
      <c r="A34" s="10"/>
      <c r="B34" s="10"/>
      <c r="C34" s="10"/>
      <c r="D34" s="10"/>
      <c r="E34" s="10"/>
      <c r="F34" s="47"/>
      <c r="G34" s="47"/>
      <c r="H34" s="47"/>
      <c r="I34" s="10"/>
      <c r="J34" s="10"/>
      <c r="K34" s="10"/>
      <c r="L34" s="10"/>
      <c r="M34" s="10"/>
      <c r="N34" s="10"/>
      <c r="O34" s="10"/>
      <c r="P34" s="10"/>
      <c r="Q34" s="10"/>
    </row>
    <row r="35" spans="1:17" hidden="1">
      <c r="A35" s="10"/>
      <c r="B35" s="10"/>
      <c r="C35" s="10"/>
      <c r="D35" s="10"/>
      <c r="E35" s="10"/>
      <c r="F35" s="47"/>
      <c r="G35" s="47"/>
      <c r="H35" s="47"/>
      <c r="I35" s="10"/>
      <c r="J35" s="10"/>
      <c r="K35" s="10"/>
      <c r="L35" s="10"/>
      <c r="M35" s="10"/>
      <c r="N35" s="10"/>
      <c r="O35" s="10"/>
      <c r="P35" s="10"/>
      <c r="Q35" s="10"/>
    </row>
    <row r="36" spans="1:17" hidden="1">
      <c r="A36" s="10"/>
      <c r="B36" s="10"/>
      <c r="C36" s="10"/>
      <c r="D36" s="10"/>
      <c r="E36" s="10"/>
      <c r="F36" s="47"/>
      <c r="G36" s="47"/>
      <c r="H36" s="47"/>
      <c r="I36" s="10"/>
      <c r="J36" s="10"/>
      <c r="K36" s="10"/>
      <c r="L36" s="10"/>
      <c r="M36" s="10"/>
      <c r="N36" s="10"/>
      <c r="O36" s="10"/>
      <c r="P36" s="10"/>
      <c r="Q36" s="10"/>
    </row>
    <row r="37" spans="1:17" hidden="1">
      <c r="A37" s="10"/>
      <c r="B37" s="10"/>
      <c r="C37" s="10"/>
      <c r="D37" s="10"/>
      <c r="E37" s="10"/>
      <c r="F37" s="47"/>
      <c r="G37" s="47"/>
      <c r="H37" s="47"/>
      <c r="I37" s="10"/>
      <c r="J37" s="10"/>
      <c r="K37" s="10"/>
      <c r="L37" s="10"/>
      <c r="M37" s="10"/>
      <c r="N37" s="10"/>
      <c r="O37" s="10"/>
      <c r="P37" s="10"/>
      <c r="Q37" s="10"/>
    </row>
    <row r="38" spans="1:17" hidden="1">
      <c r="A38" s="10"/>
      <c r="B38" s="10"/>
      <c r="C38" s="10"/>
      <c r="D38" s="10"/>
      <c r="E38" s="10"/>
      <c r="F38" s="47"/>
      <c r="G38" s="47"/>
      <c r="H38" s="47"/>
      <c r="I38" s="10"/>
      <c r="J38" s="10"/>
      <c r="K38" s="10"/>
      <c r="L38" s="10"/>
      <c r="M38" s="10"/>
      <c r="N38" s="10"/>
      <c r="O38" s="10"/>
      <c r="P38" s="10"/>
      <c r="Q38" s="10"/>
    </row>
    <row r="39" spans="1:17" hidden="1">
      <c r="A39" s="10"/>
      <c r="B39" s="10"/>
      <c r="C39" s="10"/>
      <c r="D39" s="10"/>
      <c r="E39" s="10"/>
      <c r="F39" s="47"/>
      <c r="G39" s="47"/>
      <c r="H39" s="47"/>
      <c r="I39" s="10"/>
      <c r="J39" s="10"/>
      <c r="K39" s="10"/>
      <c r="L39" s="10"/>
      <c r="M39" s="10"/>
      <c r="N39" s="10"/>
      <c r="O39" s="10"/>
      <c r="P39" s="10"/>
      <c r="Q39" s="10"/>
    </row>
    <row r="40" spans="1:17" hidden="1">
      <c r="A40" s="10"/>
      <c r="B40" s="10"/>
      <c r="C40" s="10"/>
      <c r="D40" s="10"/>
      <c r="E40" s="10"/>
      <c r="F40" s="47"/>
      <c r="G40" s="47"/>
      <c r="H40" s="47"/>
      <c r="I40" s="10"/>
      <c r="J40" s="10"/>
      <c r="K40" s="10"/>
      <c r="L40" s="10"/>
      <c r="M40" s="10"/>
      <c r="N40" s="10"/>
      <c r="O40" s="10"/>
      <c r="P40" s="10"/>
      <c r="Q40" s="10"/>
    </row>
    <row r="41" spans="1:17" hidden="1">
      <c r="A41" s="10"/>
      <c r="B41" s="10"/>
      <c r="C41" s="10"/>
      <c r="D41" s="10"/>
      <c r="E41" s="10"/>
      <c r="F41" s="47"/>
      <c r="G41" s="47"/>
      <c r="H41" s="47"/>
      <c r="I41" s="10"/>
      <c r="J41" s="10"/>
      <c r="K41" s="10"/>
      <c r="L41" s="10"/>
      <c r="M41" s="10"/>
      <c r="N41" s="10"/>
      <c r="O41" s="10"/>
      <c r="P41" s="10"/>
      <c r="Q41" s="10"/>
    </row>
    <row r="42" spans="1:17" hidden="1">
      <c r="A42" s="10"/>
      <c r="B42" s="10"/>
      <c r="C42" s="10"/>
      <c r="D42" s="10"/>
      <c r="E42" s="10"/>
      <c r="F42" s="47"/>
      <c r="G42" s="47"/>
      <c r="H42" s="47"/>
      <c r="I42" s="10"/>
      <c r="J42" s="10"/>
      <c r="K42" s="10"/>
      <c r="L42" s="10"/>
      <c r="M42" s="10"/>
      <c r="N42" s="10"/>
      <c r="O42" s="10"/>
      <c r="P42" s="10"/>
      <c r="Q42" s="10"/>
    </row>
    <row r="43" spans="1:17" hidden="1">
      <c r="A43" s="10"/>
      <c r="B43" s="10"/>
      <c r="C43" s="10"/>
      <c r="D43" s="10"/>
      <c r="E43" s="10"/>
      <c r="F43" s="47"/>
      <c r="G43" s="47"/>
      <c r="H43" s="47"/>
      <c r="I43" s="10"/>
      <c r="J43" s="10"/>
      <c r="K43" s="10"/>
      <c r="L43" s="10"/>
      <c r="M43" s="10"/>
      <c r="N43" s="10"/>
      <c r="O43" s="10"/>
      <c r="P43" s="10"/>
      <c r="Q43" s="10"/>
    </row>
    <row r="44" spans="1:17" hidden="1">
      <c r="A44" s="10"/>
      <c r="B44" s="10"/>
      <c r="C44" s="10"/>
      <c r="D44" s="10"/>
      <c r="E44" s="10"/>
      <c r="F44" s="47"/>
      <c r="G44" s="47"/>
      <c r="H44" s="47"/>
      <c r="I44" s="10"/>
      <c r="J44" s="10"/>
      <c r="K44" s="10"/>
      <c r="L44" s="10"/>
      <c r="M44" s="10"/>
      <c r="N44" s="10"/>
      <c r="O44" s="10"/>
      <c r="P44" s="10"/>
      <c r="Q44" s="10"/>
    </row>
    <row r="45" spans="1:17" hidden="1">
      <c r="A45" s="10"/>
      <c r="B45" s="10"/>
      <c r="C45" s="10"/>
      <c r="D45" s="10"/>
      <c r="E45" s="10"/>
      <c r="F45" s="47"/>
      <c r="G45" s="47"/>
      <c r="H45" s="47"/>
      <c r="I45" s="10"/>
      <c r="J45" s="10"/>
      <c r="K45" s="10"/>
      <c r="L45" s="10"/>
      <c r="M45" s="10"/>
      <c r="N45" s="10"/>
      <c r="O45" s="10"/>
      <c r="P45" s="10"/>
      <c r="Q45" s="10"/>
    </row>
    <row r="46" spans="1:17" hidden="1">
      <c r="A46" s="10"/>
      <c r="B46" s="10"/>
      <c r="C46" s="10"/>
      <c r="D46" s="10"/>
      <c r="E46" s="10"/>
      <c r="F46" s="47"/>
      <c r="G46" s="47"/>
      <c r="H46" s="47"/>
      <c r="I46" s="10"/>
      <c r="J46" s="10"/>
      <c r="K46" s="10"/>
      <c r="L46" s="10"/>
      <c r="M46" s="10"/>
      <c r="N46" s="10"/>
      <c r="O46" s="10"/>
      <c r="P46" s="10"/>
      <c r="Q46" s="10"/>
    </row>
    <row r="47" spans="1:17" hidden="1">
      <c r="A47" s="10"/>
      <c r="B47" s="10"/>
      <c r="C47" s="10"/>
      <c r="D47" s="10"/>
      <c r="E47" s="10"/>
      <c r="F47" s="47"/>
      <c r="G47" s="47"/>
      <c r="H47" s="47"/>
      <c r="I47" s="10"/>
      <c r="J47" s="10"/>
      <c r="K47" s="10"/>
      <c r="L47" s="10"/>
      <c r="M47" s="10"/>
      <c r="N47" s="10"/>
      <c r="O47" s="10"/>
      <c r="P47" s="10"/>
      <c r="Q47" s="10"/>
    </row>
    <row r="48" spans="1:17" hidden="1">
      <c r="A48" s="10"/>
      <c r="B48" s="10"/>
      <c r="C48" s="10"/>
      <c r="D48" s="10"/>
      <c r="E48" s="10"/>
      <c r="F48" s="10"/>
      <c r="G48" s="10"/>
      <c r="H48" s="10"/>
      <c r="I48" s="10"/>
      <c r="J48" s="10"/>
      <c r="K48" s="10"/>
      <c r="L48" s="10"/>
      <c r="M48" s="10"/>
      <c r="N48" s="10"/>
      <c r="O48" s="10"/>
      <c r="P48" s="10"/>
      <c r="Q48" s="10"/>
    </row>
  </sheetData>
  <mergeCells count="3">
    <mergeCell ref="F6:J6"/>
    <mergeCell ref="K6:O6"/>
    <mergeCell ref="P6:Q6"/>
  </mergeCells>
  <pageMargins left="0.7" right="0.7" top="0.75" bottom="0.75" header="0.3" footer="0.3"/>
  <pageSetup paperSize="9" scale="85" orientation="landscape" horizontalDpi="4294967293" verticalDpi="4294967293"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48"/>
  <sheetViews>
    <sheetView showGridLines="0" zoomScale="79" zoomScaleNormal="79" workbookViewId="0">
      <selection activeCell="M28" sqref="M28"/>
    </sheetView>
  </sheetViews>
  <sheetFormatPr defaultColWidth="0" defaultRowHeight="15" customHeight="1" zeroHeight="1"/>
  <cols>
    <col min="1" max="3" width="2.5703125" customWidth="1"/>
    <col min="4" max="4" width="9.140625" customWidth="1"/>
    <col min="5" max="5" width="15.42578125" customWidth="1"/>
    <col min="6" max="6" width="11" bestFit="1" customWidth="1"/>
    <col min="7" max="7" width="9.140625" customWidth="1"/>
    <col min="8" max="8" width="11" bestFit="1" customWidth="1"/>
    <col min="9" max="10" width="9.140625" customWidth="1"/>
    <col min="11" max="11" width="11" bestFit="1" customWidth="1"/>
    <col min="12" max="12" width="11.85546875" bestFit="1" customWidth="1"/>
    <col min="13" max="13" width="12.140625" bestFit="1" customWidth="1"/>
    <col min="14" max="15" width="9.140625" customWidth="1"/>
    <col min="16" max="16" width="11.85546875" bestFit="1" customWidth="1"/>
    <col min="17" max="17" width="12.42578125" customWidth="1"/>
    <col min="18" max="18" width="3.28515625" style="24" customWidth="1"/>
    <col min="19" max="33" width="0" style="10" hidden="1" customWidth="1"/>
    <col min="34" max="16384" width="9.140625" hidden="1"/>
  </cols>
  <sheetData>
    <row r="1" spans="1:33">
      <c r="A1" s="10"/>
      <c r="B1" s="10"/>
      <c r="C1" s="10"/>
      <c r="D1" s="10"/>
      <c r="E1" s="10"/>
      <c r="F1" s="10"/>
      <c r="G1" s="10"/>
      <c r="H1" s="10"/>
      <c r="I1" s="10"/>
      <c r="J1" s="10"/>
      <c r="K1" s="10"/>
      <c r="L1" s="10"/>
      <c r="M1" s="10"/>
      <c r="N1" s="10"/>
      <c r="O1" s="10"/>
      <c r="P1" s="10"/>
      <c r="Q1" s="10"/>
      <c r="R1" s="10"/>
    </row>
    <row r="2" spans="1:33" ht="19.5" thickBot="1">
      <c r="A2" s="10"/>
      <c r="B2" s="9" t="s">
        <v>6</v>
      </c>
      <c r="C2" s="28"/>
      <c r="D2" s="28"/>
      <c r="E2" s="28"/>
      <c r="F2" s="28"/>
      <c r="G2" s="28"/>
      <c r="H2" s="28"/>
      <c r="I2" s="28"/>
      <c r="J2" s="28"/>
      <c r="K2" s="28"/>
      <c r="L2" s="28"/>
      <c r="M2" s="28"/>
      <c r="N2" s="28"/>
      <c r="O2" s="28"/>
      <c r="P2" s="28"/>
      <c r="Q2" s="28"/>
      <c r="R2" s="10"/>
    </row>
    <row r="3" spans="1:33">
      <c r="A3" s="11"/>
      <c r="B3" s="12"/>
      <c r="C3" s="29"/>
      <c r="D3" s="29"/>
      <c r="E3" s="29"/>
      <c r="F3" s="29"/>
      <c r="G3" s="29"/>
      <c r="H3" s="29"/>
      <c r="I3" s="29"/>
      <c r="J3" s="29"/>
      <c r="K3" s="29"/>
      <c r="L3" s="29"/>
      <c r="M3" s="29"/>
      <c r="N3" s="29"/>
      <c r="O3" s="29"/>
      <c r="P3" s="29"/>
      <c r="Q3" s="30">
        <f ca="1">+' '!I17</f>
        <v>44607</v>
      </c>
      <c r="R3" s="10"/>
    </row>
    <row r="4" spans="1:33" ht="15.75">
      <c r="A4" s="11"/>
      <c r="B4" s="13" t="s">
        <v>7</v>
      </c>
      <c r="C4" s="31"/>
      <c r="D4" s="29"/>
      <c r="E4" s="65" t="s">
        <v>25</v>
      </c>
      <c r="F4" s="29"/>
      <c r="G4" s="29"/>
      <c r="H4" s="29"/>
      <c r="I4" s="29"/>
      <c r="J4" s="29"/>
      <c r="K4" s="29"/>
      <c r="L4" s="29"/>
      <c r="M4" s="29"/>
      <c r="N4" s="29"/>
      <c r="O4" s="29"/>
      <c r="P4" s="29"/>
      <c r="Q4" s="29"/>
      <c r="R4" s="10"/>
    </row>
    <row r="5" spans="1:33">
      <c r="A5" s="11"/>
      <c r="B5" s="12"/>
      <c r="C5" s="29"/>
      <c r="D5" s="29"/>
      <c r="E5" s="29"/>
      <c r="F5" s="29"/>
      <c r="G5" s="29"/>
      <c r="H5" s="29"/>
      <c r="I5" s="29"/>
      <c r="J5" s="29"/>
      <c r="K5" s="29"/>
      <c r="L5" s="29"/>
      <c r="M5" s="29"/>
      <c r="N5" s="29"/>
      <c r="O5" s="29"/>
      <c r="P5" s="29"/>
      <c r="Q5" s="29"/>
    </row>
    <row r="6" spans="1:33" s="23" customFormat="1">
      <c r="A6" s="11"/>
      <c r="B6"/>
      <c r="C6" s="32" t="s">
        <v>7</v>
      </c>
      <c r="D6" s="33"/>
      <c r="E6" s="33"/>
      <c r="F6" s="78" t="s">
        <v>24</v>
      </c>
      <c r="G6" s="81"/>
      <c r="H6" s="81"/>
      <c r="I6" s="82"/>
      <c r="J6" s="83"/>
      <c r="K6" s="78" t="s">
        <v>8</v>
      </c>
      <c r="L6" s="81"/>
      <c r="M6" s="81"/>
      <c r="N6" s="82"/>
      <c r="O6" s="83"/>
      <c r="P6" s="79" t="s">
        <v>9</v>
      </c>
      <c r="Q6" s="84"/>
      <c r="R6" s="24"/>
      <c r="S6" s="22"/>
      <c r="T6" s="22"/>
      <c r="U6" s="22"/>
      <c r="V6" s="22"/>
      <c r="W6" s="22"/>
      <c r="X6" s="22"/>
      <c r="Y6" s="22"/>
      <c r="Z6" s="22"/>
      <c r="AA6" s="22"/>
      <c r="AB6" s="22"/>
      <c r="AC6" s="22"/>
      <c r="AD6" s="22"/>
      <c r="AE6" s="22"/>
      <c r="AF6" s="22"/>
      <c r="AG6" s="22"/>
    </row>
    <row r="7" spans="1:33" s="25" customFormat="1" ht="15.75">
      <c r="A7" s="11"/>
      <c r="B7" s="21"/>
      <c r="C7" s="34"/>
      <c r="D7" s="35"/>
      <c r="E7" s="35"/>
      <c r="F7" s="34"/>
      <c r="G7" s="35"/>
      <c r="H7" s="35"/>
      <c r="I7" s="35"/>
      <c r="J7" s="63"/>
      <c r="K7" s="34"/>
      <c r="L7" s="35"/>
      <c r="M7" s="35"/>
      <c r="N7" s="35"/>
      <c r="O7" s="63"/>
      <c r="P7" s="35"/>
      <c r="Q7" s="35"/>
      <c r="R7" s="24"/>
      <c r="S7" s="24"/>
      <c r="T7" s="24"/>
      <c r="U7" s="24"/>
      <c r="V7" s="24"/>
      <c r="W7" s="24"/>
      <c r="X7" s="24"/>
      <c r="Y7" s="24"/>
      <c r="Z7" s="24"/>
      <c r="AA7" s="24"/>
      <c r="AB7" s="24"/>
      <c r="AC7" s="24"/>
      <c r="AD7" s="24"/>
      <c r="AE7" s="24"/>
      <c r="AF7" s="24"/>
      <c r="AG7" s="24"/>
    </row>
    <row r="8" spans="1:33" s="61" customFormat="1" ht="22.5">
      <c r="A8" s="54"/>
      <c r="B8" s="55"/>
      <c r="C8" s="66" t="s">
        <v>29</v>
      </c>
      <c r="D8" s="56"/>
      <c r="E8" s="57"/>
      <c r="F8" s="62">
        <v>2021</v>
      </c>
      <c r="G8" s="58">
        <v>2020</v>
      </c>
      <c r="H8" s="58">
        <v>2019</v>
      </c>
      <c r="I8" s="59" t="s">
        <v>19</v>
      </c>
      <c r="J8" s="64" t="s">
        <v>18</v>
      </c>
      <c r="K8" s="62">
        <v>2021</v>
      </c>
      <c r="L8" s="58">
        <v>2020</v>
      </c>
      <c r="M8" s="58">
        <v>2019</v>
      </c>
      <c r="N8" s="59" t="s">
        <v>19</v>
      </c>
      <c r="O8" s="64" t="s">
        <v>18</v>
      </c>
      <c r="P8" s="58">
        <v>2020</v>
      </c>
      <c r="Q8" s="58">
        <v>2019</v>
      </c>
      <c r="R8" s="60"/>
      <c r="S8" s="60"/>
      <c r="T8" s="60"/>
      <c r="U8" s="60"/>
      <c r="V8" s="60"/>
      <c r="W8" s="60"/>
      <c r="X8" s="60"/>
      <c r="Y8" s="60"/>
      <c r="Z8" s="60"/>
      <c r="AA8" s="60"/>
      <c r="AB8" s="60"/>
      <c r="AC8" s="60"/>
      <c r="AD8" s="60"/>
      <c r="AE8" s="60"/>
      <c r="AF8" s="60"/>
      <c r="AG8" s="60"/>
    </row>
    <row r="9" spans="1:33" s="25" customFormat="1">
      <c r="A9" s="11"/>
      <c r="B9" s="14"/>
      <c r="C9" s="36" t="s">
        <v>14</v>
      </c>
      <c r="D9" s="37"/>
      <c r="E9" s="38"/>
      <c r="F9" s="37"/>
      <c r="G9" s="37"/>
      <c r="H9" s="37"/>
      <c r="I9" s="37"/>
      <c r="J9" s="38"/>
      <c r="K9" s="37"/>
      <c r="L9" s="37"/>
      <c r="M9" s="37"/>
      <c r="N9" s="37"/>
      <c r="O9" s="38"/>
      <c r="P9" s="37"/>
      <c r="Q9" s="37"/>
      <c r="R9" s="24"/>
      <c r="S9" s="24"/>
      <c r="T9" s="24"/>
      <c r="U9" s="24"/>
      <c r="V9" s="24"/>
      <c r="W9" s="24"/>
      <c r="X9" s="24"/>
      <c r="Y9" s="24"/>
      <c r="Z9" s="24"/>
      <c r="AA9" s="24"/>
      <c r="AB9" s="24"/>
      <c r="AC9" s="24"/>
      <c r="AD9" s="24"/>
      <c r="AE9" s="24"/>
      <c r="AF9" s="24"/>
      <c r="AG9" s="24"/>
    </row>
    <row r="10" spans="1:33" s="25" customFormat="1">
      <c r="A10" s="11"/>
      <c r="B10" s="14"/>
      <c r="C10" s="39"/>
      <c r="D10" s="37" t="s">
        <v>5</v>
      </c>
      <c r="E10" s="38"/>
      <c r="F10" s="75">
        <v>4</v>
      </c>
      <c r="G10" s="75">
        <v>0</v>
      </c>
      <c r="H10" s="75">
        <v>13</v>
      </c>
      <c r="I10" s="71" t="str">
        <f>IFERROR(F10/G10-1,"n/a")</f>
        <v>n/a</v>
      </c>
      <c r="J10" s="67">
        <f>F10/H10-1</f>
        <v>-0.69230769230769229</v>
      </c>
      <c r="K10" s="75">
        <v>20</v>
      </c>
      <c r="L10" s="75">
        <v>145</v>
      </c>
      <c r="M10" s="75">
        <v>266</v>
      </c>
      <c r="N10" s="71">
        <f>K10/L10-1</f>
        <v>-0.86206896551724133</v>
      </c>
      <c r="O10" s="67">
        <f>K10/M10-1</f>
        <v>-0.92481203007518797</v>
      </c>
      <c r="P10" s="77">
        <v>145</v>
      </c>
      <c r="Q10" s="77">
        <v>386</v>
      </c>
      <c r="R10" s="24"/>
      <c r="S10" s="24"/>
      <c r="T10" s="24"/>
      <c r="U10" s="24"/>
      <c r="V10" s="24"/>
      <c r="W10" s="24"/>
      <c r="X10" s="24"/>
      <c r="Y10" s="24"/>
      <c r="Z10" s="24"/>
      <c r="AA10" s="24"/>
      <c r="AB10" s="24"/>
      <c r="AC10" s="24"/>
      <c r="AD10" s="24"/>
      <c r="AE10" s="24"/>
      <c r="AF10" s="24"/>
      <c r="AG10" s="24"/>
    </row>
    <row r="11" spans="1:33" s="25" customFormat="1">
      <c r="A11" s="11"/>
      <c r="B11" s="14"/>
      <c r="C11" s="39"/>
      <c r="D11" s="37" t="s">
        <v>11</v>
      </c>
      <c r="E11" s="38"/>
      <c r="F11" s="75">
        <v>720</v>
      </c>
      <c r="G11" s="75">
        <v>0</v>
      </c>
      <c r="H11" s="75">
        <v>31050</v>
      </c>
      <c r="I11" s="71" t="str">
        <f t="shared" ref="I11:I26" si="0">IFERROR(F11/G11-1,"n/a")</f>
        <v>n/a</v>
      </c>
      <c r="J11" s="67">
        <f>F11/H11-1</f>
        <v>-0.97681159420289854</v>
      </c>
      <c r="K11" s="75">
        <v>4921</v>
      </c>
      <c r="L11" s="75">
        <v>258885</v>
      </c>
      <c r="M11" s="75">
        <v>523329</v>
      </c>
      <c r="N11" s="71">
        <f>K11/L11-1</f>
        <v>-0.98099155995905518</v>
      </c>
      <c r="O11" s="67">
        <f>K11/M11-1</f>
        <v>-0.99059673742521437</v>
      </c>
      <c r="P11" s="77">
        <v>258885</v>
      </c>
      <c r="Q11" s="77">
        <v>733296</v>
      </c>
      <c r="R11" s="24"/>
      <c r="S11" s="24"/>
      <c r="T11" s="24"/>
      <c r="U11" s="24"/>
      <c r="V11" s="24"/>
      <c r="W11" s="24"/>
      <c r="X11" s="24"/>
      <c r="Y11" s="24"/>
      <c r="Z11" s="24"/>
      <c r="AA11" s="24"/>
      <c r="AB11" s="24"/>
      <c r="AC11" s="24"/>
      <c r="AD11" s="24"/>
      <c r="AE11" s="24"/>
      <c r="AF11" s="24"/>
      <c r="AG11" s="24"/>
    </row>
    <row r="12" spans="1:33" s="25" customFormat="1">
      <c r="A12" s="11"/>
      <c r="B12" s="14"/>
      <c r="C12" s="36" t="s">
        <v>20</v>
      </c>
      <c r="D12" s="37"/>
      <c r="E12" s="38"/>
      <c r="F12" s="51"/>
      <c r="G12" s="51"/>
      <c r="H12" s="51"/>
      <c r="I12" s="71"/>
      <c r="J12" s="68"/>
      <c r="K12" s="49"/>
      <c r="L12" s="49"/>
      <c r="M12" s="49"/>
      <c r="N12" s="72"/>
      <c r="O12" s="68"/>
      <c r="P12" s="50"/>
      <c r="Q12" s="50"/>
      <c r="R12" s="24"/>
      <c r="S12" s="24"/>
      <c r="T12" s="24"/>
      <c r="U12" s="24"/>
      <c r="V12" s="24"/>
      <c r="W12" s="24"/>
      <c r="X12" s="24"/>
      <c r="Y12" s="24"/>
      <c r="Z12" s="24"/>
      <c r="AA12" s="24"/>
      <c r="AB12" s="24"/>
      <c r="AC12" s="24"/>
      <c r="AD12" s="24"/>
      <c r="AE12" s="24"/>
      <c r="AF12" s="24"/>
      <c r="AG12" s="24"/>
    </row>
    <row r="13" spans="1:33" s="25" customFormat="1">
      <c r="A13" s="11"/>
      <c r="B13" s="14"/>
      <c r="C13" s="39"/>
      <c r="D13" s="37" t="s">
        <v>5</v>
      </c>
      <c r="E13" s="38"/>
      <c r="F13" s="75">
        <v>107</v>
      </c>
      <c r="G13" s="75">
        <v>0</v>
      </c>
      <c r="H13" s="75">
        <v>127</v>
      </c>
      <c r="I13" s="71" t="str">
        <f t="shared" si="0"/>
        <v>n/a</v>
      </c>
      <c r="J13" s="67">
        <f>F13/H13-1</f>
        <v>-0.15748031496062997</v>
      </c>
      <c r="K13" s="75">
        <v>191</v>
      </c>
      <c r="L13" s="75">
        <v>43</v>
      </c>
      <c r="M13" s="75">
        <v>712</v>
      </c>
      <c r="N13" s="71">
        <f>K13/L13-1</f>
        <v>3.441860465116279</v>
      </c>
      <c r="O13" s="67">
        <f>K13/M13-1</f>
        <v>-0.73174157303370779</v>
      </c>
      <c r="P13" s="77">
        <v>43</v>
      </c>
      <c r="Q13" s="77">
        <v>827</v>
      </c>
      <c r="R13" s="24"/>
      <c r="S13" s="24"/>
      <c r="T13" s="24"/>
      <c r="U13" s="24"/>
      <c r="V13" s="24"/>
      <c r="W13" s="24"/>
      <c r="X13" s="24"/>
      <c r="Y13" s="24"/>
      <c r="Z13" s="24"/>
      <c r="AA13" s="24"/>
      <c r="AB13" s="24"/>
      <c r="AC13" s="24"/>
      <c r="AD13" s="24"/>
      <c r="AE13" s="24"/>
      <c r="AF13" s="24"/>
      <c r="AG13" s="24"/>
    </row>
    <row r="14" spans="1:33" s="25" customFormat="1">
      <c r="A14" s="11"/>
      <c r="B14" s="14"/>
      <c r="C14" s="39"/>
      <c r="D14" s="37" t="s">
        <v>11</v>
      </c>
      <c r="E14" s="38"/>
      <c r="F14" s="75">
        <v>174505</v>
      </c>
      <c r="G14" s="75">
        <v>0</v>
      </c>
      <c r="H14" s="75">
        <v>332808</v>
      </c>
      <c r="I14" s="71" t="str">
        <f t="shared" si="0"/>
        <v>n/a</v>
      </c>
      <c r="J14" s="67">
        <f>F14/H14-1</f>
        <v>-0.47565863801350927</v>
      </c>
      <c r="K14" s="75">
        <v>342388</v>
      </c>
      <c r="L14" s="75">
        <v>140552</v>
      </c>
      <c r="M14" s="75">
        <v>2230252</v>
      </c>
      <c r="N14" s="71">
        <f>K14/L14-1</f>
        <v>1.4360236780693265</v>
      </c>
      <c r="O14" s="67">
        <f>K14/M14-1</f>
        <v>-0.84648012870294476</v>
      </c>
      <c r="P14" s="77">
        <v>140552</v>
      </c>
      <c r="Q14" s="77">
        <v>2552942</v>
      </c>
      <c r="R14" s="24"/>
      <c r="S14" s="24"/>
      <c r="T14" s="24"/>
      <c r="U14" s="24"/>
      <c r="V14" s="24"/>
      <c r="W14" s="24"/>
      <c r="X14" s="24"/>
      <c r="Y14" s="24"/>
      <c r="Z14" s="24"/>
      <c r="AA14" s="24"/>
      <c r="AB14" s="24"/>
      <c r="AC14" s="24"/>
      <c r="AD14" s="24"/>
      <c r="AE14" s="24"/>
      <c r="AF14" s="24"/>
      <c r="AG14" s="24"/>
    </row>
    <row r="15" spans="1:33" s="25" customFormat="1">
      <c r="A15" s="11"/>
      <c r="B15" s="14"/>
      <c r="C15" s="36" t="s">
        <v>15</v>
      </c>
      <c r="D15" s="37"/>
      <c r="E15" s="38"/>
      <c r="F15" s="49"/>
      <c r="G15" s="49"/>
      <c r="H15" s="49"/>
      <c r="I15" s="71"/>
      <c r="J15" s="67"/>
      <c r="K15" s="49"/>
      <c r="L15" s="49"/>
      <c r="M15" s="49"/>
      <c r="N15" s="71"/>
      <c r="O15" s="67"/>
      <c r="P15" s="50"/>
      <c r="Q15" s="50"/>
      <c r="R15" s="24"/>
      <c r="S15" s="24"/>
      <c r="T15" s="24"/>
      <c r="U15" s="24"/>
      <c r="V15" s="24"/>
      <c r="W15" s="24"/>
      <c r="X15" s="24"/>
      <c r="Y15" s="24"/>
      <c r="Z15" s="24"/>
      <c r="AA15" s="24"/>
      <c r="AB15" s="24"/>
      <c r="AC15" s="24"/>
      <c r="AD15" s="24"/>
      <c r="AE15" s="24"/>
      <c r="AF15" s="24"/>
      <c r="AG15" s="24"/>
    </row>
    <row r="16" spans="1:33" s="25" customFormat="1">
      <c r="A16" s="11"/>
      <c r="B16" s="14"/>
      <c r="C16" s="39"/>
      <c r="D16" s="37" t="s">
        <v>5</v>
      </c>
      <c r="E16" s="38"/>
      <c r="F16" s="75">
        <v>9</v>
      </c>
      <c r="G16" s="75">
        <v>0</v>
      </c>
      <c r="H16" s="75">
        <v>21</v>
      </c>
      <c r="I16" s="71" t="str">
        <f t="shared" si="0"/>
        <v>n/a</v>
      </c>
      <c r="J16" s="67">
        <f>F16/H16-1</f>
        <v>-0.5714285714285714</v>
      </c>
      <c r="K16" s="75">
        <v>11</v>
      </c>
      <c r="L16" s="75">
        <v>4</v>
      </c>
      <c r="M16" s="75">
        <v>172</v>
      </c>
      <c r="N16" s="71">
        <f>K16/L16-1</f>
        <v>1.75</v>
      </c>
      <c r="O16" s="67">
        <f>K16/M16-1</f>
        <v>-0.93604651162790697</v>
      </c>
      <c r="P16" s="77">
        <v>4</v>
      </c>
      <c r="Q16" s="77">
        <v>191</v>
      </c>
      <c r="R16" s="24"/>
      <c r="S16" s="24"/>
      <c r="T16" s="24"/>
      <c r="U16" s="24"/>
      <c r="V16" s="24"/>
      <c r="W16" s="24"/>
      <c r="X16" s="24"/>
      <c r="Y16" s="24"/>
      <c r="Z16" s="24"/>
      <c r="AA16" s="24"/>
      <c r="AB16" s="24"/>
      <c r="AC16" s="24"/>
      <c r="AD16" s="24"/>
      <c r="AE16" s="24"/>
      <c r="AF16" s="24"/>
      <c r="AG16" s="24"/>
    </row>
    <row r="17" spans="1:33" s="25" customFormat="1">
      <c r="A17" s="11"/>
      <c r="B17" s="14"/>
      <c r="C17" s="39"/>
      <c r="D17" s="37" t="s">
        <v>11</v>
      </c>
      <c r="E17" s="38"/>
      <c r="F17" s="75">
        <v>3111</v>
      </c>
      <c r="G17" s="75">
        <v>0</v>
      </c>
      <c r="H17" s="75">
        <v>28163</v>
      </c>
      <c r="I17" s="71" t="str">
        <f t="shared" si="0"/>
        <v>n/a</v>
      </c>
      <c r="J17" s="67">
        <f>F17/H17-1</f>
        <v>-0.88953591591804848</v>
      </c>
      <c r="K17" s="75">
        <v>3535</v>
      </c>
      <c r="L17" s="75">
        <v>1753</v>
      </c>
      <c r="M17" s="75">
        <v>231553</v>
      </c>
      <c r="N17" s="71">
        <f>K17/L17-1</f>
        <v>1.0165430690245292</v>
      </c>
      <c r="O17" s="67">
        <f>K17/M17-1</f>
        <v>-0.98473351673267029</v>
      </c>
      <c r="P17" s="77">
        <v>1753</v>
      </c>
      <c r="Q17" s="77">
        <v>254421</v>
      </c>
      <c r="R17" s="24"/>
      <c r="S17" s="24"/>
      <c r="T17" s="24"/>
      <c r="U17" s="24"/>
      <c r="V17" s="24"/>
      <c r="W17" s="24"/>
      <c r="X17" s="24"/>
      <c r="Y17" s="24"/>
      <c r="Z17" s="24"/>
      <c r="AA17" s="24"/>
      <c r="AB17" s="24"/>
      <c r="AC17" s="24"/>
      <c r="AD17" s="24"/>
      <c r="AE17" s="24"/>
      <c r="AF17" s="24"/>
      <c r="AG17" s="24"/>
    </row>
    <row r="18" spans="1:33" s="25" customFormat="1">
      <c r="A18" s="11"/>
      <c r="B18" s="14"/>
      <c r="C18" s="36" t="s">
        <v>10</v>
      </c>
      <c r="D18" s="37"/>
      <c r="E18" s="40"/>
      <c r="F18" s="49"/>
      <c r="G18" s="49"/>
      <c r="H18" s="49"/>
      <c r="I18" s="71"/>
      <c r="J18" s="67"/>
      <c r="K18" s="49"/>
      <c r="L18" s="49"/>
      <c r="M18" s="49"/>
      <c r="N18" s="71"/>
      <c r="O18" s="67"/>
      <c r="P18" s="50"/>
      <c r="Q18" s="50"/>
      <c r="R18" s="24"/>
      <c r="S18" s="24"/>
      <c r="T18" s="24"/>
      <c r="U18" s="24"/>
      <c r="V18" s="24"/>
      <c r="W18" s="24"/>
      <c r="X18" s="24"/>
      <c r="Y18" s="24"/>
      <c r="Z18" s="24"/>
      <c r="AA18" s="24"/>
      <c r="AB18" s="24"/>
      <c r="AC18" s="24"/>
      <c r="AD18" s="24"/>
      <c r="AE18" s="24"/>
      <c r="AF18" s="24"/>
      <c r="AG18" s="24"/>
    </row>
    <row r="19" spans="1:33" s="25" customFormat="1">
      <c r="A19" s="11"/>
      <c r="B19" s="14"/>
      <c r="C19" s="39"/>
      <c r="D19" s="37" t="s">
        <v>5</v>
      </c>
      <c r="E19" s="40"/>
      <c r="F19" s="75">
        <v>85</v>
      </c>
      <c r="G19" s="75">
        <v>0</v>
      </c>
      <c r="H19" s="75">
        <v>97</v>
      </c>
      <c r="I19" s="71" t="str">
        <f t="shared" si="0"/>
        <v>n/a</v>
      </c>
      <c r="J19" s="67">
        <f>F19/H19-1</f>
        <v>-0.12371134020618557</v>
      </c>
      <c r="K19" s="75">
        <v>215</v>
      </c>
      <c r="L19" s="75">
        <v>406</v>
      </c>
      <c r="M19" s="75">
        <v>953</v>
      </c>
      <c r="N19" s="71">
        <f>K19/L19-1</f>
        <v>-0.47044334975369462</v>
      </c>
      <c r="O19" s="67">
        <f>K19/M19-1</f>
        <v>-0.77439664218258131</v>
      </c>
      <c r="P19" s="77">
        <v>406</v>
      </c>
      <c r="Q19" s="77">
        <v>1205</v>
      </c>
      <c r="R19" s="24"/>
      <c r="S19" s="24"/>
      <c r="T19" s="24"/>
      <c r="U19" s="24"/>
      <c r="V19" s="24"/>
      <c r="W19" s="24"/>
      <c r="X19" s="24"/>
      <c r="Y19" s="24"/>
      <c r="Z19" s="24"/>
      <c r="AA19" s="24"/>
      <c r="AB19" s="24"/>
      <c r="AC19" s="24"/>
      <c r="AD19" s="24"/>
      <c r="AE19" s="24"/>
      <c r="AF19" s="24"/>
      <c r="AG19" s="24"/>
    </row>
    <row r="20" spans="1:33" s="25" customFormat="1">
      <c r="A20" s="11"/>
      <c r="B20" s="14"/>
      <c r="C20" s="39"/>
      <c r="D20" s="37" t="s">
        <v>11</v>
      </c>
      <c r="E20" s="38"/>
      <c r="F20" s="75">
        <v>142400</v>
      </c>
      <c r="G20" s="75">
        <v>0</v>
      </c>
      <c r="H20" s="75">
        <v>268813</v>
      </c>
      <c r="I20" s="71" t="str">
        <f t="shared" si="0"/>
        <v>n/a</v>
      </c>
      <c r="J20" s="67">
        <f>F20/H20-1</f>
        <v>-0.47026371492450147</v>
      </c>
      <c r="K20" s="75">
        <v>324210</v>
      </c>
      <c r="L20" s="75">
        <v>833999</v>
      </c>
      <c r="M20" s="75">
        <v>3141355</v>
      </c>
      <c r="N20" s="71">
        <f>K20/L20-1</f>
        <v>-0.61125852668888092</v>
      </c>
      <c r="O20" s="67">
        <f>K20/M20-1</f>
        <v>-0.8967929444459477</v>
      </c>
      <c r="P20" s="77">
        <v>833999</v>
      </c>
      <c r="Q20" s="77">
        <v>3859183</v>
      </c>
      <c r="R20" s="24"/>
      <c r="S20" s="24"/>
      <c r="T20" s="24"/>
      <c r="U20" s="24"/>
      <c r="V20" s="24"/>
      <c r="W20" s="24"/>
      <c r="X20" s="24"/>
      <c r="Y20" s="24"/>
      <c r="Z20" s="24"/>
      <c r="AA20" s="24"/>
      <c r="AB20" s="24"/>
      <c r="AC20" s="24"/>
      <c r="AD20" s="24"/>
      <c r="AE20" s="24"/>
      <c r="AF20" s="24"/>
      <c r="AG20" s="24"/>
    </row>
    <row r="21" spans="1:33" s="25" customFormat="1">
      <c r="A21" s="11"/>
      <c r="B21" s="14"/>
      <c r="C21" s="36" t="s">
        <v>16</v>
      </c>
      <c r="D21" s="37"/>
      <c r="E21" s="38"/>
      <c r="F21" s="49"/>
      <c r="G21" s="49"/>
      <c r="H21" s="49"/>
      <c r="I21" s="71"/>
      <c r="J21" s="67"/>
      <c r="K21" s="49"/>
      <c r="L21" s="49"/>
      <c r="M21" s="49"/>
      <c r="N21" s="71"/>
      <c r="O21" s="67"/>
      <c r="P21" s="50"/>
      <c r="Q21" s="50"/>
      <c r="R21" s="24"/>
      <c r="S21" s="24"/>
      <c r="T21" s="24"/>
      <c r="U21" s="24"/>
      <c r="V21" s="24"/>
      <c r="W21" s="24"/>
      <c r="X21" s="24"/>
      <c r="Y21" s="24"/>
      <c r="Z21" s="24"/>
      <c r="AA21" s="24"/>
      <c r="AB21" s="24"/>
      <c r="AC21" s="24"/>
      <c r="AD21" s="24"/>
      <c r="AE21" s="24"/>
      <c r="AF21" s="24"/>
      <c r="AG21" s="24"/>
    </row>
    <row r="22" spans="1:33" s="25" customFormat="1">
      <c r="A22" s="11"/>
      <c r="B22" s="14"/>
      <c r="C22" s="39"/>
      <c r="D22" s="37" t="s">
        <v>5</v>
      </c>
      <c r="E22" s="38"/>
      <c r="F22" s="75">
        <v>16</v>
      </c>
      <c r="G22" s="75">
        <v>8</v>
      </c>
      <c r="H22" s="75">
        <v>64</v>
      </c>
      <c r="I22" s="71">
        <f t="shared" si="0"/>
        <v>1</v>
      </c>
      <c r="J22" s="67">
        <f>F22/H22-1</f>
        <v>-0.75</v>
      </c>
      <c r="K22" s="75">
        <v>87</v>
      </c>
      <c r="L22" s="75">
        <v>24</v>
      </c>
      <c r="M22" s="75">
        <v>308</v>
      </c>
      <c r="N22" s="71">
        <f>K22/L22-1</f>
        <v>2.625</v>
      </c>
      <c r="O22" s="67">
        <f>K22/M22-1</f>
        <v>-0.71753246753246747</v>
      </c>
      <c r="P22" s="77">
        <v>32</v>
      </c>
      <c r="Q22" s="77">
        <v>372</v>
      </c>
      <c r="R22" s="24"/>
      <c r="S22" s="24"/>
      <c r="T22" s="24"/>
      <c r="U22" s="24"/>
      <c r="V22" s="24"/>
      <c r="W22" s="24"/>
      <c r="X22" s="24"/>
      <c r="Y22" s="24"/>
      <c r="Z22" s="24"/>
      <c r="AA22" s="24"/>
      <c r="AB22" s="24"/>
      <c r="AC22" s="24"/>
      <c r="AD22" s="24"/>
      <c r="AE22" s="24"/>
      <c r="AF22" s="24"/>
      <c r="AG22" s="24"/>
    </row>
    <row r="23" spans="1:33" s="25" customFormat="1">
      <c r="A23" s="11"/>
      <c r="B23" s="14"/>
      <c r="C23" s="39"/>
      <c r="D23" s="37" t="s">
        <v>11</v>
      </c>
      <c r="E23" s="38"/>
      <c r="F23" s="75">
        <v>16203</v>
      </c>
      <c r="G23" s="75">
        <v>8362</v>
      </c>
      <c r="H23" s="75">
        <v>130501</v>
      </c>
      <c r="I23" s="71">
        <f t="shared" si="0"/>
        <v>0.93769433149964132</v>
      </c>
      <c r="J23" s="67">
        <f>F23/H23-1</f>
        <v>-0.87584003187715043</v>
      </c>
      <c r="K23" s="75">
        <v>117218</v>
      </c>
      <c r="L23" s="75">
        <v>55662</v>
      </c>
      <c r="M23" s="75">
        <v>818684</v>
      </c>
      <c r="N23" s="71">
        <f>K23/L23-1</f>
        <v>1.1058891164528761</v>
      </c>
      <c r="O23" s="67">
        <f>K23/M23-1</f>
        <v>-0.85682143537677535</v>
      </c>
      <c r="P23" s="77">
        <v>59180</v>
      </c>
      <c r="Q23" s="77">
        <v>902015</v>
      </c>
      <c r="R23" s="24"/>
      <c r="S23" s="24"/>
      <c r="T23" s="24"/>
      <c r="U23" s="24"/>
      <c r="V23" s="24"/>
      <c r="W23" s="24"/>
      <c r="X23" s="24"/>
      <c r="Y23" s="24"/>
      <c r="Z23" s="24"/>
      <c r="AA23" s="24"/>
      <c r="AB23" s="24"/>
      <c r="AC23" s="24"/>
      <c r="AD23" s="24"/>
      <c r="AE23" s="24"/>
      <c r="AF23" s="24"/>
      <c r="AG23" s="24"/>
    </row>
    <row r="24" spans="1:33" s="25" customFormat="1">
      <c r="A24" s="11"/>
      <c r="B24" s="14"/>
      <c r="C24" s="36" t="s">
        <v>17</v>
      </c>
      <c r="D24" s="37"/>
      <c r="E24" s="38"/>
      <c r="F24" s="49"/>
      <c r="G24" s="49"/>
      <c r="H24" s="49"/>
      <c r="I24" s="71"/>
      <c r="J24" s="67"/>
      <c r="K24" s="49"/>
      <c r="L24" s="49"/>
      <c r="M24" s="49"/>
      <c r="N24" s="71"/>
      <c r="O24" s="67"/>
      <c r="P24" s="50"/>
      <c r="Q24" s="50"/>
      <c r="R24" s="24"/>
      <c r="S24" s="24"/>
      <c r="T24" s="24"/>
      <c r="U24" s="24"/>
      <c r="V24" s="24"/>
      <c r="W24" s="24"/>
      <c r="X24" s="24"/>
      <c r="Y24" s="24"/>
      <c r="Z24" s="24"/>
      <c r="AA24" s="24"/>
      <c r="AB24" s="24"/>
      <c r="AC24" s="24"/>
      <c r="AD24" s="24"/>
      <c r="AE24" s="24"/>
      <c r="AF24" s="24"/>
      <c r="AG24" s="24"/>
    </row>
    <row r="25" spans="1:33" s="25" customFormat="1">
      <c r="A25" s="15"/>
      <c r="B25" s="14"/>
      <c r="C25" s="39"/>
      <c r="D25" s="37" t="s">
        <v>5</v>
      </c>
      <c r="E25" s="38"/>
      <c r="F25" s="75">
        <v>28</v>
      </c>
      <c r="G25" s="75">
        <v>12</v>
      </c>
      <c r="H25" s="75">
        <f>58+13</f>
        <v>71</v>
      </c>
      <c r="I25" s="71">
        <f t="shared" si="0"/>
        <v>1.3333333333333335</v>
      </c>
      <c r="J25" s="67">
        <f>F25/H25-1</f>
        <v>-0.60563380281690149</v>
      </c>
      <c r="K25" s="75">
        <v>104</v>
      </c>
      <c r="L25" s="75">
        <v>24</v>
      </c>
      <c r="M25" s="75">
        <f>251+75</f>
        <v>326</v>
      </c>
      <c r="N25" s="71">
        <f>K25/L25-1</f>
        <v>3.333333333333333</v>
      </c>
      <c r="O25" s="67">
        <f>K25/M25-1</f>
        <v>-0.68098159509202461</v>
      </c>
      <c r="P25" s="77">
        <v>37</v>
      </c>
      <c r="Q25" s="77">
        <f>282+81</f>
        <v>363</v>
      </c>
      <c r="R25" s="24"/>
      <c r="S25" s="24"/>
      <c r="T25" s="24"/>
      <c r="U25" s="24"/>
      <c r="V25" s="24"/>
      <c r="W25" s="24"/>
      <c r="X25" s="24"/>
      <c r="Y25" s="24"/>
      <c r="Z25" s="24"/>
      <c r="AA25" s="24"/>
      <c r="AB25" s="24"/>
      <c r="AC25" s="24"/>
      <c r="AD25" s="24"/>
      <c r="AE25" s="24"/>
      <c r="AF25" s="24"/>
      <c r="AG25" s="24"/>
    </row>
    <row r="26" spans="1:33" s="25" customFormat="1">
      <c r="A26" s="11"/>
      <c r="B26" s="14"/>
      <c r="C26" s="39"/>
      <c r="D26" s="37" t="s">
        <v>11</v>
      </c>
      <c r="E26" s="38"/>
      <c r="F26" s="75">
        <v>32614</v>
      </c>
      <c r="G26" s="75">
        <v>5592</v>
      </c>
      <c r="H26" s="75">
        <f>107857+31050</f>
        <v>138907</v>
      </c>
      <c r="I26" s="71">
        <f t="shared" si="0"/>
        <v>4.8322603719599426</v>
      </c>
      <c r="J26" s="67">
        <f>F26/H26-1</f>
        <v>-0.76520981663991017</v>
      </c>
      <c r="K26" s="75">
        <v>150273</v>
      </c>
      <c r="L26" s="75">
        <f>17324+8294</f>
        <v>25618</v>
      </c>
      <c r="M26" s="75">
        <f>625424+162098+38484</f>
        <v>826006</v>
      </c>
      <c r="N26" s="71">
        <f>K26/L26-1</f>
        <v>4.8659145913029898</v>
      </c>
      <c r="O26" s="67">
        <f>K26/M26-1</f>
        <v>-0.81807275007687597</v>
      </c>
      <c r="P26" s="77">
        <f>20768+8294</f>
        <v>29062</v>
      </c>
      <c r="Q26" s="77">
        <f>659951+168729+38484</f>
        <v>867164</v>
      </c>
      <c r="R26" s="24"/>
      <c r="S26" s="24"/>
      <c r="T26" s="24"/>
      <c r="U26" s="24"/>
      <c r="V26" s="24"/>
      <c r="W26" s="24"/>
      <c r="X26" s="24"/>
      <c r="Y26" s="24"/>
      <c r="Z26" s="24"/>
      <c r="AA26" s="24"/>
      <c r="AB26" s="24"/>
      <c r="AC26" s="24"/>
      <c r="AD26" s="24"/>
      <c r="AE26" s="24"/>
      <c r="AF26" s="24"/>
      <c r="AG26" s="24"/>
    </row>
    <row r="27" spans="1:33" s="25" customFormat="1" ht="15.75" thickBot="1">
      <c r="A27" s="11"/>
      <c r="B27" s="14"/>
      <c r="C27" s="41" t="s">
        <v>12</v>
      </c>
      <c r="D27" s="42"/>
      <c r="E27" s="43"/>
      <c r="F27" s="52">
        <f t="shared" ref="F27:H28" si="1">F10+F13+F16+F19+F22+F25</f>
        <v>249</v>
      </c>
      <c r="G27" s="52">
        <f t="shared" si="1"/>
        <v>20</v>
      </c>
      <c r="H27" s="52">
        <f t="shared" si="1"/>
        <v>393</v>
      </c>
      <c r="I27" s="73">
        <f>F27/G27-1</f>
        <v>11.45</v>
      </c>
      <c r="J27" s="69">
        <f>F27/H27-1</f>
        <v>-0.36641221374045807</v>
      </c>
      <c r="K27" s="52">
        <f t="shared" ref="K27:M28" si="2">K10+K13+K16+K19+K22+K25</f>
        <v>628</v>
      </c>
      <c r="L27" s="52">
        <f t="shared" si="2"/>
        <v>646</v>
      </c>
      <c r="M27" s="52">
        <f t="shared" si="2"/>
        <v>2737</v>
      </c>
      <c r="N27" s="73">
        <f>K27/L27-1</f>
        <v>-2.786377708978327E-2</v>
      </c>
      <c r="O27" s="69">
        <f>K27/M27-1</f>
        <v>-0.77055169894044573</v>
      </c>
      <c r="P27" s="52">
        <f>P10+P13+P16+P19+P22+P25</f>
        <v>667</v>
      </c>
      <c r="Q27" s="52">
        <f>Q10+Q13+Q16+Q19+Q22+Q25</f>
        <v>3344</v>
      </c>
      <c r="R27" s="24"/>
      <c r="S27" s="24"/>
      <c r="T27" s="24"/>
      <c r="U27" s="24"/>
      <c r="V27" s="24"/>
      <c r="W27" s="24"/>
      <c r="X27" s="24"/>
      <c r="Y27" s="24"/>
      <c r="Z27" s="24"/>
      <c r="AA27" s="24"/>
      <c r="AB27" s="24"/>
      <c r="AC27" s="24"/>
      <c r="AD27" s="24"/>
      <c r="AE27" s="24"/>
      <c r="AF27" s="24"/>
      <c r="AG27" s="24"/>
    </row>
    <row r="28" spans="1:33" s="27" customFormat="1" ht="16.5" thickTop="1" thickBot="1">
      <c r="A28" s="11"/>
      <c r="B28" s="14"/>
      <c r="C28" s="44" t="s">
        <v>13</v>
      </c>
      <c r="D28" s="45"/>
      <c r="E28" s="46"/>
      <c r="F28" s="53">
        <f t="shared" si="1"/>
        <v>369553</v>
      </c>
      <c r="G28" s="53">
        <f t="shared" si="1"/>
        <v>13954</v>
      </c>
      <c r="H28" s="53">
        <f t="shared" si="1"/>
        <v>930242</v>
      </c>
      <c r="I28" s="74">
        <f>F28/G28-1</f>
        <v>25.483660599111367</v>
      </c>
      <c r="J28" s="70">
        <f>F28/H28-1</f>
        <v>-0.60273455724424396</v>
      </c>
      <c r="K28" s="53">
        <f t="shared" si="2"/>
        <v>942545</v>
      </c>
      <c r="L28" s="53">
        <f t="shared" si="2"/>
        <v>1316469</v>
      </c>
      <c r="M28" s="53">
        <f t="shared" si="2"/>
        <v>7771179</v>
      </c>
      <c r="N28" s="74">
        <f>K28/L28-1</f>
        <v>-0.28403555267917435</v>
      </c>
      <c r="O28" s="70">
        <f>K28/M28-1</f>
        <v>-0.87871274101394392</v>
      </c>
      <c r="P28" s="53">
        <f>P11+P14+P17+P20+P23+P26</f>
        <v>1323431</v>
      </c>
      <c r="Q28" s="53">
        <f>Q11+Q14+Q17+Q20+Q23+Q26</f>
        <v>9169021</v>
      </c>
      <c r="R28" s="24"/>
      <c r="S28" s="26"/>
      <c r="T28" s="26"/>
      <c r="U28" s="26"/>
      <c r="V28" s="26"/>
      <c r="W28" s="26"/>
      <c r="X28" s="26"/>
      <c r="Y28" s="26"/>
      <c r="Z28" s="26"/>
      <c r="AA28" s="26"/>
      <c r="AB28" s="26"/>
      <c r="AC28" s="26"/>
      <c r="AD28" s="26"/>
      <c r="AE28" s="26"/>
      <c r="AF28" s="26"/>
      <c r="AG28" s="26"/>
    </row>
    <row r="29" spans="1:33" ht="15.75" thickTop="1">
      <c r="A29" s="10"/>
      <c r="B29" s="10"/>
      <c r="C29" s="10"/>
      <c r="D29" s="10"/>
      <c r="E29" s="10"/>
      <c r="F29" s="47"/>
      <c r="G29" s="47"/>
      <c r="H29" s="47"/>
      <c r="I29" s="10"/>
      <c r="J29" s="10"/>
      <c r="K29" s="10"/>
      <c r="L29" s="10"/>
      <c r="M29" s="10"/>
      <c r="N29" s="10"/>
      <c r="O29" s="10"/>
      <c r="P29" s="10"/>
      <c r="Q29" s="10"/>
    </row>
    <row r="30" spans="1:33" hidden="1">
      <c r="A30" s="10"/>
      <c r="B30" s="10"/>
      <c r="C30" s="10"/>
      <c r="D30" s="10"/>
      <c r="E30" s="10"/>
      <c r="F30" s="47"/>
      <c r="G30" s="47"/>
      <c r="H30" s="47"/>
      <c r="I30" s="10"/>
      <c r="J30" s="10"/>
      <c r="K30" s="10"/>
      <c r="L30" s="10"/>
      <c r="M30" s="10"/>
      <c r="N30" s="10"/>
      <c r="O30" s="10"/>
      <c r="P30" s="10"/>
      <c r="Q30" s="10"/>
    </row>
    <row r="31" spans="1:33" hidden="1">
      <c r="A31" s="10"/>
      <c r="B31" s="10"/>
      <c r="C31" s="10"/>
      <c r="D31" s="10"/>
      <c r="E31" s="10"/>
      <c r="F31" s="47"/>
      <c r="G31" s="47"/>
      <c r="H31" s="47"/>
      <c r="I31" s="10"/>
      <c r="J31" s="10"/>
      <c r="K31" s="10"/>
      <c r="L31" s="10"/>
      <c r="M31" s="10"/>
      <c r="N31" s="10"/>
      <c r="O31" s="10"/>
      <c r="P31" s="10"/>
      <c r="Q31" s="10"/>
    </row>
    <row r="32" spans="1:33" hidden="1">
      <c r="A32" s="10"/>
      <c r="B32" s="10"/>
      <c r="C32" s="10"/>
      <c r="D32" s="10"/>
      <c r="E32" s="10"/>
      <c r="F32" s="47"/>
      <c r="G32" s="47"/>
      <c r="H32" s="47"/>
      <c r="I32" s="10"/>
      <c r="J32" s="10"/>
      <c r="K32" s="10"/>
      <c r="L32" s="10"/>
      <c r="M32" s="10"/>
      <c r="N32" s="10"/>
      <c r="O32" s="10"/>
      <c r="P32" s="10"/>
      <c r="Q32" s="10"/>
    </row>
    <row r="33" spans="1:17" hidden="1">
      <c r="A33" s="10"/>
      <c r="B33" s="10"/>
      <c r="C33" s="10"/>
      <c r="D33" s="10"/>
      <c r="E33" s="10"/>
      <c r="F33" s="47"/>
      <c r="G33" s="47"/>
      <c r="H33" s="47"/>
      <c r="I33" s="10"/>
      <c r="J33" s="10"/>
      <c r="K33" s="10"/>
      <c r="L33" s="10"/>
      <c r="M33" s="10"/>
      <c r="N33" s="10"/>
      <c r="O33" s="10"/>
      <c r="P33" s="10"/>
      <c r="Q33" s="10"/>
    </row>
    <row r="34" spans="1:17" hidden="1">
      <c r="A34" s="10"/>
      <c r="B34" s="10"/>
      <c r="C34" s="10"/>
      <c r="D34" s="10"/>
      <c r="E34" s="10"/>
      <c r="F34" s="47"/>
      <c r="G34" s="47"/>
      <c r="H34" s="47"/>
      <c r="I34" s="10"/>
      <c r="J34" s="10"/>
      <c r="K34" s="10"/>
      <c r="L34" s="10"/>
      <c r="M34" s="10"/>
      <c r="N34" s="10"/>
      <c r="O34" s="10"/>
      <c r="P34" s="10"/>
      <c r="Q34" s="10"/>
    </row>
    <row r="35" spans="1:17" hidden="1">
      <c r="A35" s="10"/>
      <c r="B35" s="10"/>
      <c r="C35" s="10"/>
      <c r="D35" s="10"/>
      <c r="E35" s="10"/>
      <c r="F35" s="47"/>
      <c r="G35" s="47"/>
      <c r="H35" s="47"/>
      <c r="I35" s="10"/>
      <c r="J35" s="10"/>
      <c r="K35" s="10"/>
      <c r="L35" s="10"/>
      <c r="M35" s="10"/>
      <c r="N35" s="10"/>
      <c r="O35" s="10"/>
      <c r="P35" s="10"/>
      <c r="Q35" s="10"/>
    </row>
    <row r="36" spans="1:17" hidden="1">
      <c r="A36" s="10"/>
      <c r="B36" s="10"/>
      <c r="C36" s="10"/>
      <c r="D36" s="10"/>
      <c r="E36" s="10"/>
      <c r="F36" s="47"/>
      <c r="G36" s="47"/>
      <c r="H36" s="47"/>
      <c r="I36" s="10"/>
      <c r="J36" s="10"/>
      <c r="K36" s="10"/>
      <c r="L36" s="10"/>
      <c r="M36" s="10"/>
      <c r="N36" s="10"/>
      <c r="O36" s="10"/>
      <c r="P36" s="10"/>
      <c r="Q36" s="10"/>
    </row>
    <row r="37" spans="1:17" hidden="1">
      <c r="A37" s="10"/>
      <c r="B37" s="10"/>
      <c r="C37" s="10"/>
      <c r="D37" s="10"/>
      <c r="E37" s="10"/>
      <c r="F37" s="47"/>
      <c r="G37" s="47"/>
      <c r="H37" s="47"/>
      <c r="I37" s="10"/>
      <c r="J37" s="10"/>
      <c r="K37" s="10"/>
      <c r="L37" s="10"/>
      <c r="M37" s="10"/>
      <c r="N37" s="10"/>
      <c r="O37" s="10"/>
      <c r="P37" s="10"/>
      <c r="Q37" s="10"/>
    </row>
    <row r="38" spans="1:17" hidden="1">
      <c r="A38" s="10"/>
      <c r="B38" s="10"/>
      <c r="C38" s="10"/>
      <c r="D38" s="10"/>
      <c r="E38" s="10"/>
      <c r="F38" s="47"/>
      <c r="G38" s="47"/>
      <c r="H38" s="47"/>
      <c r="I38" s="10"/>
      <c r="J38" s="10"/>
      <c r="K38" s="10"/>
      <c r="L38" s="10"/>
      <c r="M38" s="10"/>
      <c r="N38" s="10"/>
      <c r="O38" s="10"/>
      <c r="P38" s="10"/>
      <c r="Q38" s="10"/>
    </row>
    <row r="39" spans="1:17" hidden="1">
      <c r="A39" s="10"/>
      <c r="B39" s="10"/>
      <c r="C39" s="10"/>
      <c r="D39" s="10"/>
      <c r="E39" s="10"/>
      <c r="F39" s="47"/>
      <c r="G39" s="47"/>
      <c r="H39" s="47"/>
      <c r="I39" s="10"/>
      <c r="J39" s="10"/>
      <c r="K39" s="10"/>
      <c r="L39" s="10"/>
      <c r="M39" s="10"/>
      <c r="N39" s="10"/>
      <c r="O39" s="10"/>
      <c r="P39" s="10"/>
      <c r="Q39" s="10"/>
    </row>
    <row r="40" spans="1:17" hidden="1">
      <c r="A40" s="10"/>
      <c r="B40" s="10"/>
      <c r="C40" s="10"/>
      <c r="D40" s="10"/>
      <c r="E40" s="10"/>
      <c r="F40" s="47"/>
      <c r="G40" s="47"/>
      <c r="H40" s="47"/>
      <c r="I40" s="10"/>
      <c r="J40" s="10"/>
      <c r="K40" s="10"/>
      <c r="L40" s="10"/>
      <c r="M40" s="10"/>
      <c r="N40" s="10"/>
      <c r="O40" s="10"/>
      <c r="P40" s="10"/>
      <c r="Q40" s="10"/>
    </row>
    <row r="41" spans="1:17" hidden="1">
      <c r="A41" s="10"/>
      <c r="B41" s="10"/>
      <c r="C41" s="10"/>
      <c r="D41" s="10"/>
      <c r="E41" s="10"/>
      <c r="F41" s="47"/>
      <c r="G41" s="47"/>
      <c r="H41" s="47"/>
      <c r="I41" s="10"/>
      <c r="J41" s="10"/>
      <c r="K41" s="10"/>
      <c r="L41" s="10"/>
      <c r="M41" s="10"/>
      <c r="N41" s="10"/>
      <c r="O41" s="10"/>
      <c r="P41" s="10"/>
      <c r="Q41" s="10"/>
    </row>
    <row r="42" spans="1:17" hidden="1">
      <c r="A42" s="10"/>
      <c r="B42" s="10"/>
      <c r="C42" s="10"/>
      <c r="D42" s="10"/>
      <c r="E42" s="10"/>
      <c r="F42" s="47"/>
      <c r="G42" s="47"/>
      <c r="H42" s="47"/>
      <c r="I42" s="10"/>
      <c r="J42" s="10"/>
      <c r="K42" s="10"/>
      <c r="L42" s="10"/>
      <c r="M42" s="10"/>
      <c r="N42" s="10"/>
      <c r="O42" s="10"/>
      <c r="P42" s="10"/>
      <c r="Q42" s="10"/>
    </row>
    <row r="43" spans="1:17" hidden="1">
      <c r="A43" s="10"/>
      <c r="B43" s="10"/>
      <c r="C43" s="10"/>
      <c r="D43" s="10"/>
      <c r="E43" s="10"/>
      <c r="F43" s="47"/>
      <c r="G43" s="47"/>
      <c r="H43" s="47"/>
      <c r="I43" s="10"/>
      <c r="J43" s="10"/>
      <c r="K43" s="10"/>
      <c r="L43" s="10"/>
      <c r="M43" s="10"/>
      <c r="N43" s="10"/>
      <c r="O43" s="10"/>
      <c r="P43" s="10"/>
      <c r="Q43" s="10"/>
    </row>
    <row r="44" spans="1:17" hidden="1">
      <c r="A44" s="10"/>
      <c r="B44" s="10"/>
      <c r="C44" s="10"/>
      <c r="D44" s="10"/>
      <c r="E44" s="10"/>
      <c r="F44" s="47"/>
      <c r="G44" s="47"/>
      <c r="H44" s="47"/>
      <c r="I44" s="10"/>
      <c r="J44" s="10"/>
      <c r="K44" s="10"/>
      <c r="L44" s="10"/>
      <c r="M44" s="10"/>
      <c r="N44" s="10"/>
      <c r="O44" s="10"/>
      <c r="P44" s="10"/>
      <c r="Q44" s="10"/>
    </row>
    <row r="45" spans="1:17" hidden="1">
      <c r="A45" s="10"/>
      <c r="B45" s="10"/>
      <c r="C45" s="10"/>
      <c r="D45" s="10"/>
      <c r="E45" s="10"/>
      <c r="F45" s="47"/>
      <c r="G45" s="47"/>
      <c r="H45" s="47"/>
      <c r="I45" s="10"/>
      <c r="J45" s="10"/>
      <c r="K45" s="10"/>
      <c r="L45" s="10"/>
      <c r="M45" s="10"/>
      <c r="N45" s="10"/>
      <c r="O45" s="10"/>
      <c r="P45" s="10"/>
      <c r="Q45" s="10"/>
    </row>
    <row r="46" spans="1:17" hidden="1">
      <c r="A46" s="10"/>
      <c r="B46" s="10"/>
      <c r="C46" s="10"/>
      <c r="D46" s="10"/>
      <c r="E46" s="10"/>
      <c r="F46" s="47"/>
      <c r="G46" s="47"/>
      <c r="H46" s="47"/>
      <c r="I46" s="10"/>
      <c r="J46" s="10"/>
      <c r="K46" s="10"/>
      <c r="L46" s="10"/>
      <c r="M46" s="10"/>
      <c r="N46" s="10"/>
      <c r="O46" s="10"/>
      <c r="P46" s="10"/>
      <c r="Q46" s="10"/>
    </row>
    <row r="47" spans="1:17" hidden="1">
      <c r="A47" s="10"/>
      <c r="B47" s="10"/>
      <c r="C47" s="10"/>
      <c r="D47" s="10"/>
      <c r="E47" s="10"/>
      <c r="F47" s="47"/>
      <c r="G47" s="47"/>
      <c r="H47" s="47"/>
      <c r="I47" s="10"/>
      <c r="J47" s="10"/>
      <c r="K47" s="10"/>
      <c r="L47" s="10"/>
      <c r="M47" s="10"/>
      <c r="N47" s="10"/>
      <c r="O47" s="10"/>
      <c r="P47" s="10"/>
      <c r="Q47" s="10"/>
    </row>
    <row r="48" spans="1:17" hidden="1">
      <c r="A48" s="10"/>
      <c r="B48" s="10"/>
      <c r="C48" s="10"/>
      <c r="D48" s="10"/>
      <c r="E48" s="10"/>
      <c r="F48" s="10"/>
      <c r="G48" s="10"/>
      <c r="H48" s="10"/>
      <c r="I48" s="10"/>
      <c r="J48" s="10"/>
      <c r="K48" s="10"/>
      <c r="L48" s="10"/>
      <c r="M48" s="10"/>
      <c r="N48" s="10"/>
      <c r="O48" s="10"/>
      <c r="P48" s="10"/>
      <c r="Q48" s="10"/>
    </row>
  </sheetData>
  <mergeCells count="3">
    <mergeCell ref="F6:J6"/>
    <mergeCell ref="K6:O6"/>
    <mergeCell ref="P6:Q6"/>
  </mergeCells>
  <pageMargins left="0.7" right="0.7" top="0.75" bottom="0.75" header="0.3" footer="0.3"/>
  <pageSetup paperSize="9" scale="85" orientation="landscape" horizontalDpi="4294967293" verticalDpi="4294967293"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48"/>
  <sheetViews>
    <sheetView zoomScale="79" zoomScaleNormal="79" workbookViewId="0">
      <selection activeCell="P27" sqref="P27"/>
    </sheetView>
  </sheetViews>
  <sheetFormatPr defaultColWidth="0" defaultRowHeight="15" customHeight="1" zeroHeight="1"/>
  <cols>
    <col min="1" max="3" width="2.5703125" customWidth="1"/>
    <col min="4" max="4" width="9.140625" customWidth="1"/>
    <col min="5" max="5" width="15.42578125" customWidth="1"/>
    <col min="6" max="6" width="11.28515625" bestFit="1" customWidth="1"/>
    <col min="7" max="7" width="9.140625" customWidth="1"/>
    <col min="8" max="8" width="11.140625" bestFit="1" customWidth="1"/>
    <col min="9" max="10" width="9.140625" customWidth="1"/>
    <col min="11" max="11" width="11" bestFit="1" customWidth="1"/>
    <col min="12" max="13" width="12.28515625" bestFit="1" customWidth="1"/>
    <col min="14" max="15" width="9.140625" customWidth="1"/>
    <col min="16" max="16" width="13" bestFit="1" customWidth="1"/>
    <col min="17" max="17" width="12.42578125" customWidth="1"/>
    <col min="18" max="18" width="3.28515625" style="24" customWidth="1"/>
    <col min="19" max="33" width="0" style="10" hidden="1" customWidth="1"/>
    <col min="34" max="16384" width="9.140625" hidden="1"/>
  </cols>
  <sheetData>
    <row r="1" spans="1:33">
      <c r="A1" s="10"/>
      <c r="B1" s="10"/>
      <c r="C1" s="10"/>
      <c r="D1" s="10"/>
      <c r="E1" s="10"/>
      <c r="F1" s="10"/>
      <c r="G1" s="10"/>
      <c r="H1" s="10"/>
      <c r="I1" s="10"/>
      <c r="J1" s="10"/>
      <c r="K1" s="10"/>
      <c r="L1" s="10"/>
      <c r="M1" s="10"/>
      <c r="N1" s="10"/>
      <c r="O1" s="10"/>
      <c r="P1" s="10"/>
      <c r="Q1" s="10"/>
      <c r="R1" s="10"/>
    </row>
    <row r="2" spans="1:33" ht="19.5" thickBot="1">
      <c r="A2" s="10"/>
      <c r="B2" s="9" t="s">
        <v>6</v>
      </c>
      <c r="C2" s="28"/>
      <c r="D2" s="28"/>
      <c r="E2" s="28"/>
      <c r="F2" s="28"/>
      <c r="G2" s="28"/>
      <c r="H2" s="28"/>
      <c r="I2" s="28"/>
      <c r="J2" s="28"/>
      <c r="K2" s="28"/>
      <c r="L2" s="28"/>
      <c r="M2" s="28"/>
      <c r="N2" s="28"/>
      <c r="O2" s="28"/>
      <c r="P2" s="28"/>
      <c r="Q2" s="28"/>
      <c r="R2" s="10"/>
    </row>
    <row r="3" spans="1:33">
      <c r="A3" s="11"/>
      <c r="B3" s="12"/>
      <c r="C3" s="29"/>
      <c r="D3" s="29"/>
      <c r="E3" s="29"/>
      <c r="F3" s="29"/>
      <c r="G3" s="29"/>
      <c r="H3" s="29"/>
      <c r="I3" s="29"/>
      <c r="J3" s="29"/>
      <c r="K3" s="29"/>
      <c r="L3" s="29"/>
      <c r="M3" s="29"/>
      <c r="N3" s="29"/>
      <c r="O3" s="29"/>
      <c r="P3" s="29"/>
      <c r="Q3" s="30">
        <f ca="1">+' '!I17</f>
        <v>44607</v>
      </c>
      <c r="R3" s="10"/>
    </row>
    <row r="4" spans="1:33" ht="15.75">
      <c r="A4" s="11"/>
      <c r="B4" s="13" t="s">
        <v>7</v>
      </c>
      <c r="C4" s="31"/>
      <c r="D4" s="29"/>
      <c r="E4" s="65" t="s">
        <v>21</v>
      </c>
      <c r="F4" s="29"/>
      <c r="G4" s="29"/>
      <c r="H4" s="29"/>
      <c r="I4" s="29"/>
      <c r="J4" s="29"/>
      <c r="K4" s="29"/>
      <c r="L4" s="29"/>
      <c r="M4" s="29"/>
      <c r="N4" s="29"/>
      <c r="O4" s="29"/>
      <c r="P4" s="29"/>
      <c r="Q4" s="29"/>
      <c r="R4" s="10"/>
    </row>
    <row r="5" spans="1:33">
      <c r="A5" s="11"/>
      <c r="B5" s="12"/>
      <c r="C5" s="29"/>
      <c r="D5" s="29"/>
      <c r="E5" s="29"/>
      <c r="F5" s="29"/>
      <c r="G5" s="29"/>
      <c r="H5" s="29"/>
      <c r="I5" s="29"/>
      <c r="J5" s="29"/>
      <c r="K5" s="29"/>
      <c r="L5" s="29"/>
      <c r="M5" s="29"/>
      <c r="N5" s="29"/>
      <c r="O5" s="29"/>
      <c r="P5" s="29"/>
      <c r="Q5" s="29"/>
    </row>
    <row r="6" spans="1:33" s="23" customFormat="1">
      <c r="A6" s="11"/>
      <c r="B6"/>
      <c r="C6" s="32" t="s">
        <v>7</v>
      </c>
      <c r="D6" s="33"/>
      <c r="E6" s="33"/>
      <c r="F6" s="78" t="s">
        <v>22</v>
      </c>
      <c r="G6" s="81"/>
      <c r="H6" s="81"/>
      <c r="I6" s="82"/>
      <c r="J6" s="83"/>
      <c r="K6" s="78" t="s">
        <v>23</v>
      </c>
      <c r="L6" s="81"/>
      <c r="M6" s="81"/>
      <c r="N6" s="82"/>
      <c r="O6" s="83"/>
      <c r="P6" s="79" t="s">
        <v>9</v>
      </c>
      <c r="Q6" s="84"/>
      <c r="R6" s="24"/>
      <c r="S6" s="22"/>
      <c r="T6" s="22"/>
      <c r="U6" s="22"/>
      <c r="V6" s="22"/>
      <c r="W6" s="22"/>
      <c r="X6" s="22"/>
      <c r="Y6" s="22"/>
      <c r="Z6" s="22"/>
      <c r="AA6" s="22"/>
      <c r="AB6" s="22"/>
      <c r="AC6" s="22"/>
      <c r="AD6" s="22"/>
      <c r="AE6" s="22"/>
      <c r="AF6" s="22"/>
      <c r="AG6" s="22"/>
    </row>
    <row r="7" spans="1:33" s="25" customFormat="1" ht="15.75">
      <c r="A7" s="11"/>
      <c r="B7" s="21"/>
      <c r="C7" s="34"/>
      <c r="D7" s="35"/>
      <c r="E7" s="35"/>
      <c r="F7" s="34"/>
      <c r="G7" s="35"/>
      <c r="H7" s="35"/>
      <c r="I7" s="35"/>
      <c r="J7" s="63"/>
      <c r="K7" s="34"/>
      <c r="L7" s="35"/>
      <c r="M7" s="35"/>
      <c r="N7" s="35"/>
      <c r="O7" s="63"/>
      <c r="P7" s="35"/>
      <c r="Q7" s="35"/>
      <c r="R7" s="24"/>
      <c r="S7" s="24"/>
      <c r="T7" s="24"/>
      <c r="U7" s="24"/>
      <c r="V7" s="24"/>
      <c r="W7" s="24"/>
      <c r="X7" s="24"/>
      <c r="Y7" s="24"/>
      <c r="Z7" s="24"/>
      <c r="AA7" s="24"/>
      <c r="AB7" s="24"/>
      <c r="AC7" s="24"/>
      <c r="AD7" s="24"/>
      <c r="AE7" s="24"/>
      <c r="AF7" s="24"/>
      <c r="AG7" s="24"/>
    </row>
    <row r="8" spans="1:33" s="61" customFormat="1" ht="22.5">
      <c r="A8" s="54"/>
      <c r="B8" s="55"/>
      <c r="C8" s="66" t="s">
        <v>29</v>
      </c>
      <c r="D8" s="56"/>
      <c r="E8" s="57"/>
      <c r="F8" s="62">
        <v>2021</v>
      </c>
      <c r="G8" s="58">
        <v>2020</v>
      </c>
      <c r="H8" s="58">
        <v>2019</v>
      </c>
      <c r="I8" s="59" t="s">
        <v>19</v>
      </c>
      <c r="J8" s="64" t="s">
        <v>18</v>
      </c>
      <c r="K8" s="62">
        <v>2021</v>
      </c>
      <c r="L8" s="58">
        <v>2020</v>
      </c>
      <c r="M8" s="58">
        <v>2019</v>
      </c>
      <c r="N8" s="59" t="s">
        <v>19</v>
      </c>
      <c r="O8" s="64" t="s">
        <v>18</v>
      </c>
      <c r="P8" s="58">
        <v>2020</v>
      </c>
      <c r="Q8" s="58">
        <v>2019</v>
      </c>
      <c r="R8" s="60"/>
      <c r="S8" s="60"/>
      <c r="T8" s="60"/>
      <c r="U8" s="60"/>
      <c r="V8" s="60"/>
      <c r="W8" s="60"/>
      <c r="X8" s="60"/>
      <c r="Y8" s="60"/>
      <c r="Z8" s="60"/>
      <c r="AA8" s="60"/>
      <c r="AB8" s="60"/>
      <c r="AC8" s="60"/>
      <c r="AD8" s="60"/>
      <c r="AE8" s="60"/>
      <c r="AF8" s="60"/>
      <c r="AG8" s="60"/>
    </row>
    <row r="9" spans="1:33" s="25" customFormat="1">
      <c r="A9" s="11"/>
      <c r="B9" s="14"/>
      <c r="C9" s="36" t="s">
        <v>14</v>
      </c>
      <c r="D9" s="37"/>
      <c r="E9" s="38"/>
      <c r="F9" s="37"/>
      <c r="G9" s="37"/>
      <c r="H9" s="37"/>
      <c r="I9" s="37"/>
      <c r="J9" s="38"/>
      <c r="K9" s="37"/>
      <c r="L9" s="37"/>
      <c r="M9" s="37"/>
      <c r="N9" s="37"/>
      <c r="O9" s="38"/>
      <c r="P9" s="37"/>
      <c r="Q9" s="37"/>
      <c r="R9" s="24"/>
      <c r="S9" s="24"/>
      <c r="T9" s="24"/>
      <c r="U9" s="24"/>
      <c r="V9" s="24"/>
      <c r="W9" s="24"/>
      <c r="X9" s="24"/>
      <c r="Y9" s="24"/>
      <c r="Z9" s="24"/>
      <c r="AA9" s="24"/>
      <c r="AB9" s="24"/>
      <c r="AC9" s="24"/>
      <c r="AD9" s="24"/>
      <c r="AE9" s="24"/>
      <c r="AF9" s="24"/>
      <c r="AG9" s="24"/>
    </row>
    <row r="10" spans="1:33" s="25" customFormat="1">
      <c r="A10" s="11"/>
      <c r="B10" s="14"/>
      <c r="C10" s="39"/>
      <c r="D10" s="37" t="s">
        <v>5</v>
      </c>
      <c r="E10" s="38"/>
      <c r="F10" s="75">
        <v>3</v>
      </c>
      <c r="G10" s="75">
        <v>0</v>
      </c>
      <c r="H10" s="75">
        <v>3</v>
      </c>
      <c r="I10" s="71" t="str">
        <f>IFERROR(F10/G10-1,"n/a")</f>
        <v>n/a</v>
      </c>
      <c r="J10" s="67">
        <f>F10/H10-1</f>
        <v>0</v>
      </c>
      <c r="K10" s="75">
        <v>16</v>
      </c>
      <c r="L10" s="75">
        <v>145</v>
      </c>
      <c r="M10" s="75">
        <v>253</v>
      </c>
      <c r="N10" s="71">
        <f>K10/L10-1</f>
        <v>-0.8896551724137931</v>
      </c>
      <c r="O10" s="67">
        <f>K10/M10-1</f>
        <v>-0.93675889328063244</v>
      </c>
      <c r="P10" s="77">
        <v>145</v>
      </c>
      <c r="Q10" s="77">
        <v>386</v>
      </c>
      <c r="R10" s="24"/>
      <c r="S10" s="24"/>
      <c r="T10" s="24"/>
      <c r="U10" s="24"/>
      <c r="V10" s="24"/>
      <c r="W10" s="24"/>
      <c r="X10" s="24"/>
      <c r="Y10" s="24"/>
      <c r="Z10" s="24"/>
      <c r="AA10" s="24"/>
      <c r="AB10" s="24"/>
      <c r="AC10" s="24"/>
      <c r="AD10" s="24"/>
      <c r="AE10" s="24"/>
      <c r="AF10" s="24"/>
      <c r="AG10" s="24"/>
    </row>
    <row r="11" spans="1:33" s="25" customFormat="1">
      <c r="A11" s="11"/>
      <c r="B11" s="14"/>
      <c r="C11" s="39"/>
      <c r="D11" s="37" t="s">
        <v>11</v>
      </c>
      <c r="E11" s="38"/>
      <c r="F11" s="75">
        <v>1618</v>
      </c>
      <c r="G11" s="75">
        <v>0</v>
      </c>
      <c r="H11" s="75">
        <v>11148</v>
      </c>
      <c r="I11" s="71" t="str">
        <f t="shared" ref="I11:I26" si="0">IFERROR(F11/G11-1,"n/a")</f>
        <v>n/a</v>
      </c>
      <c r="J11" s="67">
        <f>F11/H11-1</f>
        <v>-0.8548618586293506</v>
      </c>
      <c r="K11" s="75">
        <v>4201</v>
      </c>
      <c r="L11" s="75">
        <v>258885</v>
      </c>
      <c r="M11" s="75">
        <v>492279</v>
      </c>
      <c r="N11" s="71">
        <f>K11/L11-1</f>
        <v>-0.98377271761592988</v>
      </c>
      <c r="O11" s="67">
        <f>K11/M11-1</f>
        <v>-0.99146622139071539</v>
      </c>
      <c r="P11" s="77">
        <v>258885</v>
      </c>
      <c r="Q11" s="77">
        <v>733296</v>
      </c>
      <c r="R11" s="24"/>
      <c r="S11" s="24"/>
      <c r="T11" s="24"/>
      <c r="U11" s="24"/>
      <c r="V11" s="24"/>
      <c r="W11" s="24"/>
      <c r="X11" s="24"/>
      <c r="Y11" s="24"/>
      <c r="Z11" s="24"/>
      <c r="AA11" s="24"/>
      <c r="AB11" s="24"/>
      <c r="AC11" s="24"/>
      <c r="AD11" s="24"/>
      <c r="AE11" s="24"/>
      <c r="AF11" s="24"/>
      <c r="AG11" s="24"/>
    </row>
    <row r="12" spans="1:33" s="25" customFormat="1">
      <c r="A12" s="11"/>
      <c r="B12" s="14"/>
      <c r="C12" s="36" t="s">
        <v>20</v>
      </c>
      <c r="D12" s="37"/>
      <c r="E12" s="38"/>
      <c r="F12" s="51"/>
      <c r="G12" s="51"/>
      <c r="H12" s="51"/>
      <c r="I12" s="71"/>
      <c r="J12" s="68"/>
      <c r="K12" s="49"/>
      <c r="L12" s="49"/>
      <c r="M12" s="49"/>
      <c r="N12" s="72"/>
      <c r="O12" s="68"/>
      <c r="P12" s="50"/>
      <c r="Q12" s="50"/>
      <c r="R12" s="24"/>
      <c r="S12" s="24"/>
      <c r="T12" s="24"/>
      <c r="U12" s="24"/>
      <c r="V12" s="24"/>
      <c r="W12" s="24"/>
      <c r="X12" s="24"/>
      <c r="Y12" s="24"/>
      <c r="Z12" s="24"/>
      <c r="AA12" s="24"/>
      <c r="AB12" s="24"/>
      <c r="AC12" s="24"/>
      <c r="AD12" s="24"/>
      <c r="AE12" s="24"/>
      <c r="AF12" s="24"/>
      <c r="AG12" s="24"/>
    </row>
    <row r="13" spans="1:33" s="25" customFormat="1">
      <c r="A13" s="11"/>
      <c r="B13" s="14"/>
      <c r="C13" s="39"/>
      <c r="D13" s="37" t="s">
        <v>5</v>
      </c>
      <c r="E13" s="38"/>
      <c r="F13" s="75">
        <v>46</v>
      </c>
      <c r="G13" s="75">
        <v>0</v>
      </c>
      <c r="H13" s="75">
        <v>86</v>
      </c>
      <c r="I13" s="71" t="str">
        <f t="shared" si="0"/>
        <v>n/a</v>
      </c>
      <c r="J13" s="67">
        <f>F13/H13-1</f>
        <v>-0.46511627906976749</v>
      </c>
      <c r="K13" s="75">
        <v>84</v>
      </c>
      <c r="L13" s="75">
        <v>43</v>
      </c>
      <c r="M13" s="75">
        <v>585</v>
      </c>
      <c r="N13" s="71">
        <f>K13/L13-1</f>
        <v>0.95348837209302317</v>
      </c>
      <c r="O13" s="67">
        <f>K13/M13-1</f>
        <v>-0.85641025641025648</v>
      </c>
      <c r="P13" s="77">
        <v>43</v>
      </c>
      <c r="Q13" s="77">
        <v>827</v>
      </c>
      <c r="R13" s="24"/>
      <c r="S13" s="24"/>
      <c r="T13" s="24"/>
      <c r="U13" s="24"/>
      <c r="V13" s="24"/>
      <c r="W13" s="24"/>
      <c r="X13" s="24"/>
      <c r="Y13" s="24"/>
      <c r="Z13" s="24"/>
      <c r="AA13" s="24"/>
      <c r="AB13" s="24"/>
      <c r="AC13" s="24"/>
      <c r="AD13" s="24"/>
      <c r="AE13" s="24"/>
      <c r="AF13" s="24"/>
      <c r="AG13" s="24"/>
    </row>
    <row r="14" spans="1:33" s="25" customFormat="1">
      <c r="A14" s="11"/>
      <c r="B14" s="14"/>
      <c r="C14" s="39"/>
      <c r="D14" s="37" t="s">
        <v>11</v>
      </c>
      <c r="E14" s="38"/>
      <c r="F14" s="75">
        <v>89719</v>
      </c>
      <c r="G14" s="75">
        <v>0</v>
      </c>
      <c r="H14" s="75">
        <v>304036</v>
      </c>
      <c r="I14" s="71" t="str">
        <f t="shared" si="0"/>
        <v>n/a</v>
      </c>
      <c r="J14" s="67">
        <f>F14/H14-1</f>
        <v>-0.70490665579076162</v>
      </c>
      <c r="K14" s="75">
        <v>167883</v>
      </c>
      <c r="L14" s="75">
        <v>140552</v>
      </c>
      <c r="M14" s="75">
        <v>1897444</v>
      </c>
      <c r="N14" s="71">
        <f>K14/L14-1</f>
        <v>0.19445472138425646</v>
      </c>
      <c r="O14" s="67">
        <f>K14/M14-1</f>
        <v>-0.91152149944873206</v>
      </c>
      <c r="P14" s="77">
        <v>140552</v>
      </c>
      <c r="Q14" s="77">
        <v>2552942</v>
      </c>
      <c r="R14" s="24"/>
      <c r="S14" s="24"/>
      <c r="T14" s="24"/>
      <c r="U14" s="24"/>
      <c r="V14" s="24"/>
      <c r="W14" s="24"/>
      <c r="X14" s="24"/>
      <c r="Y14" s="24"/>
      <c r="Z14" s="24"/>
      <c r="AA14" s="24"/>
      <c r="AB14" s="24"/>
      <c r="AC14" s="24"/>
      <c r="AD14" s="24"/>
      <c r="AE14" s="24"/>
      <c r="AF14" s="24"/>
      <c r="AG14" s="24"/>
    </row>
    <row r="15" spans="1:33" s="25" customFormat="1">
      <c r="A15" s="11"/>
      <c r="B15" s="14"/>
      <c r="C15" s="36" t="s">
        <v>15</v>
      </c>
      <c r="D15" s="37"/>
      <c r="E15" s="38"/>
      <c r="F15" s="49"/>
      <c r="G15" s="49"/>
      <c r="H15" s="49"/>
      <c r="I15" s="71"/>
      <c r="J15" s="67"/>
      <c r="K15" s="49"/>
      <c r="L15" s="49"/>
      <c r="M15" s="49"/>
      <c r="N15" s="71"/>
      <c r="O15" s="67"/>
      <c r="P15" s="50"/>
      <c r="Q15" s="50"/>
      <c r="R15" s="24"/>
      <c r="S15" s="24"/>
      <c r="T15" s="24"/>
      <c r="U15" s="24"/>
      <c r="V15" s="24"/>
      <c r="W15" s="24"/>
      <c r="X15" s="24"/>
      <c r="Y15" s="24"/>
      <c r="Z15" s="24"/>
      <c r="AA15" s="24"/>
      <c r="AB15" s="24"/>
      <c r="AC15" s="24"/>
      <c r="AD15" s="24"/>
      <c r="AE15" s="24"/>
      <c r="AF15" s="24"/>
      <c r="AG15" s="24"/>
    </row>
    <row r="16" spans="1:33" s="25" customFormat="1">
      <c r="A16" s="11"/>
      <c r="B16" s="14"/>
      <c r="C16" s="39"/>
      <c r="D16" s="37" t="s">
        <v>5</v>
      </c>
      <c r="E16" s="38"/>
      <c r="F16" s="75">
        <v>2</v>
      </c>
      <c r="G16" s="75">
        <v>0</v>
      </c>
      <c r="H16" s="75">
        <v>23</v>
      </c>
      <c r="I16" s="71" t="str">
        <f t="shared" si="0"/>
        <v>n/a</v>
      </c>
      <c r="J16" s="67">
        <f>F16/H16-1</f>
        <v>-0.91304347826086962</v>
      </c>
      <c r="K16" s="75">
        <v>2</v>
      </c>
      <c r="L16" s="75">
        <v>4</v>
      </c>
      <c r="M16" s="75">
        <v>151</v>
      </c>
      <c r="N16" s="71">
        <f>K16/L16-1</f>
        <v>-0.5</v>
      </c>
      <c r="O16" s="67">
        <f>K16/M16-1</f>
        <v>-0.98675496688741726</v>
      </c>
      <c r="P16" s="77">
        <v>4</v>
      </c>
      <c r="Q16" s="77">
        <v>191</v>
      </c>
      <c r="R16" s="24"/>
      <c r="S16" s="24"/>
      <c r="T16" s="24"/>
      <c r="U16" s="24"/>
      <c r="V16" s="24"/>
      <c r="W16" s="24"/>
      <c r="X16" s="24"/>
      <c r="Y16" s="24"/>
      <c r="Z16" s="24"/>
      <c r="AA16" s="24"/>
      <c r="AB16" s="24"/>
      <c r="AC16" s="24"/>
      <c r="AD16" s="24"/>
      <c r="AE16" s="24"/>
      <c r="AF16" s="24"/>
      <c r="AG16" s="24"/>
    </row>
    <row r="17" spans="1:33" s="25" customFormat="1">
      <c r="A17" s="11"/>
      <c r="B17" s="14"/>
      <c r="C17" s="39"/>
      <c r="D17" s="37" t="s">
        <v>11</v>
      </c>
      <c r="E17" s="38"/>
      <c r="F17" s="75">
        <f>424</f>
        <v>424</v>
      </c>
      <c r="G17" s="75">
        <v>0</v>
      </c>
      <c r="H17" s="75">
        <v>35836</v>
      </c>
      <c r="I17" s="71" t="str">
        <f t="shared" si="0"/>
        <v>n/a</v>
      </c>
      <c r="J17" s="67">
        <f>F17/H17-1</f>
        <v>-0.98816832235740593</v>
      </c>
      <c r="K17" s="75">
        <v>424</v>
      </c>
      <c r="L17" s="75">
        <v>1753</v>
      </c>
      <c r="M17" s="75">
        <v>203390</v>
      </c>
      <c r="N17" s="71">
        <f>K17/L17-1</f>
        <v>-0.75812892184826008</v>
      </c>
      <c r="O17" s="67">
        <f>K17/M17-1</f>
        <v>-0.99791533507055408</v>
      </c>
      <c r="P17" s="77">
        <v>1753</v>
      </c>
      <c r="Q17" s="77">
        <v>254421</v>
      </c>
      <c r="R17" s="24"/>
      <c r="S17" s="24"/>
      <c r="T17" s="24"/>
      <c r="U17" s="24"/>
      <c r="V17" s="24"/>
      <c r="W17" s="24"/>
      <c r="X17" s="24"/>
      <c r="Y17" s="24"/>
      <c r="Z17" s="24"/>
      <c r="AA17" s="24"/>
      <c r="AB17" s="24"/>
      <c r="AC17" s="24"/>
      <c r="AD17" s="24"/>
      <c r="AE17" s="24"/>
      <c r="AF17" s="24"/>
      <c r="AG17" s="24"/>
    </row>
    <row r="18" spans="1:33" s="25" customFormat="1">
      <c r="A18" s="11"/>
      <c r="B18" s="14"/>
      <c r="C18" s="36" t="s">
        <v>10</v>
      </c>
      <c r="D18" s="37"/>
      <c r="E18" s="40"/>
      <c r="F18" s="49"/>
      <c r="G18" s="49"/>
      <c r="H18" s="49"/>
      <c r="I18" s="71"/>
      <c r="J18" s="67"/>
      <c r="K18" s="49"/>
      <c r="L18" s="49"/>
      <c r="M18" s="49"/>
      <c r="N18" s="71"/>
      <c r="O18" s="67"/>
      <c r="P18" s="50"/>
      <c r="Q18" s="50"/>
      <c r="R18" s="24"/>
      <c r="S18" s="24"/>
      <c r="T18" s="24"/>
      <c r="U18" s="24"/>
      <c r="V18" s="24"/>
      <c r="W18" s="24"/>
      <c r="X18" s="24"/>
      <c r="Y18" s="24"/>
      <c r="Z18" s="24"/>
      <c r="AA18" s="24"/>
      <c r="AB18" s="24"/>
      <c r="AC18" s="24"/>
      <c r="AD18" s="24"/>
      <c r="AE18" s="24"/>
      <c r="AF18" s="24"/>
      <c r="AG18" s="24"/>
    </row>
    <row r="19" spans="1:33" s="25" customFormat="1">
      <c r="A19" s="11"/>
      <c r="B19" s="14"/>
      <c r="C19" s="39"/>
      <c r="D19" s="37" t="s">
        <v>5</v>
      </c>
      <c r="E19" s="40"/>
      <c r="F19" s="75">
        <v>57</v>
      </c>
      <c r="G19" s="75">
        <v>0</v>
      </c>
      <c r="H19" s="75">
        <v>76</v>
      </c>
      <c r="I19" s="71" t="str">
        <f t="shared" si="0"/>
        <v>n/a</v>
      </c>
      <c r="J19" s="67">
        <f>F19/H19-1</f>
        <v>-0.25</v>
      </c>
      <c r="K19" s="75">
        <v>130</v>
      </c>
      <c r="L19" s="75">
        <v>406</v>
      </c>
      <c r="M19" s="75">
        <v>856</v>
      </c>
      <c r="N19" s="71">
        <f>K19/L19-1</f>
        <v>-0.67980295566502469</v>
      </c>
      <c r="O19" s="67">
        <f>K19/M19-1</f>
        <v>-0.84813084112149539</v>
      </c>
      <c r="P19" s="77">
        <v>406</v>
      </c>
      <c r="Q19" s="77">
        <v>1205</v>
      </c>
      <c r="R19" s="24"/>
      <c r="S19" s="24"/>
      <c r="T19" s="24"/>
      <c r="U19" s="24"/>
      <c r="V19" s="24"/>
      <c r="W19" s="24"/>
      <c r="X19" s="24"/>
      <c r="Y19" s="24"/>
      <c r="Z19" s="24"/>
      <c r="AA19" s="24"/>
      <c r="AB19" s="24"/>
      <c r="AC19" s="24"/>
      <c r="AD19" s="24"/>
      <c r="AE19" s="24"/>
      <c r="AF19" s="24"/>
      <c r="AG19" s="24"/>
    </row>
    <row r="20" spans="1:33" s="25" customFormat="1">
      <c r="A20" s="11"/>
      <c r="B20" s="14"/>
      <c r="C20" s="39"/>
      <c r="D20" s="37" t="s">
        <v>11</v>
      </c>
      <c r="E20" s="38"/>
      <c r="F20" s="75">
        <v>81777</v>
      </c>
      <c r="G20" s="75">
        <v>0</v>
      </c>
      <c r="H20" s="75">
        <v>223305</v>
      </c>
      <c r="I20" s="71" t="str">
        <f t="shared" si="0"/>
        <v>n/a</v>
      </c>
      <c r="J20" s="67">
        <f>F20/H20-1</f>
        <v>-0.63378786861019676</v>
      </c>
      <c r="K20" s="75">
        <v>181810</v>
      </c>
      <c r="L20" s="75">
        <v>833999</v>
      </c>
      <c r="M20" s="75">
        <v>2872542</v>
      </c>
      <c r="N20" s="71">
        <f>K20/L20-1</f>
        <v>-0.7820021366932095</v>
      </c>
      <c r="O20" s="67">
        <f>K20/M20-1</f>
        <v>-0.93670762690327936</v>
      </c>
      <c r="P20" s="77">
        <v>833999</v>
      </c>
      <c r="Q20" s="77">
        <v>3859183</v>
      </c>
      <c r="R20" s="24"/>
      <c r="S20" s="24"/>
      <c r="T20" s="24"/>
      <c r="U20" s="24"/>
      <c r="V20" s="24"/>
      <c r="W20" s="24"/>
      <c r="X20" s="24"/>
      <c r="Y20" s="24"/>
      <c r="Z20" s="24"/>
      <c r="AA20" s="24"/>
      <c r="AB20" s="24"/>
      <c r="AC20" s="24"/>
      <c r="AD20" s="24"/>
      <c r="AE20" s="24"/>
      <c r="AF20" s="24"/>
      <c r="AG20" s="24"/>
    </row>
    <row r="21" spans="1:33" s="25" customFormat="1">
      <c r="A21" s="11"/>
      <c r="B21" s="14"/>
      <c r="C21" s="36" t="s">
        <v>16</v>
      </c>
      <c r="D21" s="37"/>
      <c r="E21" s="38"/>
      <c r="F21" s="49"/>
      <c r="G21" s="49"/>
      <c r="H21" s="49"/>
      <c r="I21" s="71"/>
      <c r="J21" s="67"/>
      <c r="K21" s="49"/>
      <c r="L21" s="49"/>
      <c r="M21" s="49"/>
      <c r="N21" s="71"/>
      <c r="O21" s="67"/>
      <c r="P21" s="50"/>
      <c r="Q21" s="50"/>
      <c r="R21" s="24"/>
      <c r="S21" s="24"/>
      <c r="T21" s="24"/>
      <c r="U21" s="24"/>
      <c r="V21" s="24"/>
      <c r="W21" s="24"/>
      <c r="X21" s="24"/>
      <c r="Y21" s="24"/>
      <c r="Z21" s="24"/>
      <c r="AA21" s="24"/>
      <c r="AB21" s="24"/>
      <c r="AC21" s="24"/>
      <c r="AD21" s="24"/>
      <c r="AE21" s="24"/>
      <c r="AF21" s="24"/>
      <c r="AG21" s="24"/>
    </row>
    <row r="22" spans="1:33" s="25" customFormat="1">
      <c r="A22" s="11"/>
      <c r="B22" s="14"/>
      <c r="C22" s="39"/>
      <c r="D22" s="37" t="s">
        <v>5</v>
      </c>
      <c r="E22" s="38"/>
      <c r="F22" s="75">
        <v>17</v>
      </c>
      <c r="G22" s="75">
        <v>5</v>
      </c>
      <c r="H22" s="75">
        <v>40</v>
      </c>
      <c r="I22" s="71">
        <f t="shared" si="0"/>
        <v>2.4</v>
      </c>
      <c r="J22" s="67">
        <f>F22/H22-1</f>
        <v>-0.57499999999999996</v>
      </c>
      <c r="K22" s="75">
        <v>71</v>
      </c>
      <c r="L22" s="75">
        <v>16</v>
      </c>
      <c r="M22" s="75">
        <v>244</v>
      </c>
      <c r="N22" s="71">
        <f>K22/L22-1</f>
        <v>3.4375</v>
      </c>
      <c r="O22" s="67">
        <f>K22/M22-1</f>
        <v>-0.70901639344262302</v>
      </c>
      <c r="P22" s="77">
        <v>32</v>
      </c>
      <c r="Q22" s="77">
        <v>372</v>
      </c>
      <c r="R22" s="24"/>
      <c r="S22" s="24"/>
      <c r="T22" s="24"/>
      <c r="U22" s="24"/>
      <c r="V22" s="24"/>
      <c r="W22" s="24"/>
      <c r="X22" s="24"/>
      <c r="Y22" s="24"/>
      <c r="Z22" s="24"/>
      <c r="AA22" s="24"/>
      <c r="AB22" s="24"/>
      <c r="AC22" s="24"/>
      <c r="AD22" s="24"/>
      <c r="AE22" s="24"/>
      <c r="AF22" s="24"/>
      <c r="AG22" s="24"/>
    </row>
    <row r="23" spans="1:33" s="25" customFormat="1">
      <c r="A23" s="11"/>
      <c r="B23" s="14"/>
      <c r="C23" s="39"/>
      <c r="D23" s="37" t="s">
        <v>11</v>
      </c>
      <c r="E23" s="38"/>
      <c r="F23" s="75">
        <v>31465</v>
      </c>
      <c r="G23" s="75">
        <v>4538</v>
      </c>
      <c r="H23" s="75">
        <v>102143</v>
      </c>
      <c r="I23" s="71">
        <f t="shared" si="0"/>
        <v>5.9336712208021156</v>
      </c>
      <c r="J23" s="67">
        <f>F23/H23-1</f>
        <v>-0.69195147978814009</v>
      </c>
      <c r="K23" s="75">
        <v>101015</v>
      </c>
      <c r="L23" s="75">
        <v>47300</v>
      </c>
      <c r="M23" s="75">
        <v>688183</v>
      </c>
      <c r="N23" s="71">
        <f>K23/L23-1</f>
        <v>1.1356236786469345</v>
      </c>
      <c r="O23" s="67">
        <f>K23/M23-1</f>
        <v>-0.8532149152187718</v>
      </c>
      <c r="P23" s="77">
        <v>59180</v>
      </c>
      <c r="Q23" s="77">
        <v>902015</v>
      </c>
      <c r="R23" s="24"/>
      <c r="S23" s="24"/>
      <c r="T23" s="24"/>
      <c r="U23" s="24"/>
      <c r="V23" s="24"/>
      <c r="W23" s="24"/>
      <c r="X23" s="24"/>
      <c r="Y23" s="24"/>
      <c r="Z23" s="24"/>
      <c r="AA23" s="24"/>
      <c r="AB23" s="24"/>
      <c r="AC23" s="24"/>
      <c r="AD23" s="24"/>
      <c r="AE23" s="24"/>
      <c r="AF23" s="24"/>
      <c r="AG23" s="24"/>
    </row>
    <row r="24" spans="1:33" s="25" customFormat="1">
      <c r="A24" s="11"/>
      <c r="B24" s="14"/>
      <c r="C24" s="36" t="s">
        <v>17</v>
      </c>
      <c r="D24" s="37"/>
      <c r="E24" s="38"/>
      <c r="F24" s="49"/>
      <c r="G24" s="49"/>
      <c r="H24" s="49"/>
      <c r="I24" s="71"/>
      <c r="J24" s="67"/>
      <c r="K24" s="49"/>
      <c r="L24" s="49"/>
      <c r="M24" s="49"/>
      <c r="N24" s="71"/>
      <c r="O24" s="67"/>
      <c r="P24" s="50"/>
      <c r="Q24" s="50"/>
      <c r="R24" s="24"/>
      <c r="S24" s="24"/>
      <c r="T24" s="24"/>
      <c r="U24" s="24"/>
      <c r="V24" s="24"/>
      <c r="W24" s="24"/>
      <c r="X24" s="24"/>
      <c r="Y24" s="24"/>
      <c r="Z24" s="24"/>
      <c r="AA24" s="24"/>
      <c r="AB24" s="24"/>
      <c r="AC24" s="24"/>
      <c r="AD24" s="24"/>
      <c r="AE24" s="24"/>
      <c r="AF24" s="24"/>
      <c r="AG24" s="24"/>
    </row>
    <row r="25" spans="1:33" s="25" customFormat="1">
      <c r="A25" s="15"/>
      <c r="B25" s="14"/>
      <c r="C25" s="39"/>
      <c r="D25" s="37" t="s">
        <v>5</v>
      </c>
      <c r="E25" s="38"/>
      <c r="F25" s="75">
        <v>23</v>
      </c>
      <c r="G25" s="75">
        <v>7</v>
      </c>
      <c r="H25" s="75">
        <f>33+8</f>
        <v>41</v>
      </c>
      <c r="I25" s="71">
        <f t="shared" si="0"/>
        <v>2.2857142857142856</v>
      </c>
      <c r="J25" s="67">
        <f>F25/H25-1</f>
        <v>-0.43902439024390238</v>
      </c>
      <c r="K25" s="75">
        <v>76</v>
      </c>
      <c r="L25" s="75">
        <v>12</v>
      </c>
      <c r="M25" s="75">
        <f>193+62</f>
        <v>255</v>
      </c>
      <c r="N25" s="71">
        <f>K25/L25-1</f>
        <v>5.333333333333333</v>
      </c>
      <c r="O25" s="67">
        <f>K25/M25-1</f>
        <v>-0.70196078431372544</v>
      </c>
      <c r="P25" s="77">
        <v>37</v>
      </c>
      <c r="Q25" s="77">
        <f>282+81</f>
        <v>363</v>
      </c>
      <c r="R25" s="24"/>
      <c r="S25" s="24"/>
      <c r="T25" s="24"/>
      <c r="U25" s="24"/>
      <c r="V25" s="24"/>
      <c r="W25" s="24"/>
      <c r="X25" s="24"/>
      <c r="Y25" s="24"/>
      <c r="Z25" s="24"/>
      <c r="AA25" s="24"/>
      <c r="AB25" s="24"/>
      <c r="AC25" s="24"/>
      <c r="AD25" s="24"/>
      <c r="AE25" s="24"/>
      <c r="AF25" s="24"/>
      <c r="AG25" s="24"/>
    </row>
    <row r="26" spans="1:33" s="25" customFormat="1">
      <c r="A26" s="11"/>
      <c r="B26" s="14"/>
      <c r="C26" s="39"/>
      <c r="D26" s="37" t="s">
        <v>11</v>
      </c>
      <c r="E26" s="38"/>
      <c r="F26" s="75">
        <f>35845</f>
        <v>35845</v>
      </c>
      <c r="G26" s="75">
        <v>1534</v>
      </c>
      <c r="H26" s="75">
        <f>87955+17535+2310</f>
        <v>107800</v>
      </c>
      <c r="I26" s="71">
        <f t="shared" si="0"/>
        <v>22.367014341590611</v>
      </c>
      <c r="J26" s="67">
        <f>F26/H26-1</f>
        <v>-0.66748608534322817</v>
      </c>
      <c r="K26" s="75">
        <v>117659</v>
      </c>
      <c r="L26" s="75">
        <f>11732+8294</f>
        <v>20026</v>
      </c>
      <c r="M26" s="75">
        <f>517567+134302+38484</f>
        <v>690353</v>
      </c>
      <c r="N26" s="71">
        <f>K26/L26-1</f>
        <v>4.8753120942774393</v>
      </c>
      <c r="O26" s="67">
        <f>K26/M26-1</f>
        <v>-0.8295669027294732</v>
      </c>
      <c r="P26" s="77">
        <f>20768+8294</f>
        <v>29062</v>
      </c>
      <c r="Q26" s="77">
        <f>659951+168729+38484</f>
        <v>867164</v>
      </c>
      <c r="R26" s="24"/>
      <c r="S26" s="24"/>
      <c r="T26" s="24"/>
      <c r="U26" s="24"/>
      <c r="V26" s="24"/>
      <c r="W26" s="24"/>
      <c r="X26" s="24"/>
      <c r="Y26" s="24"/>
      <c r="Z26" s="24"/>
      <c r="AA26" s="24"/>
      <c r="AB26" s="24"/>
      <c r="AC26" s="24"/>
      <c r="AD26" s="24"/>
      <c r="AE26" s="24"/>
      <c r="AF26" s="24"/>
      <c r="AG26" s="24"/>
    </row>
    <row r="27" spans="1:33" s="25" customFormat="1" ht="15.75" thickBot="1">
      <c r="A27" s="11"/>
      <c r="B27" s="14"/>
      <c r="C27" s="41" t="s">
        <v>12</v>
      </c>
      <c r="D27" s="42"/>
      <c r="E27" s="43"/>
      <c r="F27" s="52">
        <f t="shared" ref="F27:H28" si="1">F10+F13+F16+F19+F22+F25</f>
        <v>148</v>
      </c>
      <c r="G27" s="52">
        <f t="shared" si="1"/>
        <v>12</v>
      </c>
      <c r="H27" s="52">
        <f t="shared" si="1"/>
        <v>269</v>
      </c>
      <c r="I27" s="73">
        <f>F27/G27-1</f>
        <v>11.333333333333334</v>
      </c>
      <c r="J27" s="69">
        <f>F27/H27-1</f>
        <v>-0.44981412639405205</v>
      </c>
      <c r="K27" s="52">
        <f t="shared" ref="K27:M28" si="2">K10+K13+K16+K19+K22+K25</f>
        <v>379</v>
      </c>
      <c r="L27" s="52">
        <f t="shared" si="2"/>
        <v>626</v>
      </c>
      <c r="M27" s="52">
        <f t="shared" si="2"/>
        <v>2344</v>
      </c>
      <c r="N27" s="73">
        <f>K27/L27-1</f>
        <v>-0.39456869009584661</v>
      </c>
      <c r="O27" s="69">
        <f>K27/M27-1</f>
        <v>-0.83831058020477811</v>
      </c>
      <c r="P27" s="52">
        <f>P10+P13+P16+P19+P22+P25</f>
        <v>667</v>
      </c>
      <c r="Q27" s="52">
        <f>Q10+Q13+Q16+Q19+Q22+Q25</f>
        <v>3344</v>
      </c>
      <c r="R27" s="24"/>
      <c r="S27" s="24"/>
      <c r="T27" s="24"/>
      <c r="U27" s="24"/>
      <c r="V27" s="24"/>
      <c r="W27" s="24"/>
      <c r="X27" s="24"/>
      <c r="Y27" s="24"/>
      <c r="Z27" s="24"/>
      <c r="AA27" s="24"/>
      <c r="AB27" s="24"/>
      <c r="AC27" s="24"/>
      <c r="AD27" s="24"/>
      <c r="AE27" s="24"/>
      <c r="AF27" s="24"/>
      <c r="AG27" s="24"/>
    </row>
    <row r="28" spans="1:33" s="27" customFormat="1" ht="16.5" thickTop="1" thickBot="1">
      <c r="A28" s="11"/>
      <c r="B28" s="14"/>
      <c r="C28" s="44" t="s">
        <v>13</v>
      </c>
      <c r="D28" s="45"/>
      <c r="E28" s="46"/>
      <c r="F28" s="53">
        <f t="shared" si="1"/>
        <v>240848</v>
      </c>
      <c r="G28" s="53">
        <f t="shared" si="1"/>
        <v>6072</v>
      </c>
      <c r="H28" s="53">
        <f t="shared" si="1"/>
        <v>784268</v>
      </c>
      <c r="I28" s="74">
        <f>F28/G28-1</f>
        <v>38.665349143610015</v>
      </c>
      <c r="J28" s="70">
        <f>F28/H28-1</f>
        <v>-0.69290089612224393</v>
      </c>
      <c r="K28" s="53">
        <f t="shared" si="2"/>
        <v>572992</v>
      </c>
      <c r="L28" s="53">
        <f t="shared" si="2"/>
        <v>1302515</v>
      </c>
      <c r="M28" s="53">
        <f t="shared" si="2"/>
        <v>6844191</v>
      </c>
      <c r="N28" s="74">
        <f>K28/L28-1</f>
        <v>-0.56008798363166645</v>
      </c>
      <c r="O28" s="70">
        <f>K28/M28-1</f>
        <v>-0.91628053629713135</v>
      </c>
      <c r="P28" s="53">
        <f>P11+P14+P17+P20+P23+P26</f>
        <v>1323431</v>
      </c>
      <c r="Q28" s="53">
        <f>Q11+Q14+Q17+Q20+Q23+Q26</f>
        <v>9169021</v>
      </c>
      <c r="R28" s="24"/>
      <c r="S28" s="26"/>
      <c r="T28" s="26"/>
      <c r="U28" s="26"/>
      <c r="V28" s="26"/>
      <c r="W28" s="26"/>
      <c r="X28" s="26"/>
      <c r="Y28" s="26"/>
      <c r="Z28" s="26"/>
      <c r="AA28" s="26"/>
      <c r="AB28" s="26"/>
      <c r="AC28" s="26"/>
      <c r="AD28" s="26"/>
      <c r="AE28" s="26"/>
      <c r="AF28" s="26"/>
      <c r="AG28" s="26"/>
    </row>
    <row r="29" spans="1:33" ht="15.75" thickTop="1">
      <c r="A29" s="10"/>
      <c r="B29" s="10"/>
      <c r="C29" s="10"/>
      <c r="D29" s="10"/>
      <c r="E29" s="10"/>
      <c r="F29" s="47"/>
      <c r="G29" s="47"/>
      <c r="H29" s="47"/>
      <c r="I29" s="10"/>
      <c r="J29" s="10"/>
      <c r="K29" s="10"/>
      <c r="L29" s="10"/>
      <c r="M29" s="10"/>
      <c r="N29" s="10"/>
      <c r="O29" s="10"/>
      <c r="P29" s="10"/>
      <c r="Q29" s="10"/>
    </row>
    <row r="30" spans="1:33" hidden="1">
      <c r="A30" s="10"/>
      <c r="B30" s="10"/>
      <c r="C30" s="10"/>
      <c r="D30" s="10"/>
      <c r="E30" s="10"/>
      <c r="F30" s="47"/>
      <c r="G30" s="47"/>
      <c r="H30" s="47"/>
      <c r="I30" s="10"/>
      <c r="J30" s="10"/>
      <c r="K30" s="10"/>
      <c r="L30" s="10"/>
      <c r="M30" s="10"/>
      <c r="N30" s="10"/>
      <c r="O30" s="10"/>
      <c r="P30" s="10"/>
      <c r="Q30" s="10"/>
    </row>
    <row r="31" spans="1:33" hidden="1">
      <c r="A31" s="10"/>
      <c r="B31" s="10"/>
      <c r="C31" s="10"/>
      <c r="D31" s="10"/>
      <c r="E31" s="10"/>
      <c r="F31" s="47"/>
      <c r="G31" s="47"/>
      <c r="H31" s="47"/>
      <c r="I31" s="10"/>
      <c r="J31" s="10"/>
      <c r="K31" s="10"/>
      <c r="L31" s="10"/>
      <c r="M31" s="10"/>
      <c r="N31" s="10"/>
      <c r="O31" s="10"/>
      <c r="P31" s="10"/>
      <c r="Q31" s="10"/>
    </row>
    <row r="32" spans="1:33" hidden="1">
      <c r="A32" s="10"/>
      <c r="B32" s="10"/>
      <c r="C32" s="10"/>
      <c r="D32" s="10"/>
      <c r="E32" s="10"/>
      <c r="F32" s="47"/>
      <c r="G32" s="47"/>
      <c r="H32" s="47"/>
      <c r="I32" s="10"/>
      <c r="J32" s="10"/>
      <c r="K32" s="10"/>
      <c r="L32" s="10"/>
      <c r="M32" s="10"/>
      <c r="N32" s="10"/>
      <c r="O32" s="10"/>
      <c r="P32" s="10"/>
      <c r="Q32" s="10"/>
    </row>
    <row r="33" spans="1:17" hidden="1">
      <c r="A33" s="10"/>
      <c r="B33" s="10"/>
      <c r="C33" s="10"/>
      <c r="D33" s="10"/>
      <c r="E33" s="10"/>
      <c r="F33" s="47"/>
      <c r="G33" s="47"/>
      <c r="H33" s="47"/>
      <c r="I33" s="10"/>
      <c r="J33" s="10"/>
      <c r="K33" s="10"/>
      <c r="L33" s="10"/>
      <c r="M33" s="10"/>
      <c r="N33" s="10"/>
      <c r="O33" s="10"/>
      <c r="P33" s="10"/>
      <c r="Q33" s="10"/>
    </row>
    <row r="34" spans="1:17" hidden="1">
      <c r="A34" s="10"/>
      <c r="B34" s="10"/>
      <c r="C34" s="10"/>
      <c r="D34" s="10"/>
      <c r="E34" s="10"/>
      <c r="F34" s="47"/>
      <c r="G34" s="47"/>
      <c r="H34" s="47"/>
      <c r="I34" s="10"/>
      <c r="J34" s="10"/>
      <c r="K34" s="10"/>
      <c r="L34" s="10"/>
      <c r="M34" s="10"/>
      <c r="N34" s="10"/>
      <c r="O34" s="10"/>
      <c r="P34" s="10"/>
      <c r="Q34" s="10"/>
    </row>
    <row r="35" spans="1:17" hidden="1">
      <c r="A35" s="10"/>
      <c r="B35" s="10"/>
      <c r="C35" s="10"/>
      <c r="D35" s="10"/>
      <c r="E35" s="10"/>
      <c r="F35" s="47"/>
      <c r="G35" s="47"/>
      <c r="H35" s="47"/>
      <c r="I35" s="10"/>
      <c r="J35" s="10"/>
      <c r="K35" s="10"/>
      <c r="L35" s="10"/>
      <c r="M35" s="10"/>
      <c r="N35" s="10"/>
      <c r="O35" s="10"/>
      <c r="P35" s="10"/>
      <c r="Q35" s="10"/>
    </row>
    <row r="36" spans="1:17" hidden="1">
      <c r="A36" s="10"/>
      <c r="B36" s="10"/>
      <c r="C36" s="10"/>
      <c r="D36" s="10"/>
      <c r="E36" s="10"/>
      <c r="F36" s="47"/>
      <c r="G36" s="47"/>
      <c r="H36" s="47"/>
      <c r="I36" s="10"/>
      <c r="J36" s="10"/>
      <c r="K36" s="10"/>
      <c r="L36" s="10"/>
      <c r="M36" s="10"/>
      <c r="N36" s="10"/>
      <c r="O36" s="10"/>
      <c r="P36" s="10"/>
      <c r="Q36" s="10"/>
    </row>
    <row r="37" spans="1:17" hidden="1">
      <c r="A37" s="10"/>
      <c r="B37" s="10"/>
      <c r="C37" s="10"/>
      <c r="D37" s="10"/>
      <c r="E37" s="10"/>
      <c r="F37" s="47"/>
      <c r="G37" s="47"/>
      <c r="H37" s="47"/>
      <c r="I37" s="10"/>
      <c r="J37" s="10"/>
      <c r="K37" s="10"/>
      <c r="L37" s="10"/>
      <c r="M37" s="10"/>
      <c r="N37" s="10"/>
      <c r="O37" s="10"/>
      <c r="P37" s="10"/>
      <c r="Q37" s="10"/>
    </row>
    <row r="38" spans="1:17" hidden="1">
      <c r="A38" s="10"/>
      <c r="B38" s="10"/>
      <c r="C38" s="10"/>
      <c r="D38" s="10"/>
      <c r="E38" s="10"/>
      <c r="F38" s="47"/>
      <c r="G38" s="47"/>
      <c r="H38" s="47"/>
      <c r="I38" s="10"/>
      <c r="J38" s="10"/>
      <c r="K38" s="10"/>
      <c r="L38" s="10"/>
      <c r="M38" s="10"/>
      <c r="N38" s="10"/>
      <c r="O38" s="10"/>
      <c r="P38" s="10"/>
      <c r="Q38" s="10"/>
    </row>
    <row r="39" spans="1:17" hidden="1">
      <c r="A39" s="10"/>
      <c r="B39" s="10"/>
      <c r="C39" s="10"/>
      <c r="D39" s="10"/>
      <c r="E39" s="10"/>
      <c r="F39" s="47"/>
      <c r="G39" s="47"/>
      <c r="H39" s="47"/>
      <c r="I39" s="10"/>
      <c r="J39" s="10"/>
      <c r="K39" s="10"/>
      <c r="L39" s="10"/>
      <c r="M39" s="10"/>
      <c r="N39" s="10"/>
      <c r="O39" s="10"/>
      <c r="P39" s="10"/>
      <c r="Q39" s="10"/>
    </row>
    <row r="40" spans="1:17" hidden="1">
      <c r="A40" s="10"/>
      <c r="B40" s="10"/>
      <c r="C40" s="10"/>
      <c r="D40" s="10"/>
      <c r="E40" s="10"/>
      <c r="F40" s="47"/>
      <c r="G40" s="47"/>
      <c r="H40" s="47"/>
      <c r="I40" s="10"/>
      <c r="J40" s="10"/>
      <c r="K40" s="10"/>
      <c r="L40" s="10"/>
      <c r="M40" s="10"/>
      <c r="N40" s="10"/>
      <c r="O40" s="10"/>
      <c r="P40" s="10"/>
      <c r="Q40" s="10"/>
    </row>
    <row r="41" spans="1:17" hidden="1">
      <c r="A41" s="10"/>
      <c r="B41" s="10"/>
      <c r="C41" s="10"/>
      <c r="D41" s="10"/>
      <c r="E41" s="10"/>
      <c r="F41" s="47"/>
      <c r="G41" s="47"/>
      <c r="H41" s="47"/>
      <c r="I41" s="10"/>
      <c r="J41" s="10"/>
      <c r="K41" s="10"/>
      <c r="L41" s="10"/>
      <c r="M41" s="10"/>
      <c r="N41" s="10"/>
      <c r="O41" s="10"/>
      <c r="P41" s="10"/>
      <c r="Q41" s="10"/>
    </row>
    <row r="42" spans="1:17" hidden="1">
      <c r="A42" s="10"/>
      <c r="B42" s="10"/>
      <c r="C42" s="10"/>
      <c r="D42" s="10"/>
      <c r="E42" s="10"/>
      <c r="F42" s="47"/>
      <c r="G42" s="47"/>
      <c r="H42" s="47"/>
      <c r="I42" s="10"/>
      <c r="J42" s="10"/>
      <c r="K42" s="10"/>
      <c r="L42" s="10"/>
      <c r="M42" s="10"/>
      <c r="N42" s="10"/>
      <c r="O42" s="10"/>
      <c r="P42" s="10"/>
      <c r="Q42" s="10"/>
    </row>
    <row r="43" spans="1:17" hidden="1">
      <c r="A43" s="10"/>
      <c r="B43" s="10"/>
      <c r="C43" s="10"/>
      <c r="D43" s="10"/>
      <c r="E43" s="10"/>
      <c r="F43" s="47"/>
      <c r="G43" s="47"/>
      <c r="H43" s="47"/>
      <c r="I43" s="10"/>
      <c r="J43" s="10"/>
      <c r="K43" s="10"/>
      <c r="L43" s="10"/>
      <c r="M43" s="10"/>
      <c r="N43" s="10"/>
      <c r="O43" s="10"/>
      <c r="P43" s="10"/>
      <c r="Q43" s="10"/>
    </row>
    <row r="44" spans="1:17" hidden="1">
      <c r="A44" s="10"/>
      <c r="B44" s="10"/>
      <c r="C44" s="10"/>
      <c r="D44" s="10"/>
      <c r="E44" s="10"/>
      <c r="F44" s="47"/>
      <c r="G44" s="47"/>
      <c r="H44" s="47"/>
      <c r="I44" s="10"/>
      <c r="J44" s="10"/>
      <c r="K44" s="10"/>
      <c r="L44" s="10"/>
      <c r="M44" s="10"/>
      <c r="N44" s="10"/>
      <c r="O44" s="10"/>
      <c r="P44" s="10"/>
      <c r="Q44" s="10"/>
    </row>
    <row r="45" spans="1:17" hidden="1">
      <c r="A45" s="10"/>
      <c r="B45" s="10"/>
      <c r="C45" s="10"/>
      <c r="D45" s="10"/>
      <c r="E45" s="10"/>
      <c r="F45" s="47"/>
      <c r="G45" s="47"/>
      <c r="H45" s="47"/>
      <c r="I45" s="10"/>
      <c r="J45" s="10"/>
      <c r="K45" s="10"/>
      <c r="L45" s="10"/>
      <c r="M45" s="10"/>
      <c r="N45" s="10"/>
      <c r="O45" s="10"/>
      <c r="P45" s="10"/>
      <c r="Q45" s="10"/>
    </row>
    <row r="46" spans="1:17" hidden="1">
      <c r="A46" s="10"/>
      <c r="B46" s="10"/>
      <c r="C46" s="10"/>
      <c r="D46" s="10"/>
      <c r="E46" s="10"/>
      <c r="F46" s="47"/>
      <c r="G46" s="47"/>
      <c r="H46" s="47"/>
      <c r="I46" s="10"/>
      <c r="J46" s="10"/>
      <c r="K46" s="10"/>
      <c r="L46" s="10"/>
      <c r="M46" s="10"/>
      <c r="N46" s="10"/>
      <c r="O46" s="10"/>
      <c r="P46" s="10"/>
      <c r="Q46" s="10"/>
    </row>
    <row r="47" spans="1:17" hidden="1">
      <c r="A47" s="10"/>
      <c r="B47" s="10"/>
      <c r="C47" s="10"/>
      <c r="D47" s="10"/>
      <c r="E47" s="10"/>
      <c r="F47" s="47"/>
      <c r="G47" s="47"/>
      <c r="H47" s="47"/>
      <c r="I47" s="10"/>
      <c r="J47" s="10"/>
      <c r="K47" s="10"/>
      <c r="L47" s="10"/>
      <c r="M47" s="10"/>
      <c r="N47" s="10"/>
      <c r="O47" s="10"/>
      <c r="P47" s="10"/>
      <c r="Q47" s="10"/>
    </row>
    <row r="48" spans="1:17" hidden="1">
      <c r="A48" s="10"/>
      <c r="B48" s="10"/>
      <c r="C48" s="10"/>
      <c r="D48" s="10"/>
      <c r="E48" s="10"/>
      <c r="F48" s="10"/>
      <c r="G48" s="10"/>
      <c r="H48" s="10"/>
      <c r="I48" s="10"/>
      <c r="J48" s="10"/>
      <c r="K48" s="10"/>
      <c r="L48" s="10"/>
      <c r="M48" s="10"/>
      <c r="N48" s="10"/>
      <c r="O48" s="10"/>
      <c r="P48" s="10"/>
      <c r="Q48" s="10"/>
    </row>
  </sheetData>
  <mergeCells count="3">
    <mergeCell ref="P6:Q6"/>
    <mergeCell ref="K6:O6"/>
    <mergeCell ref="F6:J6"/>
  </mergeCells>
  <pageMargins left="0.7" right="0.7" top="0.75" bottom="0.75" header="0.3" footer="0.3"/>
  <pageSetup paperSize="9" scale="85" orientation="landscape" horizontalDpi="4294967293" verticalDpi="4294967293"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Belge" ma:contentTypeID="0x010100B29B276ACB4E644D9A6582918F6D7D7E" ma:contentTypeVersion="11" ma:contentTypeDescription="Yeni belge oluşturun." ma:contentTypeScope="" ma:versionID="2b76566f46abaab9a0500348acd4feca">
  <xsd:schema xmlns:xsd="http://www.w3.org/2001/XMLSchema" xmlns:xs="http://www.w3.org/2001/XMLSchema" xmlns:p="http://schemas.microsoft.com/office/2006/metadata/properties" xmlns:ns2="8cd7474e-1d48-42f1-a929-9fa835c241d5" xmlns:ns3="50acc271-0769-44fa-a07c-5c2dfce6e462" targetNamespace="http://schemas.microsoft.com/office/2006/metadata/properties" ma:root="true" ma:fieldsID="a514a2c721889c9f13d70b3b9f8bd87a" ns2:_="" ns3:_="">
    <xsd:import namespace="8cd7474e-1d48-42f1-a929-9fa835c241d5"/>
    <xsd:import namespace="50acc271-0769-44fa-a07c-5c2dfce6e46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cd7474e-1d48-42f1-a929-9fa835c241d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0acc271-0769-44fa-a07c-5c2dfce6e462" elementFormDefault="qualified">
    <xsd:import namespace="http://schemas.microsoft.com/office/2006/documentManagement/types"/>
    <xsd:import namespace="http://schemas.microsoft.com/office/infopath/2007/PartnerControls"/>
    <xsd:element name="SharedWithUsers" ma:index="10" nillable="true" ma:displayName="Paylaşılanla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Ayrıntıları ile Paylaşıld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çerik Türü"/>
        <xsd:element ref="dc:title" minOccurs="0" maxOccurs="1" ma:index="4" ma:displayName="Başlı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4C4D69E-E9A6-4C6E-930B-6845131E721B}">
  <ds:schemaRefs>
    <ds:schemaRef ds:uri="http://schemas.microsoft.com/sharepoint/v3/contenttype/forms"/>
  </ds:schemaRefs>
</ds:datastoreItem>
</file>

<file path=customXml/itemProps2.xml><?xml version="1.0" encoding="utf-8"?>
<ds:datastoreItem xmlns:ds="http://schemas.openxmlformats.org/officeDocument/2006/customXml" ds:itemID="{D1B7095C-3646-4B99-B67E-A4B825A73AB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cd7474e-1d48-42f1-a929-9fa835c241d5"/>
    <ds:schemaRef ds:uri="50acc271-0769-44fa-a07c-5c2dfce6e46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16FC12F-4478-42E3-9A48-BDD9224AE15B}">
  <ds:schemaRefs>
    <ds:schemaRef ds:uri="http://schemas.microsoft.com/office/2006/documentManagement/types"/>
    <ds:schemaRef ds:uri="http://schemas.microsoft.com/office/2006/metadata/properties"/>
    <ds:schemaRef ds:uri="http://schemas.openxmlformats.org/package/2006/metadata/core-properties"/>
    <ds:schemaRef ds:uri="http://schemas.microsoft.com/office/infopath/2007/PartnerControls"/>
    <ds:schemaRef ds:uri="http://purl.org/dc/elements/1.1/"/>
    <ds:schemaRef ds:uri="8cd7474e-1d48-42f1-a929-9fa835c241d5"/>
    <ds:schemaRef ds:uri="http://purl.org/dc/terms/"/>
    <ds:schemaRef ds:uri="http://purl.org/dc/dcmitype/"/>
    <ds:schemaRef ds:uri="50acc271-0769-44fa-a07c-5c2dfce6e462"/>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8</vt:i4>
      </vt:variant>
      <vt:variant>
        <vt:lpstr>Named Ranges</vt:lpstr>
      </vt:variant>
      <vt:variant>
        <vt:i4>2</vt:i4>
      </vt:variant>
    </vt:vector>
  </HeadingPairs>
  <TitlesOfParts>
    <vt:vector size="10" baseType="lpstr">
      <vt:lpstr> </vt:lpstr>
      <vt:lpstr>Disclaimer</vt:lpstr>
      <vt:lpstr>Notes</vt:lpstr>
      <vt:lpstr>Jan-22</vt:lpstr>
      <vt:lpstr>Dec-21</vt:lpstr>
      <vt:lpstr>Nov-21</vt:lpstr>
      <vt:lpstr>Oct-21</vt:lpstr>
      <vt:lpstr>Sept-21</vt:lpstr>
      <vt:lpstr>Disclaimer!Print_Area</vt:lpstr>
      <vt:lpstr>Notes!Print_Area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 Fomferra</dc:creator>
  <cp:lastModifiedBy>Hewlett-Packard Company</cp:lastModifiedBy>
  <cp:lastPrinted>2021-12-15T18:12:21Z</cp:lastPrinted>
  <dcterms:created xsi:type="dcterms:W3CDTF">2021-12-10T09:13:50Z</dcterms:created>
  <dcterms:modified xsi:type="dcterms:W3CDTF">2022-02-15T07:54:49Z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0x010100B29B276ACB4E644D9A6582918F6D7D7E</vt:lpwstr>
  </property>
</Properties>
</file>