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yholding.sharepoint.com/sites/Finance/Shared Documents/General/2022/KPI/04-April/"/>
    </mc:Choice>
  </mc:AlternateContent>
  <xr:revisionPtr revIDLastSave="36" documentId="11_75879FF2595283ADF255661E1F1A34F29372E505" xr6:coauthVersionLast="47" xr6:coauthVersionMax="47" xr10:uidLastSave="{66637443-13BF-4F72-8BA8-4B1193DF394F}"/>
  <bookViews>
    <workbookView xWindow="-108" yWindow="-108" windowWidth="23256" windowHeight="12252" activeTab="3" xr2:uid="{00000000-000D-0000-FFFF-FFFF00000000}"/>
  </bookViews>
  <sheets>
    <sheet name=" " sheetId="3" r:id="rId1"/>
    <sheet name="Disclaimer" sheetId="13" r:id="rId2"/>
    <sheet name="Notes" sheetId="11" r:id="rId3"/>
    <sheet name="Apr-22" sheetId="18" r:id="rId4"/>
    <sheet name="Mar-22" sheetId="17" r:id="rId5"/>
    <sheet name="Feb-22" sheetId="16" r:id="rId6"/>
    <sheet name="Jan-22" sheetId="15" r:id="rId7"/>
    <sheet name="Dec-21" sheetId="14" r:id="rId8"/>
    <sheet name="Nov-21" sheetId="10" r:id="rId9"/>
    <sheet name="Oct-21" sheetId="9" r:id="rId10"/>
    <sheet name="Sept-21" sheetId="1" r:id="rId11"/>
  </sheets>
  <externalReferences>
    <externalReference r:id="rId12"/>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[1]Inputs!#REF!</definedName>
    <definedName name="_xlnm.Print_Area" localSheetId="1">Disclaimer!$A$1:$CA$35</definedName>
    <definedName name="_xlnm.Print_Area" localSheetId="2">Notes!$A$1:$CA$35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[1]Inputs!#REF!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6" i="18" l="1"/>
  <c r="O26" i="18"/>
  <c r="N26" i="18"/>
  <c r="M26" i="18"/>
  <c r="P25" i="18"/>
  <c r="O25" i="18"/>
  <c r="N25" i="18"/>
  <c r="M25" i="18"/>
  <c r="Q25" i="18" s="1"/>
  <c r="P23" i="18"/>
  <c r="O23" i="18"/>
  <c r="N23" i="18"/>
  <c r="M23" i="18"/>
  <c r="P22" i="18"/>
  <c r="O22" i="18"/>
  <c r="N22" i="18"/>
  <c r="M22" i="18"/>
  <c r="Q22" i="18" s="1"/>
  <c r="P20" i="18"/>
  <c r="O20" i="18"/>
  <c r="N20" i="18"/>
  <c r="M20" i="18"/>
  <c r="P19" i="18"/>
  <c r="O19" i="18"/>
  <c r="N19" i="18"/>
  <c r="M19" i="18"/>
  <c r="R19" i="18" s="1"/>
  <c r="P17" i="18"/>
  <c r="O17" i="18"/>
  <c r="N17" i="18"/>
  <c r="M17" i="18"/>
  <c r="P16" i="18"/>
  <c r="O16" i="18"/>
  <c r="N16" i="18"/>
  <c r="M16" i="18"/>
  <c r="S16" i="18" s="1"/>
  <c r="P14" i="18"/>
  <c r="O14" i="18"/>
  <c r="N14" i="18"/>
  <c r="M14" i="18"/>
  <c r="P13" i="18"/>
  <c r="O13" i="18"/>
  <c r="N13" i="18"/>
  <c r="M13" i="18"/>
  <c r="S13" i="18" s="1"/>
  <c r="P11" i="18"/>
  <c r="O11" i="18"/>
  <c r="N11" i="18"/>
  <c r="M11" i="18"/>
  <c r="P10" i="18"/>
  <c r="O10" i="18"/>
  <c r="N10" i="18"/>
  <c r="N27" i="18" s="1"/>
  <c r="M10" i="18"/>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M26" i="14"/>
  <c r="Q26" i="14"/>
  <c r="Q25" i="14"/>
  <c r="M25" i="14"/>
  <c r="H25" i="14" s="1"/>
  <c r="H23" i="14"/>
  <c r="H22" i="14"/>
  <c r="H20" i="14"/>
  <c r="H19" i="14"/>
  <c r="H17" i="14"/>
  <c r="H16" i="14"/>
  <c r="H14" i="14"/>
  <c r="H13" i="14"/>
  <c r="O28" i="18" l="1"/>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S28" i="18" s="1"/>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R28" i="18" l="1"/>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V3" i="18" s="1"/>
  <c r="V3" i="16" l="1"/>
  <c r="V3" i="17"/>
  <c r="Q3" i="14"/>
  <c r="V3" i="15"/>
  <c r="Q3" i="9"/>
  <c r="Q3" i="10"/>
  <c r="Q3"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<sst xmlns="http://schemas.openxmlformats.org/spreadsheetml/2006/main" count="269" uniqueCount="47">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</sst>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s>
  <fonts count="25">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85">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xr:uid="{00000000-0005-0000-0000-000001000000}"/>
    <cellStyle name="Line_ClosingBal" xfId="6" xr:uid="{00000000-0005-0000-0000-000002000000}"/>
    <cellStyle name="Normal" xfId="0" builtinId="0"/>
    <cellStyle name="Normal 2" xfId="2" xr:uid="{00000000-0005-0000-0000-000004000000}"/>
    <cellStyle name="Percent" xfId="8" builtinId="5"/>
    <cellStyle name="Sheet_Header" xfId="1" xr:uid="{00000000-0005-0000-0000-000006000000}"/>
    <cellStyle name="Sheet_Header2" xfId="3" xr:uid="{00000000-0005-0000-0000-000007000000}"/>
    <cellStyle name="Unit" xfId="5" xr:uid="{00000000-0005-0000-0000-000008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r>
            <a:rPr lang="en-GB" sz="1400" i="1">
              <a:solidFill>
                <a:sysClr val="windowText" lastClr="000000"/>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u="none" strike="noStrike">
              <a:solidFill>
                <a:sysClr val="windowText" lastClr="000000"/>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p>
        <a:p>
          <a:br>
            <a:rPr lang="en-GB" sz="1400" b="0" i="1" u="none" strike="noStrike">
              <a:solidFill>
                <a:sysClr val="windowText" lastClr="000000"/>
              </a:solidFill>
              <a:effectLst/>
              <a:latin typeface="+mn-lt"/>
              <a:ea typeface="+mn-ea"/>
              <a:cs typeface="+mn-cs"/>
            </a:rPr>
          </a:br>
          <a:r>
            <a:rPr lang="en-GB" sz="1400" b="0" i="1" u="none" strike="noStrike">
              <a:solidFill>
                <a:sysClr val="windowText" lastClr="000000"/>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134470</xdr:colOff>
      <xdr:row>3</xdr:row>
      <xdr:rowOff>56030</xdr:rowOff>
    </xdr:from>
    <xdr:to>
      <xdr:col>18</xdr:col>
      <xdr:colOff>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02558" y="874059"/>
          <a:ext cx="10186148" cy="4852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Creuers	</a:t>
          </a:r>
          <a:r>
            <a:rPr kumimoji="0" lang="de-DE" sz="1000" b="0" i="0" u="none" strike="noStrike" kern="0" cap="none" spc="0" normalizeH="0" baseline="0" noProof="0">
              <a:ln>
                <a:noFill/>
              </a:ln>
              <a:solidFill>
                <a:prstClr val="black"/>
              </a:solidFill>
              <a:effectLst/>
              <a:uLnTx/>
              <a:uFillTx/>
              <a:latin typeface="+mn-lt"/>
              <a:ea typeface="+mn-ea"/>
              <a:cs typeface="+mn-cs"/>
            </a:rPr>
            <a:t>	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0" i="0" u="none" strike="noStrike">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Ravenna, Taranto (from 2021), and Zadar as well as cruise activity in Port of Adria.</a:t>
          </a:r>
          <a:endParaRPr lang="en-GB" sz="1000">
            <a:solidFill>
              <a:schemeClr val="dk1"/>
            </a:solidFill>
            <a:effectLst/>
            <a:latin typeface="+mn-lt"/>
            <a:ea typeface="+mn-ea"/>
            <a:cs typeface="+mn-cs"/>
          </a:endParaRPr>
        </a:p>
        <a:p>
          <a:pPr rtl="0" eaLnBrk="1" latinLnBrk="0" hangingPunct="1">
            <a:spcBef>
              <a:spcPts val="600"/>
            </a:spcBef>
          </a:pPr>
          <a:endParaRPr lang="de-DE" sz="1000" b="0" i="0" u="none" strike="noStrike">
            <a:solidFill>
              <a:schemeClr val="dk1"/>
            </a:solidFill>
            <a:effectLst/>
            <a:latin typeface="+mn-lt"/>
            <a:ea typeface="+mn-ea"/>
            <a:cs typeface="+mn-cs"/>
          </a:endParaRPr>
        </a:p>
        <a:p>
          <a:pPr rtl="0" eaLnBrk="1" latinLnBrk="0" hangingPunct="1">
            <a:spcBef>
              <a:spcPts val="600"/>
            </a:spcBef>
          </a:pP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44691</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topLeftCell="B1" zoomScale="85" zoomScaleNormal="85" workbookViewId="0">
      <selection activeCell="R24" sqref="R24"/>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4</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3B9A-90AB-4482-9DFE-12A3E377F7C6}">
  <sheetPr>
    <pageSetUpPr fitToPage="1"/>
  </sheetPr>
  <dimension ref="A1:AL48"/>
  <sheetViews>
    <sheetView showGridLines="0" tabSelected="1" zoomScale="79" zoomScaleNormal="100" workbookViewId="0">
      <selection activeCell="G23" sqref="G23"/>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44691</v>
      </c>
      <c r="W3" s="10"/>
    </row>
    <row r="4" spans="1:38" ht="16.2">
      <c r="A4" s="11"/>
      <c r="B4" s="13" t="s">
        <v>7</v>
      </c>
      <c r="C4" s="31"/>
      <c r="D4" s="29"/>
      <c r="E4" s="65" t="s">
        <v>44</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45</v>
      </c>
      <c r="G6" s="78"/>
      <c r="H6" s="78"/>
      <c r="I6" s="78"/>
      <c r="J6" s="78"/>
      <c r="K6" s="78"/>
      <c r="L6" s="79"/>
      <c r="M6" s="80" t="s">
        <v>46</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25</v>
      </c>
      <c r="G10" s="75">
        <v>0</v>
      </c>
      <c r="H10" s="75">
        <v>0</v>
      </c>
      <c r="I10" s="75">
        <v>27</v>
      </c>
      <c r="J10" s="71" t="str">
        <f t="shared" ref="J10:J28" si="0">IFERROR(F10/G10-1,"n/a")</f>
        <v>n/a</v>
      </c>
      <c r="K10" s="71" t="str">
        <f>IFERROR(F10/H10-1,"n/a")</f>
        <v>n/a</v>
      </c>
      <c r="L10" s="67">
        <f t="shared" ref="L10:L11" si="1">IFERROR(F10/I10-1,"n/a")</f>
        <v>-7.407407407407407E-2</v>
      </c>
      <c r="M10" s="75">
        <f>F10+'Mar-22'!M10</f>
        <v>222</v>
      </c>
      <c r="N10" s="75">
        <f>G10+'Mar-22'!N10</f>
        <v>0</v>
      </c>
      <c r="O10" s="75">
        <f>H10+'Mar-22'!O10</f>
        <v>145</v>
      </c>
      <c r="P10" s="75">
        <f>I10+'Mar-22'!P10</f>
        <v>227</v>
      </c>
      <c r="Q10" s="71" t="str">
        <f>IFERROR(M10/N10-1,"n/a")</f>
        <v>n/a</v>
      </c>
      <c r="R10" s="71">
        <f>IFERROR(M10/O10-1,"n/a")</f>
        <v>0.53103448275862064</v>
      </c>
      <c r="S10" s="67">
        <f>IFERROR(M10/P10-1,"n/a")</f>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30815</v>
      </c>
      <c r="G11" s="75">
        <v>0</v>
      </c>
      <c r="H11" s="75">
        <v>0</v>
      </c>
      <c r="I11" s="75">
        <v>46675</v>
      </c>
      <c r="J11" s="71" t="str">
        <f t="shared" si="0"/>
        <v>n/a</v>
      </c>
      <c r="K11" s="71" t="str">
        <f t="shared" ref="K11" si="2">IFERROR(F11/H11-1,"n/a")</f>
        <v>n/a</v>
      </c>
      <c r="L11" s="67">
        <f t="shared" si="1"/>
        <v>-0.33979646491697912</v>
      </c>
      <c r="M11" s="75">
        <f>F11+'Mar-22'!M11</f>
        <v>187143</v>
      </c>
      <c r="N11" s="75">
        <f>G11+'Mar-22'!N11</f>
        <v>0</v>
      </c>
      <c r="O11" s="75">
        <f>H11+'Mar-22'!O11</f>
        <v>258885</v>
      </c>
      <c r="P11" s="75">
        <f>I11+'Mar-22'!P11</f>
        <v>432055</v>
      </c>
      <c r="Q11" s="71" t="str">
        <f>IFERROR(M11/N11-1,"n/a")</f>
        <v>n/a</v>
      </c>
      <c r="R11" s="71">
        <f>IFERROR(M11/O11-1,"n/a")</f>
        <v>-0.27711918419375403</v>
      </c>
      <c r="S11" s="67">
        <f>IFERROR(M11/P11-1,"n/a")</f>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96</v>
      </c>
      <c r="G13" s="75">
        <v>0</v>
      </c>
      <c r="H13" s="75">
        <v>0</v>
      </c>
      <c r="I13" s="75">
        <v>90</v>
      </c>
      <c r="J13" s="71" t="str">
        <f t="shared" si="0"/>
        <v>n/a</v>
      </c>
      <c r="K13" s="71" t="str">
        <f t="shared" ref="K13:K14" si="3">IFERROR(F13/H13-1,"n/a")</f>
        <v>n/a</v>
      </c>
      <c r="L13" s="67">
        <f t="shared" ref="L13:L14" si="4">IFERROR(F13/I13-1,"n/a")</f>
        <v>6.6666666666666652E-2</v>
      </c>
      <c r="M13" s="75">
        <f>F13+'Mar-22'!M13</f>
        <v>149</v>
      </c>
      <c r="N13" s="75">
        <f>G13+'Mar-22'!N13</f>
        <v>0</v>
      </c>
      <c r="O13" s="75">
        <f>H13+'Mar-22'!O13</f>
        <v>43</v>
      </c>
      <c r="P13" s="75">
        <f>I13+'Mar-22'!P13</f>
        <v>179</v>
      </c>
      <c r="Q13" s="71" t="str">
        <f t="shared" ref="Q13:Q14" si="5">IFERROR(M13/N13-1,"n/a")</f>
        <v>n/a</v>
      </c>
      <c r="R13" s="71">
        <f t="shared" ref="R13:R14" si="6">IFERROR(M13/O13-1,"n/a")</f>
        <v>2.4651162790697674</v>
      </c>
      <c r="S13" s="67">
        <f t="shared" ref="S13:S14" si="7">IFERROR(M13/P13-1,"n/a")</f>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114892</v>
      </c>
      <c r="G14" s="75">
        <v>0</v>
      </c>
      <c r="H14" s="75">
        <v>0</v>
      </c>
      <c r="I14" s="75">
        <v>212740</v>
      </c>
      <c r="J14" s="71" t="str">
        <f t="shared" si="0"/>
        <v>n/a</v>
      </c>
      <c r="K14" s="71" t="str">
        <f t="shared" si="3"/>
        <v>n/a</v>
      </c>
      <c r="L14" s="67">
        <f t="shared" si="4"/>
        <v>-0.45994171288897245</v>
      </c>
      <c r="M14" s="75">
        <f>F14+'Mar-22'!M14</f>
        <v>183346</v>
      </c>
      <c r="N14" s="75">
        <f>G14+'Mar-22'!N14</f>
        <v>0</v>
      </c>
      <c r="O14" s="75">
        <f>H14+'Mar-22'!O14</f>
        <v>146557</v>
      </c>
      <c r="P14" s="75">
        <f>I14+'Mar-22'!P14</f>
        <v>464640</v>
      </c>
      <c r="Q14" s="71" t="str">
        <f t="shared" si="5"/>
        <v>n/a</v>
      </c>
      <c r="R14" s="71">
        <f t="shared" si="6"/>
        <v>0.25102178674508902</v>
      </c>
      <c r="S14" s="67">
        <f t="shared" si="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27</v>
      </c>
      <c r="G16" s="75">
        <v>0</v>
      </c>
      <c r="H16" s="75">
        <v>0</v>
      </c>
      <c r="I16" s="75">
        <v>13</v>
      </c>
      <c r="J16" s="71" t="str">
        <f t="shared" si="0"/>
        <v>n/a</v>
      </c>
      <c r="K16" s="71" t="str">
        <f t="shared" ref="K16:K17" si="8">IFERROR(F16/H16-1,"n/a")</f>
        <v>n/a</v>
      </c>
      <c r="L16" s="67">
        <f>IFERROR(F16/I16-1,"n/a")</f>
        <v>1.0769230769230771</v>
      </c>
      <c r="M16" s="75">
        <f>F16+'Mar-22'!M16</f>
        <v>37</v>
      </c>
      <c r="N16" s="75">
        <f>G16+'Mar-22'!N16</f>
        <v>0</v>
      </c>
      <c r="O16" s="75">
        <f>H16+'Mar-22'!O16</f>
        <v>3</v>
      </c>
      <c r="P16" s="75">
        <f>I16+'Mar-22'!P16</f>
        <v>19</v>
      </c>
      <c r="Q16" s="71" t="str">
        <f t="shared" ref="Q16:Q17" si="9">IFERROR(M16/N16-1,"n/a")</f>
        <v>n/a</v>
      </c>
      <c r="R16" s="71">
        <f t="shared" ref="R16:R17" si="10">IFERROR(M16/O16-1,"n/a")</f>
        <v>11.333333333333334</v>
      </c>
      <c r="S16" s="67">
        <f t="shared" ref="S16:S17" si="11">IFERROR(M16/P16-1,"n/a")</f>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20824</v>
      </c>
      <c r="G17" s="75">
        <v>0</v>
      </c>
      <c r="H17" s="75">
        <v>0</v>
      </c>
      <c r="I17" s="75">
        <v>14253</v>
      </c>
      <c r="J17" s="71" t="str">
        <f t="shared" si="0"/>
        <v>n/a</v>
      </c>
      <c r="K17" s="71" t="str">
        <f t="shared" si="8"/>
        <v>n/a</v>
      </c>
      <c r="L17" s="67">
        <f t="shared" ref="L17:L28" si="12">IFERROR(F17/I17-1,"n/a")</f>
        <v>0.46102574896513016</v>
      </c>
      <c r="M17" s="75">
        <f>F17+'Mar-22'!M17</f>
        <v>22296</v>
      </c>
      <c r="N17" s="75">
        <f>G17+'Mar-22'!N17</f>
        <v>0</v>
      </c>
      <c r="O17" s="75">
        <f>H17+'Mar-22'!O17</f>
        <v>1642</v>
      </c>
      <c r="P17" s="75">
        <f>I17+'Mar-22'!P17</f>
        <v>19391</v>
      </c>
      <c r="Q17" s="71" t="str">
        <f t="shared" si="9"/>
        <v>n/a</v>
      </c>
      <c r="R17" s="71">
        <f t="shared" si="10"/>
        <v>12.578562728380025</v>
      </c>
      <c r="S17" s="67">
        <f t="shared" si="11"/>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111</v>
      </c>
      <c r="G19" s="75">
        <v>0</v>
      </c>
      <c r="H19" s="75">
        <v>42</v>
      </c>
      <c r="I19" s="75">
        <v>102</v>
      </c>
      <c r="J19" s="71" t="str">
        <f t="shared" si="0"/>
        <v>n/a</v>
      </c>
      <c r="K19" s="71">
        <f t="shared" ref="K19:K20" si="13">IFERROR(F19/H19-1,"n/a")</f>
        <v>1.6428571428571428</v>
      </c>
      <c r="L19" s="67">
        <f t="shared" si="12"/>
        <v>8.8235294117646967E-2</v>
      </c>
      <c r="M19" s="75">
        <f>F19+'Mar-22'!M19</f>
        <v>444</v>
      </c>
      <c r="N19" s="75">
        <f>G19+'Mar-22'!N19</f>
        <v>0</v>
      </c>
      <c r="O19" s="75">
        <f>H19+'Mar-22'!O19</f>
        <v>406</v>
      </c>
      <c r="P19" s="75">
        <f>I19+'Mar-22'!P19</f>
        <v>418</v>
      </c>
      <c r="Q19" s="71" t="str">
        <f t="shared" ref="Q19:Q20" si="14">IFERROR(M19/N19-1,"n/a")</f>
        <v>n/a</v>
      </c>
      <c r="R19" s="71">
        <f t="shared" ref="R19:R20" si="15">IFERROR(M19/O19-1,"n/a")</f>
        <v>9.3596059113300489E-2</v>
      </c>
      <c r="S19" s="67">
        <f t="shared" ref="S19:S20" si="16">IFERROR(M19/P19-1,"n/a")</f>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266973</v>
      </c>
      <c r="G20" s="75">
        <v>0</v>
      </c>
      <c r="H20" s="75">
        <v>0</v>
      </c>
      <c r="I20" s="75">
        <v>347370</v>
      </c>
      <c r="J20" s="71" t="str">
        <f t="shared" si="0"/>
        <v>n/a</v>
      </c>
      <c r="K20" s="71" t="str">
        <f t="shared" si="13"/>
        <v>n/a</v>
      </c>
      <c r="L20" s="67">
        <f t="shared" si="12"/>
        <v>-0.23144485706883156</v>
      </c>
      <c r="M20" s="75">
        <f>F20+'Mar-22'!M20</f>
        <v>870303</v>
      </c>
      <c r="N20" s="75">
        <f>G20+'Mar-22'!N20</f>
        <v>0</v>
      </c>
      <c r="O20" s="75">
        <f>H20+'Mar-22'!O20</f>
        <v>833999</v>
      </c>
      <c r="P20" s="75">
        <f>I20+'Mar-22'!P20</f>
        <v>1413094</v>
      </c>
      <c r="Q20" s="71" t="str">
        <f t="shared" si="14"/>
        <v>n/a</v>
      </c>
      <c r="R20" s="71">
        <f t="shared" si="15"/>
        <v>4.353002821346319E-2</v>
      </c>
      <c r="S20" s="67">
        <f t="shared" si="16"/>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22</v>
      </c>
      <c r="G22" s="75">
        <v>5</v>
      </c>
      <c r="H22" s="75">
        <v>0</v>
      </c>
      <c r="I22" s="75">
        <v>29</v>
      </c>
      <c r="J22" s="71">
        <f t="shared" si="0"/>
        <v>3.4000000000000004</v>
      </c>
      <c r="K22" s="71" t="str">
        <f t="shared" ref="K22:K23" si="17">IFERROR(F22/H22-1,"n/a")</f>
        <v>n/a</v>
      </c>
      <c r="L22" s="67">
        <f t="shared" si="12"/>
        <v>-0.24137931034482762</v>
      </c>
      <c r="M22" s="75">
        <f>F22+'Mar-22'!M22</f>
        <v>45</v>
      </c>
      <c r="N22" s="75">
        <f>G22+'Mar-22'!N22</f>
        <v>14</v>
      </c>
      <c r="O22" s="75">
        <f>H22+'Mar-22'!O22</f>
        <v>9</v>
      </c>
      <c r="P22" s="75">
        <f>I22+'Mar-22'!P22</f>
        <v>49</v>
      </c>
      <c r="Q22" s="71">
        <f t="shared" ref="Q22:Q23" si="18">IFERROR(M22/N22-1,"n/a")</f>
        <v>2.2142857142857144</v>
      </c>
      <c r="R22" s="71">
        <f t="shared" ref="R22:R23" si="19">IFERROR(M22/O22-1,"n/a")</f>
        <v>4</v>
      </c>
      <c r="S22" s="67">
        <f t="shared" ref="S22:S23" si="20">IFERROR(M22/P22-1,"n/a")</f>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30617</v>
      </c>
      <c r="G23" s="75">
        <v>6002</v>
      </c>
      <c r="H23" s="75">
        <v>0</v>
      </c>
      <c r="I23" s="75">
        <v>93826</v>
      </c>
      <c r="J23" s="71">
        <f t="shared" si="0"/>
        <v>4.1011329556814395</v>
      </c>
      <c r="K23" s="71" t="str">
        <f t="shared" si="17"/>
        <v>n/a</v>
      </c>
      <c r="L23" s="67">
        <f t="shared" si="12"/>
        <v>-0.6736832008185365</v>
      </c>
      <c r="M23" s="75">
        <f>F23+'Mar-22'!M23</f>
        <v>57138</v>
      </c>
      <c r="N23" s="75">
        <f>G23+'Mar-22'!N23</f>
        <v>13966</v>
      </c>
      <c r="O23" s="75">
        <f>H23+'Mar-22'!O23</f>
        <v>40221</v>
      </c>
      <c r="P23" s="75">
        <f>I23+'Mar-22'!P23</f>
        <v>170101</v>
      </c>
      <c r="Q23" s="71">
        <f t="shared" si="18"/>
        <v>3.0912215380209078</v>
      </c>
      <c r="R23" s="71">
        <f t="shared" si="19"/>
        <v>0.42060117848884904</v>
      </c>
      <c r="S23" s="67">
        <f t="shared" si="20"/>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51</v>
      </c>
      <c r="G25" s="75">
        <v>2</v>
      </c>
      <c r="H25" s="75">
        <v>0</v>
      </c>
      <c r="I25" s="75">
        <v>31</v>
      </c>
      <c r="J25" s="71">
        <f t="shared" si="0"/>
        <v>24.5</v>
      </c>
      <c r="K25" s="71" t="str">
        <f t="shared" ref="K25:K28" si="21">IFERROR(F25/H25-1,"n/a")</f>
        <v>n/a</v>
      </c>
      <c r="L25" s="67">
        <f t="shared" si="12"/>
        <v>0.64516129032258074</v>
      </c>
      <c r="M25" s="75">
        <f>F25+'Mar-22'!M25</f>
        <v>67</v>
      </c>
      <c r="N25" s="75">
        <f>G25+'Mar-22'!N25</f>
        <v>5</v>
      </c>
      <c r="O25" s="75">
        <f>H25+'Mar-22'!O25</f>
        <v>1</v>
      </c>
      <c r="P25" s="75">
        <f>I25+'Mar-22'!P25</f>
        <v>35</v>
      </c>
      <c r="Q25" s="71">
        <f t="shared" ref="Q25:Q28" si="22">IFERROR(M25/N25-1,"n/a")</f>
        <v>12.4</v>
      </c>
      <c r="R25" s="71">
        <f t="shared" ref="R25:R28" si="23">IFERROR(M25/O25-1,"n/a")</f>
        <v>66</v>
      </c>
      <c r="S25" s="67">
        <f t="shared" ref="S25:S28" si="24">IFERROR(M25/P25-1,"n/a")</f>
        <v>0.91428571428571437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42314</v>
      </c>
      <c r="G26" s="75">
        <v>0</v>
      </c>
      <c r="H26" s="75">
        <v>0</v>
      </c>
      <c r="I26" s="75">
        <v>76374</v>
      </c>
      <c r="J26" s="71" t="str">
        <f t="shared" si="0"/>
        <v>n/a</v>
      </c>
      <c r="K26" s="71" t="str">
        <f t="shared" si="21"/>
        <v>n/a</v>
      </c>
      <c r="L26" s="67">
        <f t="shared" si="12"/>
        <v>-0.44596328593500401</v>
      </c>
      <c r="M26" s="75">
        <f>F26+'Mar-22'!M26</f>
        <v>53186</v>
      </c>
      <c r="N26" s="75">
        <f>G26+'Mar-22'!N26</f>
        <v>2139</v>
      </c>
      <c r="O26" s="75">
        <f>H26+'Mar-22'!O26</f>
        <v>892</v>
      </c>
      <c r="P26" s="75">
        <f>I26+'Mar-22'!P26</f>
        <v>82483</v>
      </c>
      <c r="Q26" s="71">
        <f t="shared" si="22"/>
        <v>23.864890135577372</v>
      </c>
      <c r="R26" s="71">
        <f t="shared" si="23"/>
        <v>58.625560538116595</v>
      </c>
      <c r="S26" s="67">
        <f t="shared" si="24"/>
        <v>-0.3551883418401367</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332</v>
      </c>
      <c r="G27" s="52">
        <f t="shared" si="25"/>
        <v>7</v>
      </c>
      <c r="H27" s="52">
        <f t="shared" si="25"/>
        <v>42</v>
      </c>
      <c r="I27" s="52">
        <f t="shared" si="25"/>
        <v>292</v>
      </c>
      <c r="J27" s="73">
        <f t="shared" si="0"/>
        <v>46.428571428571431</v>
      </c>
      <c r="K27" s="73">
        <f t="shared" si="21"/>
        <v>6.9047619047619051</v>
      </c>
      <c r="L27" s="69">
        <f t="shared" si="12"/>
        <v>0.13698630136986312</v>
      </c>
      <c r="M27" s="52">
        <f t="shared" ref="M27:P28" si="26">M10+M13+M16+M19+M22+M25</f>
        <v>964</v>
      </c>
      <c r="N27" s="52">
        <f t="shared" si="26"/>
        <v>19</v>
      </c>
      <c r="O27" s="52">
        <f t="shared" si="26"/>
        <v>607</v>
      </c>
      <c r="P27" s="52">
        <f t="shared" si="26"/>
        <v>927</v>
      </c>
      <c r="Q27" s="73">
        <f t="shared" si="22"/>
        <v>49.736842105263158</v>
      </c>
      <c r="R27" s="73">
        <f t="shared" si="23"/>
        <v>0.58813838550247111</v>
      </c>
      <c r="S27" s="69">
        <f t="shared" si="24"/>
        <v>3.9913700107874872E-2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506435</v>
      </c>
      <c r="G28" s="53">
        <f t="shared" si="25"/>
        <v>6002</v>
      </c>
      <c r="H28" s="53">
        <f t="shared" si="25"/>
        <v>0</v>
      </c>
      <c r="I28" s="53">
        <f t="shared" si="25"/>
        <v>791238</v>
      </c>
      <c r="J28" s="74">
        <f t="shared" si="0"/>
        <v>83.377707430856375</v>
      </c>
      <c r="K28" s="74" t="str">
        <f t="shared" si="21"/>
        <v>n/a</v>
      </c>
      <c r="L28" s="70">
        <f t="shared" si="12"/>
        <v>-0.35994605921353628</v>
      </c>
      <c r="M28" s="53">
        <f t="shared" si="26"/>
        <v>1373412</v>
      </c>
      <c r="N28" s="53">
        <f t="shared" si="26"/>
        <v>16105</v>
      </c>
      <c r="O28" s="53">
        <f t="shared" si="26"/>
        <v>1282196</v>
      </c>
      <c r="P28" s="53">
        <f t="shared" si="26"/>
        <v>2581764</v>
      </c>
      <c r="Q28" s="74">
        <f t="shared" si="22"/>
        <v>84.27860912760012</v>
      </c>
      <c r="R28" s="74">
        <f t="shared" si="23"/>
        <v>7.1140449666041716E-2</v>
      </c>
      <c r="S28" s="70">
        <f t="shared" si="24"/>
        <v>-0.46803348408297585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48"/>
  <sheetViews>
    <sheetView showGridLines="0" zoomScale="79" zoomScaleNormal="100" workbookViewId="0">
      <selection activeCell="I26" sqref="I26"/>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44691</v>
      </c>
      <c r="W3" s="10"/>
    </row>
    <row r="4" spans="1:38" ht="16.2">
      <c r="A4" s="11"/>
      <c r="B4" s="13" t="s">
        <v>7</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41</v>
      </c>
      <c r="G6" s="78"/>
      <c r="H6" s="78"/>
      <c r="I6" s="78"/>
      <c r="J6" s="78"/>
      <c r="K6" s="78"/>
      <c r="L6" s="79"/>
      <c r="M6" s="80" t="s">
        <v>43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44691</v>
      </c>
      <c r="W3" s="10"/>
    </row>
    <row r="4" spans="1:38" ht="16.2">
      <c r="A4" s="11"/>
      <c r="B4" s="13" t="s">
        <v>7</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39</v>
      </c>
      <c r="G6" s="78"/>
      <c r="H6" s="78"/>
      <c r="I6" s="78"/>
      <c r="J6" s="78"/>
      <c r="K6" s="78"/>
      <c r="L6" s="79"/>
      <c r="M6" s="80" t="s">
        <v>38</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48"/>
  <sheetViews>
    <sheetView showGridLines="0" topLeftCell="A3" zoomScale="79" zoomScaleNormal="100" workbookViewId="0">
      <selection activeCell="F27" sqref="F27"/>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6</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f ca="1">+' '!I17</f>
        <v>44691</v>
      </c>
      <c r="W3" s="10"/>
    </row>
    <row r="4" spans="1:38" ht="16.2">
      <c r="A4" s="11"/>
      <c r="B4" s="13" t="s">
        <v>7</v>
      </c>
      <c r="C4" s="31"/>
      <c r="D4" s="29"/>
      <c r="E4" s="65" t="s">
        <v>37</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7</v>
      </c>
      <c r="D6" s="33"/>
      <c r="E6" s="33"/>
      <c r="F6" s="78" t="s">
        <v>33</v>
      </c>
      <c r="G6" s="78"/>
      <c r="H6" s="78"/>
      <c r="I6" s="78"/>
      <c r="J6" s="78"/>
      <c r="K6" s="78"/>
      <c r="L6" s="79"/>
      <c r="M6" s="80" t="s">
        <v>33</v>
      </c>
      <c r="N6" s="78"/>
      <c r="O6" s="78"/>
      <c r="P6" s="78"/>
      <c r="Q6" s="78"/>
      <c r="R6" s="78"/>
      <c r="S6" s="79"/>
      <c r="T6" s="80" t="s">
        <v>9</v>
      </c>
      <c r="U6" s="78"/>
      <c r="V6" s="78"/>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29</v>
      </c>
      <c r="D8" s="56"/>
      <c r="E8" s="57"/>
      <c r="F8" s="62">
        <v>2022</v>
      </c>
      <c r="G8" s="58">
        <v>2021</v>
      </c>
      <c r="H8" s="58">
        <v>2020</v>
      </c>
      <c r="I8" s="58">
        <v>2019</v>
      </c>
      <c r="J8" s="59" t="s">
        <v>36</v>
      </c>
      <c r="K8" s="59" t="s">
        <v>34</v>
      </c>
      <c r="L8" s="64" t="s">
        <v>35</v>
      </c>
      <c r="M8" s="59">
        <v>2022</v>
      </c>
      <c r="N8" s="58">
        <v>2021</v>
      </c>
      <c r="O8" s="58">
        <v>2020</v>
      </c>
      <c r="P8" s="58">
        <v>2019</v>
      </c>
      <c r="Q8" s="59" t="s">
        <v>36</v>
      </c>
      <c r="R8" s="59" t="s">
        <v>34</v>
      </c>
      <c r="S8" s="64" t="s">
        <v>35</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14</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5</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11</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20</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5</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11</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15</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5</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11</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10</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5</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11</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16</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5</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11</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17</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5</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11</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12</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13</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48"/>
  <sheetViews>
    <sheetView showGridLines="0" zoomScale="79" zoomScaleNormal="100" workbookViewId="0">
      <selection activeCell="L22" sqref="L22"/>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44691</v>
      </c>
      <c r="R3" s="10"/>
    </row>
    <row r="4" spans="1:33" ht="16.2">
      <c r="A4" s="11"/>
      <c r="B4" s="13" t="s">
        <v>7</v>
      </c>
      <c r="C4" s="31"/>
      <c r="D4" s="29"/>
      <c r="E4" s="65" t="s">
        <v>30</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31</v>
      </c>
      <c r="G6" s="81"/>
      <c r="H6" s="81"/>
      <c r="I6" s="82"/>
      <c r="J6" s="83"/>
      <c r="K6" s="80" t="s">
        <v>32</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70</v>
      </c>
      <c r="G10" s="75">
        <f>L10-'Nov-21'!L10</f>
        <v>0</v>
      </c>
      <c r="H10" s="75">
        <f>M10-'Nov-21'!M10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52767</v>
      </c>
      <c r="G11" s="75">
        <f>L11-'Nov-21'!L11</f>
        <v>0</v>
      </c>
      <c r="H11" s="75">
        <f>M11-'Nov-21'!M11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25</v>
      </c>
      <c r="G13" s="75">
        <f>L13-'Nov-21'!L13</f>
        <v>0</v>
      </c>
      <c r="H13" s="75">
        <f>M13-'Nov-21'!M13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39214</v>
      </c>
      <c r="G14" s="75">
        <f>L14-'Nov-21'!L14</f>
        <v>0</v>
      </c>
      <c r="H14" s="75">
        <f>M14-'Nov-21'!M14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3</v>
      </c>
      <c r="G16" s="75">
        <f>L16-'Nov-21'!L16</f>
        <v>0</v>
      </c>
      <c r="H16" s="75">
        <f>M16-'Nov-21'!M16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864</v>
      </c>
      <c r="G17" s="75">
        <f>L17-'Nov-21'!L17</f>
        <v>0</v>
      </c>
      <c r="H17" s="75">
        <f>M17-'Nov-21'!M17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102</v>
      </c>
      <c r="G19" s="75">
        <f>L19-'Nov-21'!L19</f>
        <v>0</v>
      </c>
      <c r="H19" s="75">
        <f>M19-'Nov-21'!M19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200450</v>
      </c>
      <c r="G20" s="75">
        <f>L20-'Nov-21'!L20</f>
        <v>0</v>
      </c>
      <c r="H20" s="75">
        <f>M20-'Nov-21'!M20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7</v>
      </c>
      <c r="G22" s="75">
        <f>L22-'Nov-21'!L22</f>
        <v>3</v>
      </c>
      <c r="H22" s="75">
        <f>M22-'Nov-21'!M22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13748</v>
      </c>
      <c r="G23" s="75">
        <f>L23-'Nov-21'!L23</f>
        <v>1045</v>
      </c>
      <c r="H23" s="75">
        <f>M23-'Nov-21'!M23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0</v>
      </c>
      <c r="G25" s="75">
        <f>L25-'Nov-21'!L25</f>
        <v>5</v>
      </c>
      <c r="H25" s="75">
        <f>M25-'Nov-21'!M25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0</v>
      </c>
      <c r="G26" s="75">
        <f>L26-'Nov-21'!L26</f>
        <v>1063</v>
      </c>
      <c r="H26" s="75">
        <f>M26-'Nov-21'!M26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8"/>
  <sheetViews>
    <sheetView showGridLines="0" zoomScale="79" zoomScaleNormal="100" workbookViewId="0">
      <selection activeCell="F25" sqref="F25"/>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44691</v>
      </c>
      <c r="R3" s="10"/>
    </row>
    <row r="4" spans="1:33" ht="16.2">
      <c r="A4" s="11"/>
      <c r="B4" s="13" t="s">
        <v>7</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27</v>
      </c>
      <c r="G6" s="81"/>
      <c r="H6" s="81"/>
      <c r="I6" s="82"/>
      <c r="J6" s="83"/>
      <c r="K6" s="80" t="s">
        <v>28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48"/>
  <sheetViews>
    <sheetView showGridLines="0" zoomScale="79" zoomScaleNormal="79" workbookViewId="0">
      <selection activeCell="L20" sqref="L20"/>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44691</v>
      </c>
      <c r="R3" s="10"/>
    </row>
    <row r="4" spans="1:33" ht="16.2">
      <c r="A4" s="11"/>
      <c r="B4" s="13" t="s">
        <v>7</v>
      </c>
      <c r="C4" s="31"/>
      <c r="D4" s="29"/>
      <c r="E4" s="65" t="s">
        <v>25</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24</v>
      </c>
      <c r="G6" s="81"/>
      <c r="H6" s="81"/>
      <c r="I6" s="82"/>
      <c r="J6" s="83"/>
      <c r="K6" s="80" t="s">
        <v>8</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8"/>
  <sheetViews>
    <sheetView zoomScale="79" zoomScaleNormal="79" workbookViewId="0">
      <selection activeCell="H26" sqref="H26"/>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6</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f ca="1">+' '!I17</f>
        <v>44691</v>
      </c>
      <c r="R3" s="10"/>
    </row>
    <row r="4" spans="1:33" ht="16.2">
      <c r="A4" s="11"/>
      <c r="B4" s="13" t="s">
        <v>7</v>
      </c>
      <c r="C4" s="31"/>
      <c r="D4" s="29"/>
      <c r="E4" s="65" t="s">
        <v>21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7</v>
      </c>
      <c r="D6" s="33"/>
      <c r="E6" s="33"/>
      <c r="F6" s="80" t="s">
        <v>22</v>
      </c>
      <c r="G6" s="81"/>
      <c r="H6" s="81"/>
      <c r="I6" s="82"/>
      <c r="J6" s="83"/>
      <c r="K6" s="80" t="s">
        <v>23</v>
      </c>
      <c r="L6" s="81"/>
      <c r="M6" s="81"/>
      <c r="N6" s="82"/>
      <c r="O6" s="83"/>
      <c r="P6" s="78" t="s">
        <v>9</v>
      </c>
      <c r="Q6" s="84"/>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29</v>
      </c>
      <c r="D8" s="56"/>
      <c r="E8" s="57"/>
      <c r="F8" s="62">
        <v>2021</v>
      </c>
      <c r="G8" s="58">
        <v>2020</v>
      </c>
      <c r="H8" s="58">
        <v>2019</v>
      </c>
      <c r="I8" s="59" t="s">
        <v>19</v>
      </c>
      <c r="J8" s="64" t="s">
        <v>18</v>
      </c>
      <c r="K8" s="62">
        <v>2021</v>
      </c>
      <c r="L8" s="58">
        <v>2020</v>
      </c>
      <c r="M8" s="58">
        <v>2019</v>
      </c>
      <c r="N8" s="59" t="s">
        <v>19</v>
      </c>
      <c r="O8" s="64" t="s">
        <v>18</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14</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5</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11</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20</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5</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11</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15</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5</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11</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10</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5</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11</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16</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5</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11</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17</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5</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11</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12</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13</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1" ma:contentTypeDescription="Yeni belge oluşturun." ma:contentTypeScope="" ma:versionID="2b76566f46abaab9a0500348acd4feca">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a514a2c721889c9f13d70b3b9f8bd87a"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CC48F8D2-5BB4-4BD1-9045-B6A76F2C0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 </vt:lpstr>
      <vt:lpstr>Disclaimer</vt:lpstr>
      <vt:lpstr>Notes</vt:lpstr>
      <vt:lpstr>Apr-22</vt:lpstr>
      <vt:lpstr>Mar-22</vt:lpstr>
      <vt:lpstr>Feb-22</vt:lpstr>
      <vt:lpstr>Jan-22</vt:lpstr>
      <vt:lpstr>Dec-21</vt:lpstr>
      <vt:lpstr>Nov-21</vt:lpstr>
      <vt:lpstr>Oct-21</vt:lpstr>
      <vt:lpstr>Sept-21</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Guzel Karasu</cp:lastModifiedBy>
  <cp:lastPrinted>2021-12-15T18:12:21Z</cp:lastPrinted>
  <dcterms:created xsi:type="dcterms:W3CDTF">2021-12-10T09:13:50Z</dcterms:created>
  <dcterms:modified xsi:type="dcterms:W3CDTF">2022-05-10T14:02:24Z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