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yholding.sharepoint.com/sites/Finance/Shared Documents/General/2022/KPI/07-July/"/>
    </mc:Choice>
  </mc:AlternateContent>
  <xr:revisionPtr revIDLastSave="64" documentId="8_{81679EAA-E567-4D68-A058-4A1CD9BDA350}" xr6:coauthVersionLast="47" xr6:coauthVersionMax="47" xr10:uidLastSave="{F1DD2789-592D-4417-B83C-89B5B724BAE1}"/>
  <bookViews>
    <workbookView xWindow="-108" yWindow="-108" windowWidth="23256" windowHeight="12252" activeTab="3" xr2:uid="{00000000-000D-0000-FFFF-FFFF00000000}"/>
  </bookViews>
  <sheets>
    <sheet name=" " sheetId="3" r:id="rId1"/>
    <sheet name="Disclaimer" sheetId="13" r:id="rId2"/>
    <sheet name="Notes" sheetId="11" r:id="rId3"/>
    <sheet name="July-22" sheetId="21" r:id="rId4"/>
    <sheet name="Jun-22" sheetId="20" r:id="rId5"/>
    <sheet name="May-22" sheetId="19" r:id="rId6"/>
    <sheet name="Apr-22" sheetId="18" r:id="rId7"/>
    <sheet name="Mar-22" sheetId="17" r:id="rId8"/>
    <sheet name="Feb-22" sheetId="16" r:id="rId9"/>
    <sheet name="Jan-22" sheetId="15" r:id="rId10"/>
    <sheet name="Dec-21" sheetId="14" r:id="rId11"/>
    <sheet name="Nov-21" sheetId="10" r:id="rId12"/>
    <sheet name="Oct-21" sheetId="9" r:id="rId13"/>
    <sheet name="Sept-21" sheetId="1" r:id="rId14"/>
  </sheets>
  <externalReferences>
    <externalReference r:id="rId1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 name="Z_5F6D01E3_9E6F_4D7F_980F_63899AF95899_.wvu.Cols" localSheetId="0" hidden="1">' '!$M:$XFD</definedName>
    <definedName name="Z_5F6D01E3_9E6F_4D7F_980F_63899AF95899_.wvu.Cols" localSheetId="6" hidden="1">'Apr-22'!$X:$XFD</definedName>
    <definedName name="Z_5F6D01E3_9E6F_4D7F_980F_63899AF95899_.wvu.Cols" localSheetId="10" hidden="1">'Dec-21'!$S:$XFD</definedName>
    <definedName name="Z_5F6D01E3_9E6F_4D7F_980F_63899AF95899_.wvu.Cols" localSheetId="1" hidden="1">Disclaimer!$X:$XFD</definedName>
    <definedName name="Z_5F6D01E3_9E6F_4D7F_980F_63899AF95899_.wvu.Cols" localSheetId="8" hidden="1">'Feb-22'!$X:$XFD</definedName>
    <definedName name="Z_5F6D01E3_9E6F_4D7F_980F_63899AF95899_.wvu.Cols" localSheetId="9" hidden="1">'Jan-22'!$X:$XFD</definedName>
    <definedName name="Z_5F6D01E3_9E6F_4D7F_980F_63899AF95899_.wvu.Cols" localSheetId="3" hidden="1">'July-22'!$X:$XFD</definedName>
    <definedName name="Z_5F6D01E3_9E6F_4D7F_980F_63899AF95899_.wvu.Cols" localSheetId="4" hidden="1">'Jun-22'!$X:$XFD</definedName>
    <definedName name="Z_5F6D01E3_9E6F_4D7F_980F_63899AF95899_.wvu.Cols" localSheetId="7" hidden="1">'Mar-22'!$X:$XFD</definedName>
    <definedName name="Z_5F6D01E3_9E6F_4D7F_980F_63899AF95899_.wvu.Cols" localSheetId="5" hidden="1">'May-22'!$X:$XFD</definedName>
    <definedName name="Z_5F6D01E3_9E6F_4D7F_980F_63899AF95899_.wvu.Cols" localSheetId="2" hidden="1">Notes!$S:$XFD</definedName>
    <definedName name="Z_5F6D01E3_9E6F_4D7F_980F_63899AF95899_.wvu.Cols" localSheetId="11" hidden="1">'Nov-21'!$S:$XFD</definedName>
    <definedName name="Z_5F6D01E3_9E6F_4D7F_980F_63899AF95899_.wvu.Cols" localSheetId="12" hidden="1">'Oct-21'!$S:$XFD</definedName>
    <definedName name="Z_5F6D01E3_9E6F_4D7F_980F_63899AF95899_.wvu.Cols" localSheetId="13" hidden="1">'Sept-21'!$S:$XFD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Rows" localSheetId="0" hidden="1">' '!$44:$1048576,' '!$29:$43</definedName>
    <definedName name="Z_5F6D01E3_9E6F_4D7F_980F_63899AF95899_.wvu.Rows" localSheetId="6" hidden="1">'Apr-22'!$49:$1048576,'Apr-22'!$30:$48</definedName>
    <definedName name="Z_5F6D01E3_9E6F_4D7F_980F_63899AF95899_.wvu.Rows" localSheetId="10" hidden="1">'Dec-21'!$49:$1048576,'Dec-21'!$30:$48</definedName>
    <definedName name="Z_5F6D01E3_9E6F_4D7F_980F_63899AF95899_.wvu.Rows" localSheetId="1" hidden="1">Disclaimer!$45:$1048576,Disclaimer!$30:$44</definedName>
    <definedName name="Z_5F6D01E3_9E6F_4D7F_980F_63899AF95899_.wvu.Rows" localSheetId="8" hidden="1">'Feb-22'!$49:$1048576,'Feb-22'!$30:$48</definedName>
    <definedName name="Z_5F6D01E3_9E6F_4D7F_980F_63899AF95899_.wvu.Rows" localSheetId="9" hidden="1">'Jan-22'!$49:$1048576,'Jan-22'!$30:$48</definedName>
    <definedName name="Z_5F6D01E3_9E6F_4D7F_980F_63899AF95899_.wvu.Rows" localSheetId="4" hidden="1">'Jun-22'!$49:$1048576,'Jun-22'!$30:$48</definedName>
    <definedName name="Z_5F6D01E3_9E6F_4D7F_980F_63899AF95899_.wvu.Rows" localSheetId="7" hidden="1">'Mar-22'!$49:$1048576,'Mar-22'!$30:$48</definedName>
    <definedName name="Z_5F6D01E3_9E6F_4D7F_980F_63899AF95899_.wvu.Rows" localSheetId="5" hidden="1">'May-22'!$49:$1048576,'May-22'!$30:$48</definedName>
    <definedName name="Z_5F6D01E3_9E6F_4D7F_980F_63899AF95899_.wvu.Rows" localSheetId="2" hidden="1">Notes!$45:$1048576,Notes!$27:$44</definedName>
    <definedName name="Z_5F6D01E3_9E6F_4D7F_980F_63899AF95899_.wvu.Rows" localSheetId="11" hidden="1">'Nov-21'!$49:$1048576,'Nov-21'!$30:$48</definedName>
    <definedName name="Z_5F6D01E3_9E6F_4D7F_980F_63899AF95899_.wvu.Rows" localSheetId="12" hidden="1">'Oct-21'!$49:$1048576,'Oct-21'!$30:$48</definedName>
    <definedName name="Z_5F6D01E3_9E6F_4D7F_980F_63899AF95899_.wvu.Rows" localSheetId="13" hidden="1">'Sept-21'!$49:$1048576,'Sept-21'!$30:$48</definedName>
  </definedNames>
  <calcPr calcId="191029" iterate="1"/>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1" l="1"/>
  <c r="F20" i="21"/>
  <c r="V56" i="21" l="1"/>
  <c r="V47" i="21"/>
  <c r="H56" i="21" l="1"/>
  <c r="G56" i="21"/>
  <c r="I55" i="21"/>
  <c r="L55" i="21" s="1"/>
  <c r="H55" i="21"/>
  <c r="G55" i="21"/>
  <c r="F55" i="21"/>
  <c r="J55" i="21" s="1"/>
  <c r="I53" i="21"/>
  <c r="H53" i="21"/>
  <c r="G53" i="21"/>
  <c r="F53" i="21"/>
  <c r="I52" i="21"/>
  <c r="L52" i="21" s="1"/>
  <c r="H52" i="21"/>
  <c r="K52" i="21" s="1"/>
  <c r="G52" i="21"/>
  <c r="F52" i="21"/>
  <c r="I50" i="21"/>
  <c r="H50" i="21"/>
  <c r="G50" i="21"/>
  <c r="F50" i="21"/>
  <c r="L50" i="21" s="1"/>
  <c r="I49" i="21"/>
  <c r="H49" i="21"/>
  <c r="K49" i="21" s="1"/>
  <c r="G49" i="21"/>
  <c r="F49" i="21"/>
  <c r="J49" i="21" s="1"/>
  <c r="H47" i="21"/>
  <c r="G47" i="21"/>
  <c r="I46" i="21"/>
  <c r="H46" i="21"/>
  <c r="K46" i="21" s="1"/>
  <c r="G46" i="21"/>
  <c r="F46" i="21"/>
  <c r="I44" i="21"/>
  <c r="H44" i="21"/>
  <c r="G44" i="21"/>
  <c r="F44" i="21"/>
  <c r="I43" i="21"/>
  <c r="L43" i="21" s="1"/>
  <c r="H43" i="21"/>
  <c r="G43" i="21"/>
  <c r="F43" i="21"/>
  <c r="I41" i="21"/>
  <c r="H41" i="21"/>
  <c r="H58" i="21" s="1"/>
  <c r="G41" i="21"/>
  <c r="F41" i="21"/>
  <c r="L41" i="21" s="1"/>
  <c r="I40" i="21"/>
  <c r="H40" i="21"/>
  <c r="G40" i="21"/>
  <c r="G57" i="21" s="1"/>
  <c r="F40" i="21"/>
  <c r="F57" i="21" s="1"/>
  <c r="U58" i="21"/>
  <c r="T58" i="21"/>
  <c r="U57" i="21"/>
  <c r="T57" i="21"/>
  <c r="V58" i="21"/>
  <c r="V57" i="21"/>
  <c r="K55" i="21"/>
  <c r="J52" i="21"/>
  <c r="L46" i="21"/>
  <c r="I29" i="21"/>
  <c r="I56" i="21" s="1"/>
  <c r="I20" i="21"/>
  <c r="I47" i="21" s="1"/>
  <c r="F56" i="21"/>
  <c r="L56" i="21" s="1"/>
  <c r="F47" i="21"/>
  <c r="I57" i="21" l="1"/>
  <c r="K43" i="21"/>
  <c r="J46" i="21"/>
  <c r="J50" i="21"/>
  <c r="J44" i="21"/>
  <c r="J53" i="21"/>
  <c r="J41" i="21"/>
  <c r="K50" i="21"/>
  <c r="K44" i="21"/>
  <c r="K53" i="21"/>
  <c r="K41" i="21"/>
  <c r="L44" i="21"/>
  <c r="L53" i="21"/>
  <c r="H57" i="21"/>
  <c r="K57" i="21" s="1"/>
  <c r="L49" i="21"/>
  <c r="J43" i="21"/>
  <c r="G58" i="21"/>
  <c r="I58" i="21"/>
  <c r="K40" i="21"/>
  <c r="J40" i="21"/>
  <c r="L40" i="21"/>
  <c r="L57" i="21"/>
  <c r="L47" i="21"/>
  <c r="J57" i="21"/>
  <c r="J56" i="21"/>
  <c r="K56" i="21"/>
  <c r="F58" i="21"/>
  <c r="J47" i="21"/>
  <c r="K47" i="21"/>
  <c r="L58" i="21" l="1"/>
  <c r="K58" i="21"/>
  <c r="J58" i="21"/>
  <c r="P29" i="21" l="1"/>
  <c r="P56" i="21" s="1"/>
  <c r="O29" i="21"/>
  <c r="O56" i="21" s="1"/>
  <c r="N29" i="21"/>
  <c r="N56" i="21" s="1"/>
  <c r="M29" i="21"/>
  <c r="M56" i="21" s="1"/>
  <c r="Q56" i="21" s="1"/>
  <c r="P28" i="21"/>
  <c r="P55" i="21" s="1"/>
  <c r="O28" i="21"/>
  <c r="O55" i="21" s="1"/>
  <c r="N28" i="21"/>
  <c r="N55" i="21" s="1"/>
  <c r="M28" i="21"/>
  <c r="M55" i="21" s="1"/>
  <c r="R55" i="21" s="1"/>
  <c r="P26" i="21"/>
  <c r="P53" i="21" s="1"/>
  <c r="O26" i="21"/>
  <c r="O53" i="21" s="1"/>
  <c r="N26" i="21"/>
  <c r="N53" i="21" s="1"/>
  <c r="M26" i="21"/>
  <c r="M53" i="21" s="1"/>
  <c r="P25" i="21"/>
  <c r="P52" i="21" s="1"/>
  <c r="O25" i="21"/>
  <c r="O52" i="21" s="1"/>
  <c r="N25" i="21"/>
  <c r="N52" i="21" s="1"/>
  <c r="M25" i="21"/>
  <c r="M52" i="21" s="1"/>
  <c r="P23" i="21"/>
  <c r="P50" i="21" s="1"/>
  <c r="O23" i="21"/>
  <c r="O50" i="21" s="1"/>
  <c r="N23" i="21"/>
  <c r="N50" i="21" s="1"/>
  <c r="M23" i="21"/>
  <c r="M50" i="21" s="1"/>
  <c r="Q50" i="21" s="1"/>
  <c r="P22" i="21"/>
  <c r="P49" i="21" s="1"/>
  <c r="O22" i="21"/>
  <c r="O49" i="21" s="1"/>
  <c r="N22" i="21"/>
  <c r="N49" i="21" s="1"/>
  <c r="M22" i="21"/>
  <c r="M49" i="21" s="1"/>
  <c r="P20" i="21"/>
  <c r="P47" i="21" s="1"/>
  <c r="O20" i="21"/>
  <c r="O47" i="21" s="1"/>
  <c r="N20" i="21"/>
  <c r="N47" i="21" s="1"/>
  <c r="M20" i="21"/>
  <c r="M47" i="21" s="1"/>
  <c r="Q47" i="21" s="1"/>
  <c r="P19" i="21"/>
  <c r="P46" i="21" s="1"/>
  <c r="O19" i="21"/>
  <c r="O46" i="21" s="1"/>
  <c r="N19" i="21"/>
  <c r="N46" i="21" s="1"/>
  <c r="P17" i="21"/>
  <c r="P44" i="21" s="1"/>
  <c r="O17" i="21"/>
  <c r="O44" i="21" s="1"/>
  <c r="N17" i="21"/>
  <c r="N44" i="21" s="1"/>
  <c r="M17" i="21"/>
  <c r="M44" i="21" s="1"/>
  <c r="P16" i="21"/>
  <c r="P43" i="21" s="1"/>
  <c r="O16" i="21"/>
  <c r="O43" i="21" s="1"/>
  <c r="N16" i="21"/>
  <c r="N43" i="21" s="1"/>
  <c r="P14" i="21"/>
  <c r="P41" i="21" s="1"/>
  <c r="O14" i="21"/>
  <c r="O41" i="21" s="1"/>
  <c r="O58" i="21" s="1"/>
  <c r="N14" i="21"/>
  <c r="N41" i="21" s="1"/>
  <c r="N58" i="21" s="1"/>
  <c r="M14" i="21"/>
  <c r="M41" i="21" s="1"/>
  <c r="P13" i="21"/>
  <c r="P40" i="21" s="1"/>
  <c r="O13" i="21"/>
  <c r="O40" i="21" s="1"/>
  <c r="O57" i="21" s="1"/>
  <c r="N13" i="21"/>
  <c r="N40" i="21" s="1"/>
  <c r="M13" i="21"/>
  <c r="M40" i="21" s="1"/>
  <c r="Q40" i="21" s="1"/>
  <c r="Q55" i="21"/>
  <c r="Q53" i="21"/>
  <c r="Q44" i="21"/>
  <c r="T30" i="2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F26" i="20"/>
  <c r="I26" i="20"/>
  <c r="I17" i="20"/>
  <c r="F17" i="20"/>
  <c r="N57" i="21" l="1"/>
  <c r="S49" i="21"/>
  <c r="R49" i="21"/>
  <c r="S52" i="21"/>
  <c r="R52" i="21"/>
  <c r="P58" i="21"/>
  <c r="S55" i="21"/>
  <c r="R40" i="21"/>
  <c r="S47" i="21"/>
  <c r="R47" i="21"/>
  <c r="S56" i="21"/>
  <c r="R56" i="21"/>
  <c r="M58" i="21"/>
  <c r="S58" i="21" s="1"/>
  <c r="S44" i="21"/>
  <c r="R44" i="21"/>
  <c r="Q41" i="21"/>
  <c r="Q49" i="21"/>
  <c r="S50" i="21"/>
  <c r="R50" i="21"/>
  <c r="S53" i="21"/>
  <c r="R53" i="21"/>
  <c r="Q52" i="21"/>
  <c r="S41" i="21"/>
  <c r="R41" i="21"/>
  <c r="P57" i="21"/>
  <c r="S40" i="21"/>
  <c r="S22" i="21"/>
  <c r="Q17" i="21"/>
  <c r="R13" i="21"/>
  <c r="K31" i="21"/>
  <c r="R23" i="21"/>
  <c r="L29" i="21"/>
  <c r="S26" i="21"/>
  <c r="K30" i="21"/>
  <c r="N30" i="21"/>
  <c r="O30" i="21"/>
  <c r="P30" i="21"/>
  <c r="S28" i="21"/>
  <c r="Q23" i="21"/>
  <c r="S25" i="21"/>
  <c r="Q14" i="21"/>
  <c r="O31" i="21"/>
  <c r="R17" i="21"/>
  <c r="R20" i="21"/>
  <c r="Q25" i="21"/>
  <c r="J20" i="21"/>
  <c r="S29" i="21"/>
  <c r="K20" i="21"/>
  <c r="L30" i="21"/>
  <c r="L20" i="21"/>
  <c r="Q13" i="21"/>
  <c r="S17" i="21"/>
  <c r="S23" i="21"/>
  <c r="R28" i="21"/>
  <c r="R22" i="21"/>
  <c r="L31" i="21"/>
  <c r="S13" i="21"/>
  <c r="R14" i="21"/>
  <c r="R25" i="21"/>
  <c r="N31" i="21"/>
  <c r="S14" i="21"/>
  <c r="Q26" i="21"/>
  <c r="J29" i="21"/>
  <c r="J30" i="21"/>
  <c r="R26" i="21"/>
  <c r="K29" i="21"/>
  <c r="J31" i="21"/>
  <c r="Q22" i="21"/>
  <c r="Q28" i="21"/>
  <c r="P26" i="20"/>
  <c r="O26" i="20"/>
  <c r="N26" i="20"/>
  <c r="M26" i="20"/>
  <c r="P25" i="20"/>
  <c r="O25" i="20"/>
  <c r="N25" i="20"/>
  <c r="M25" i="20"/>
  <c r="P23" i="20"/>
  <c r="O23" i="20"/>
  <c r="N23" i="20"/>
  <c r="M23" i="20"/>
  <c r="P22" i="20"/>
  <c r="O22" i="20"/>
  <c r="N22" i="20"/>
  <c r="M22" i="20"/>
  <c r="P20" i="20"/>
  <c r="O20" i="20"/>
  <c r="N20" i="20"/>
  <c r="M20" i="20"/>
  <c r="P19" i="20"/>
  <c r="O19" i="20"/>
  <c r="N19" i="20"/>
  <c r="M19" i="20"/>
  <c r="P17" i="20"/>
  <c r="O17" i="20"/>
  <c r="N17" i="20"/>
  <c r="M17" i="20"/>
  <c r="P16" i="20"/>
  <c r="O16" i="20"/>
  <c r="N16" i="20"/>
  <c r="P14" i="20"/>
  <c r="O14" i="20"/>
  <c r="N14" i="20"/>
  <c r="Q14" i="20" s="1"/>
  <c r="M14" i="20"/>
  <c r="P13" i="20"/>
  <c r="O13" i="20"/>
  <c r="N13" i="20"/>
  <c r="M13" i="20"/>
  <c r="M16" i="21" s="1"/>
  <c r="P11" i="20"/>
  <c r="O11" i="20"/>
  <c r="N11" i="20"/>
  <c r="M11" i="20"/>
  <c r="P10" i="20"/>
  <c r="O10" i="20"/>
  <c r="N10" i="20"/>
  <c r="M10" i="20"/>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Q20" i="20"/>
  <c r="L20" i="20"/>
  <c r="K20" i="20"/>
  <c r="J20" i="20"/>
  <c r="L19" i="20"/>
  <c r="K19" i="20"/>
  <c r="J19" i="20"/>
  <c r="L17" i="20"/>
  <c r="K17" i="20"/>
  <c r="J17" i="20"/>
  <c r="L16" i="20"/>
  <c r="K16" i="20"/>
  <c r="J16" i="20"/>
  <c r="L14" i="20"/>
  <c r="K14" i="20"/>
  <c r="J14" i="20"/>
  <c r="L13" i="20"/>
  <c r="K13" i="20"/>
  <c r="J13" i="20"/>
  <c r="L11" i="20"/>
  <c r="K11" i="20"/>
  <c r="J11" i="20"/>
  <c r="L10" i="20"/>
  <c r="K10" i="20"/>
  <c r="J10" i="20"/>
  <c r="L28" i="14"/>
  <c r="K28" i="14"/>
  <c r="L27" i="14"/>
  <c r="K27" i="14"/>
  <c r="M28" i="14"/>
  <c r="M27" i="14"/>
  <c r="F26" i="18"/>
  <c r="M26" i="17"/>
  <c r="F26" i="17"/>
  <c r="S16" i="21" l="1"/>
  <c r="M43" i="21"/>
  <c r="Q58" i="21"/>
  <c r="R58" i="21"/>
  <c r="R16" i="21"/>
  <c r="Q16" i="21"/>
  <c r="Q29" i="21"/>
  <c r="R29" i="21"/>
  <c r="S20" i="21"/>
  <c r="Q20" i="21"/>
  <c r="M31" i="21"/>
  <c r="R31" i="21" s="1"/>
  <c r="P31" i="21"/>
  <c r="S13" i="20"/>
  <c r="S22" i="20"/>
  <c r="R20" i="20"/>
  <c r="S20" i="20"/>
  <c r="P27" i="20"/>
  <c r="S14" i="20"/>
  <c r="M28" i="20"/>
  <c r="Q26" i="20"/>
  <c r="S26" i="20"/>
  <c r="R26" i="20"/>
  <c r="S23" i="20"/>
  <c r="N28" i="20"/>
  <c r="R22" i="20"/>
  <c r="J27" i="20"/>
  <c r="O28" i="20"/>
  <c r="O27" i="20"/>
  <c r="S17" i="20"/>
  <c r="R14" i="20"/>
  <c r="N27" i="20"/>
  <c r="P28" i="20"/>
  <c r="Q10" i="20"/>
  <c r="R19" i="20"/>
  <c r="R25" i="20"/>
  <c r="R13" i="20"/>
  <c r="L27" i="20"/>
  <c r="J28" i="20"/>
  <c r="L28" i="20"/>
  <c r="K27" i="20"/>
  <c r="Q22" i="20"/>
  <c r="S19" i="20"/>
  <c r="S25" i="20"/>
  <c r="R10" i="20"/>
  <c r="S10" i="20"/>
  <c r="Q11" i="20"/>
  <c r="Q17" i="20"/>
  <c r="Q23" i="20"/>
  <c r="K28" i="20"/>
  <c r="R11" i="20"/>
  <c r="R17" i="20"/>
  <c r="R23" i="20"/>
  <c r="S11" i="20"/>
  <c r="Q13" i="20"/>
  <c r="Q19" i="20"/>
  <c r="Q25" i="20"/>
  <c r="J26" i="19"/>
  <c r="P25" i="19"/>
  <c r="O25" i="19"/>
  <c r="M23" i="19"/>
  <c r="P22" i="19"/>
  <c r="O22" i="19"/>
  <c r="M20" i="19"/>
  <c r="P19" i="19"/>
  <c r="O19" i="19"/>
  <c r="O16" i="19"/>
  <c r="N16" i="19"/>
  <c r="M16" i="19"/>
  <c r="M16" i="20" s="1"/>
  <c r="M19" i="21" s="1"/>
  <c r="M46" i="21" s="1"/>
  <c r="N13" i="19"/>
  <c r="M13" i="19"/>
  <c r="P11" i="19"/>
  <c r="N10" i="19"/>
  <c r="M10" i="19"/>
  <c r="U28" i="19"/>
  <c r="T28" i="19"/>
  <c r="H28" i="19"/>
  <c r="G28" i="19"/>
  <c r="U27" i="19"/>
  <c r="T27" i="19"/>
  <c r="I27" i="19"/>
  <c r="H27" i="19"/>
  <c r="G27" i="19"/>
  <c r="F27" i="19"/>
  <c r="V26" i="19"/>
  <c r="V28" i="19" s="1"/>
  <c r="U26" i="19"/>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O26" i="18"/>
  <c r="O26" i="19" s="1"/>
  <c r="N26" i="18"/>
  <c r="N26" i="19" s="1"/>
  <c r="M26" i="18"/>
  <c r="P25" i="18"/>
  <c r="O25" i="18"/>
  <c r="N25" i="18"/>
  <c r="N25" i="19" s="1"/>
  <c r="M25" i="18"/>
  <c r="Q25" i="18" s="1"/>
  <c r="P23" i="18"/>
  <c r="P23" i="19" s="1"/>
  <c r="S23" i="19" s="1"/>
  <c r="O23" i="18"/>
  <c r="O23" i="19" s="1"/>
  <c r="N23" i="18"/>
  <c r="N23" i="19" s="1"/>
  <c r="Q23" i="19" s="1"/>
  <c r="M23" i="18"/>
  <c r="P22" i="18"/>
  <c r="O22" i="18"/>
  <c r="N22" i="18"/>
  <c r="N22" i="19" s="1"/>
  <c r="M22" i="18"/>
  <c r="Q22" i="18" s="1"/>
  <c r="P20" i="18"/>
  <c r="P20" i="19" s="1"/>
  <c r="O20" i="18"/>
  <c r="O20" i="19" s="1"/>
  <c r="N20" i="18"/>
  <c r="N20" i="19" s="1"/>
  <c r="M20" i="18"/>
  <c r="P19" i="18"/>
  <c r="O19" i="18"/>
  <c r="N19" i="18"/>
  <c r="N19" i="19" s="1"/>
  <c r="M19" i="18"/>
  <c r="R19" i="18" s="1"/>
  <c r="P17" i="18"/>
  <c r="P17" i="19" s="1"/>
  <c r="O17" i="18"/>
  <c r="O17" i="19" s="1"/>
  <c r="N17" i="18"/>
  <c r="N17" i="19" s="1"/>
  <c r="M17" i="18"/>
  <c r="M17" i="19" s="1"/>
  <c r="P16" i="18"/>
  <c r="P16" i="19" s="1"/>
  <c r="O16" i="18"/>
  <c r="N16" i="18"/>
  <c r="M16" i="18"/>
  <c r="S16" i="18" s="1"/>
  <c r="P14" i="18"/>
  <c r="P14" i="19" s="1"/>
  <c r="O14" i="18"/>
  <c r="O14" i="19" s="1"/>
  <c r="N14" i="18"/>
  <c r="N14" i="19" s="1"/>
  <c r="M14" i="18"/>
  <c r="M14" i="19" s="1"/>
  <c r="P13" i="18"/>
  <c r="P13" i="19" s="1"/>
  <c r="O13" i="18"/>
  <c r="O13" i="19" s="1"/>
  <c r="N13" i="18"/>
  <c r="M13" i="18"/>
  <c r="S13" i="18" s="1"/>
  <c r="P11" i="18"/>
  <c r="O11" i="18"/>
  <c r="O11" i="19" s="1"/>
  <c r="N11" i="18"/>
  <c r="N11" i="19" s="1"/>
  <c r="M11" i="18"/>
  <c r="M11" i="19" s="1"/>
  <c r="P10" i="18"/>
  <c r="P10" i="19" s="1"/>
  <c r="O10" i="18"/>
  <c r="O10" i="19" s="1"/>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S46" i="21" l="1"/>
  <c r="R46" i="21"/>
  <c r="Q46" i="21"/>
  <c r="S43" i="21"/>
  <c r="R43" i="21"/>
  <c r="Q43" i="21"/>
  <c r="M57" i="21"/>
  <c r="Q16" i="20"/>
  <c r="R16" i="20"/>
  <c r="M27" i="20"/>
  <c r="S16" i="20"/>
  <c r="Q19" i="21"/>
  <c r="M30" i="21"/>
  <c r="R19" i="21"/>
  <c r="S19" i="21"/>
  <c r="Q31" i="21"/>
  <c r="S31" i="21"/>
  <c r="S28" i="20"/>
  <c r="Q28" i="20"/>
  <c r="S27" i="20"/>
  <c r="R28" i="20"/>
  <c r="Q27" i="20"/>
  <c r="R27" i="20"/>
  <c r="S11" i="19"/>
  <c r="M19" i="19"/>
  <c r="M22" i="19"/>
  <c r="S22" i="19" s="1"/>
  <c r="M25" i="19"/>
  <c r="R23" i="19"/>
  <c r="M26" i="19"/>
  <c r="R26" i="19" s="1"/>
  <c r="L26" i="19"/>
  <c r="K26" i="19"/>
  <c r="I28" i="19"/>
  <c r="F28" i="19"/>
  <c r="J17" i="19"/>
  <c r="R25" i="19"/>
  <c r="S25" i="19"/>
  <c r="Q25" i="19"/>
  <c r="S19" i="19"/>
  <c r="Q20" i="19"/>
  <c r="R20" i="19"/>
  <c r="S20" i="19"/>
  <c r="Q19" i="19"/>
  <c r="Q17" i="19"/>
  <c r="R17" i="19"/>
  <c r="S17" i="19"/>
  <c r="S16" i="19"/>
  <c r="P27" i="19"/>
  <c r="Q14" i="19"/>
  <c r="R14" i="19"/>
  <c r="S14" i="19"/>
  <c r="M27" i="19"/>
  <c r="R13" i="19"/>
  <c r="N27" i="19"/>
  <c r="S10" i="19"/>
  <c r="R19" i="19"/>
  <c r="O27" i="19"/>
  <c r="P28" i="19"/>
  <c r="Q13" i="19"/>
  <c r="L27" i="19"/>
  <c r="R11" i="19"/>
  <c r="Q11" i="19"/>
  <c r="O28" i="19"/>
  <c r="N28" i="19"/>
  <c r="S13" i="19"/>
  <c r="Q10"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57" i="21" l="1"/>
  <c r="Q57" i="21"/>
  <c r="S57" i="21"/>
  <c r="Q30" i="21"/>
  <c r="S30" i="21"/>
  <c r="R30"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8" i="19" l="1"/>
  <c r="R28" i="19"/>
  <c r="L28" i="17"/>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21" s="1"/>
  <c r="V3" i="20" l="1"/>
  <c r="V3" i="18"/>
  <c r="V3" i="19"/>
  <c r="V3" i="16"/>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<sst xmlns="http://schemas.openxmlformats.org/spreadsheetml/2006/main" count="411" uniqueCount="69">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</sst>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29">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0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8" fontId="17" fillId="8" borderId="0" xfId="7" applyNumberFormat="1" applyFont="1" applyFill="1" applyBorder="1" applyAlignment="1" applyProtection="1"/>
    <xf numFmtId="0" fontId="17" fillId="3" borderId="0" xfId="0"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pplyProtection="1">
      <alignment horizontal="center" vertical="center"/>
    </xf>
    <xf numFmtId="3" fontId="17" fillId="8" borderId="3" xfId="0" applyNumberFormat="1" applyFont="1" applyFill="1" applyBorder="1" applyAlignment="1" applyProtection="1">
      <alignment horizontal="right" indent="1"/>
    </xf>
    <xf numFmtId="3" fontId="17" fillId="3" borderId="3" xfId="0" applyNumberFormat="1" applyFont="1" applyFill="1" applyBorder="1" applyAlignment="1" applyProtection="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Border="1" applyAlignment="1" applyProtection="1">
      <alignment horizontal="right" indent="1"/>
    </xf>
    <xf numFmtId="0" fontId="27" fillId="3" borderId="3" xfId="0" applyFont="1" applyFill="1" applyBorder="1" applyAlignment="1" applyProtection="1">
      <alignment horizontal="center"/>
    </xf>
    <xf numFmtId="164" fontId="28" fillId="3" borderId="0" xfId="2" applyFont="1" applyFill="1" applyAlignment="1" applyProtection="1">
      <alignment horizontal="left"/>
    </xf>
    <xf numFmtId="168" fontId="26" fillId="3" borderId="0" xfId="7" applyNumberFormat="1" applyFont="1" applyFill="1" applyBorder="1" applyAlignment="1" applyProtection="1">
      <alignment horizontal="right" indent="1"/>
    </xf>
    <xf numFmtId="0" fontId="27" fillId="3" borderId="0" xfId="0" applyFont="1" applyFill="1" applyBorder="1" applyAlignment="1" applyProtection="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44789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8"/>
  <sheetViews>
    <sheetView showGridLines="0" topLeftCell="A3" zoomScale="79" zoomScaleNormal="100" workbookViewId="0">
      <selection activeCell="A3" sqref="A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33</v>
      </c>
      <c r="G6" s="99"/>
      <c r="H6" s="99"/>
      <c r="I6" s="99"/>
      <c r="J6" s="99"/>
      <c r="K6" s="99"/>
      <c r="L6" s="100"/>
      <c r="M6" s="101" t="s">
        <v>33</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64994</v>
      </c>
      <c r="I14" s="75">
        <v>74523</v>
      </c>
      <c r="J14" s="71" t="str">
        <f t="shared" si="0"/>
        <v>n/a</v>
      </c>
      <c r="K14" s="71">
        <f t="shared" si="3"/>
        <v>-0.66415361417977037</v>
      </c>
      <c r="L14" s="67">
        <f t="shared" si="4"/>
        <v>-0.70709713779638506</v>
      </c>
      <c r="M14" s="75">
        <v>21828</v>
      </c>
      <c r="N14" s="75">
        <v>0</v>
      </c>
      <c r="O14" s="75">
        <v>64994</v>
      </c>
      <c r="P14" s="75">
        <v>74523</v>
      </c>
      <c r="Q14" s="71" t="str">
        <f t="shared" si="5"/>
        <v>n/a</v>
      </c>
      <c r="R14" s="71">
        <f t="shared" si="6"/>
        <v>-0.66415361417977037</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555038</v>
      </c>
      <c r="I28" s="53">
        <f t="shared" si="26"/>
        <v>620852</v>
      </c>
      <c r="J28" s="74">
        <f t="shared" si="0"/>
        <v>169.77329192546583</v>
      </c>
      <c r="K28" s="74">
        <f t="shared" si="21"/>
        <v>-0.60371001625113951</v>
      </c>
      <c r="L28" s="70">
        <f t="shared" si="12"/>
        <v>-0.64571910857982262</v>
      </c>
      <c r="M28" s="53">
        <f t="shared" si="27"/>
        <v>219956</v>
      </c>
      <c r="N28" s="53">
        <f t="shared" si="27"/>
        <v>1288</v>
      </c>
      <c r="O28" s="53">
        <f t="shared" si="27"/>
        <v>555038</v>
      </c>
      <c r="P28" s="53">
        <f t="shared" si="27"/>
        <v>620852</v>
      </c>
      <c r="Q28" s="74">
        <f t="shared" si="22"/>
        <v>169.77329192546583</v>
      </c>
      <c r="R28" s="74">
        <f t="shared" si="23"/>
        <v>-0.60371001625113951</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48"/>
  <sheetViews>
    <sheetView showGridLines="0" topLeftCell="A7" zoomScale="79" zoomScaleNormal="79"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44789</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31</v>
      </c>
      <c r="G6" s="103"/>
      <c r="H6" s="103"/>
      <c r="I6" s="104"/>
      <c r="J6" s="105"/>
      <c r="K6" s="101" t="s">
        <v>32</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L27" si="2">K10+K13+K16+K19+K22+K25</f>
        <v>1059</v>
      </c>
      <c r="L27" s="52">
        <f t="shared" si="2"/>
        <v>667</v>
      </c>
      <c r="M27" s="52">
        <f>M10+M13+M16+M19+M22+M25</f>
        <v>3344</v>
      </c>
      <c r="N27" s="73">
        <f>K27/L27-1</f>
        <v>0.58770614692653678</v>
      </c>
      <c r="O27" s="69">
        <f>K27/M27-1</f>
        <v>-0.68331339712918659</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ref="K28:L28" si="3">K11+K14+K17+K20+K23+K26</f>
        <v>1554247</v>
      </c>
      <c r="L28" s="53">
        <f t="shared" si="3"/>
        <v>1323431</v>
      </c>
      <c r="M28" s="53">
        <f>M11+M14+M17+M20+M23+M26</f>
        <v>9169021</v>
      </c>
      <c r="N28" s="74">
        <f>K28/L28-1</f>
        <v>0.17440727926125343</v>
      </c>
      <c r="O28" s="70">
        <f>K28/M28-1</f>
        <v>-0.83048931832526063</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8"/>
  <sheetViews>
    <sheetView showGridLines="0" zoomScale="79" zoomScaleNormal="100"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44789</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27</v>
      </c>
      <c r="G6" s="103"/>
      <c r="H6" s="103"/>
      <c r="I6" s="104"/>
      <c r="J6" s="105"/>
      <c r="K6" s="101" t="s">
        <v>28</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44789</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24</v>
      </c>
      <c r="G6" s="103"/>
      <c r="H6" s="103"/>
      <c r="I6" s="104"/>
      <c r="J6" s="105"/>
      <c r="K6" s="101" t="s">
        <v>8</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44789</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22</v>
      </c>
      <c r="G6" s="103"/>
      <c r="H6" s="103"/>
      <c r="I6" s="104"/>
      <c r="J6" s="105"/>
      <c r="K6" s="101" t="s">
        <v>23</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0564-2378-4405-8367-A97E4D99F09E}">
  <sheetPr>
    <pageSetUpPr fitToPage="1"/>
  </sheetPr>
  <dimension ref="A1:AT59"/>
  <sheetViews>
    <sheetView showGridLines="0" tabSelected="1" topLeftCell="A4" zoomScale="85" zoomScaleNormal="85" zoomScalePageLayoutView="40" workbookViewId="0">
      <selection activeCell="E5" sqref="E5"/>
    </sheetView>
  </sheetViews>
  <sheetFormatPr defaultColWidth="0" defaultRowHeight="26.5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56</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ht="14.4">
      <c r="A6" s="11"/>
      <c r="B6" s="12"/>
      <c r="C6" s="29"/>
      <c r="D6" s="29"/>
      <c r="E6" s="29"/>
      <c r="F6" s="29"/>
      <c r="G6" s="29"/>
      <c r="H6" s="29"/>
      <c r="I6" s="29"/>
      <c r="J6" s="29"/>
      <c r="K6" s="29"/>
      <c r="L6" s="29"/>
      <c r="M6" s="29"/>
      <c r="N6" s="29"/>
      <c r="O6" s="29"/>
      <c r="P6" s="29"/>
      <c r="Q6" s="29"/>
      <c r="R6" s="29"/>
      <c r="S6" s="29"/>
      <c r="T6" s="29"/>
      <c r="U6" s="29"/>
      <c r="V6" s="29"/>
    </row>
    <row r="7" spans="1:38" ht="14.4">
      <c r="A7" s="11"/>
      <c r="B7" s="12"/>
      <c r="C7" s="94" t="s">
        <v>62</v>
      </c>
      <c r="D7" s="29"/>
      <c r="E7" s="29"/>
      <c r="F7" s="29"/>
      <c r="G7" s="29"/>
      <c r="H7" s="29"/>
      <c r="I7" s="29"/>
      <c r="J7" s="29"/>
      <c r="K7" s="29"/>
      <c r="L7" s="29"/>
      <c r="M7" s="29"/>
      <c r="N7" s="29"/>
      <c r="O7" s="29"/>
      <c r="P7" s="29"/>
      <c r="Q7" s="29"/>
      <c r="R7" s="29"/>
      <c r="S7" s="29"/>
      <c r="T7" s="29"/>
      <c r="U7" s="29"/>
      <c r="V7" s="29"/>
    </row>
    <row r="8" spans="1:38" ht="14.4">
      <c r="A8" s="11"/>
      <c r="B8" s="12"/>
      <c r="C8" s="29"/>
      <c r="D8" s="29"/>
      <c r="E8" s="29"/>
      <c r="F8" s="29"/>
      <c r="G8" s="29"/>
      <c r="H8" s="29"/>
      <c r="I8" s="29"/>
      <c r="J8" s="29"/>
      <c r="K8" s="29"/>
      <c r="L8" s="29"/>
      <c r="M8" s="29"/>
      <c r="N8" s="29"/>
      <c r="O8" s="29"/>
      <c r="P8" s="29"/>
      <c r="Q8" s="29"/>
      <c r="R8" s="29"/>
      <c r="S8" s="29"/>
      <c r="T8" s="29"/>
      <c r="U8" s="29"/>
      <c r="V8" s="29"/>
    </row>
    <row r="9" spans="1:38" s="23" customFormat="1" ht="14.4">
      <c r="A9" s="11"/>
      <c r="B9"/>
      <c r="C9" s="32" t="s">
        <v>7</v>
      </c>
      <c r="D9" s="33"/>
      <c r="E9" s="33"/>
      <c r="F9" s="99" t="s">
        <v>55</v>
      </c>
      <c r="G9" s="99"/>
      <c r="H9" s="99"/>
      <c r="I9" s="99"/>
      <c r="J9" s="99"/>
      <c r="K9" s="99"/>
      <c r="L9" s="100"/>
      <c r="M9" s="101" t="s">
        <v>60</v>
      </c>
      <c r="N9" s="99"/>
      <c r="O9" s="99"/>
      <c r="P9" s="99"/>
      <c r="Q9" s="99"/>
      <c r="R9" s="99"/>
      <c r="S9" s="100"/>
      <c r="T9" s="101" t="s">
        <v>57</v>
      </c>
      <c r="U9" s="99"/>
      <c r="V9" s="102"/>
      <c r="W9" s="24"/>
      <c r="X9" s="22"/>
      <c r="Y9" s="22"/>
      <c r="Z9" s="22"/>
      <c r="AA9" s="22"/>
      <c r="AB9" s="22"/>
      <c r="AC9" s="22"/>
      <c r="AD9" s="22"/>
      <c r="AE9" s="22"/>
      <c r="AF9" s="22"/>
      <c r="AG9" s="22"/>
      <c r="AH9" s="22"/>
      <c r="AI9" s="22"/>
      <c r="AJ9" s="22"/>
      <c r="AK9" s="22"/>
      <c r="AL9" s="22"/>
    </row>
    <row r="10" spans="1:38" s="25" customFormat="1" ht="14.4">
      <c r="A10" s="11"/>
      <c r="B10" s="21"/>
      <c r="C10" s="34"/>
      <c r="D10" s="35"/>
      <c r="E10" s="35"/>
      <c r="F10" s="34"/>
      <c r="G10" s="35"/>
      <c r="H10" s="35"/>
      <c r="I10" s="35"/>
      <c r="J10" s="35"/>
      <c r="K10" s="35"/>
      <c r="L10" s="63"/>
      <c r="M10" s="35"/>
      <c r="N10" s="35"/>
      <c r="O10" s="35"/>
      <c r="P10" s="35"/>
      <c r="Q10" s="35"/>
      <c r="R10" s="35"/>
      <c r="S10" s="63"/>
      <c r="T10" s="35"/>
      <c r="U10" s="35"/>
      <c r="V10" s="63"/>
      <c r="W10" s="24"/>
      <c r="X10" s="24"/>
      <c r="Y10" s="24"/>
      <c r="Z10" s="24"/>
      <c r="AA10" s="24"/>
      <c r="AB10" s="24"/>
      <c r="AC10" s="24"/>
      <c r="AD10" s="24"/>
      <c r="AE10" s="24"/>
      <c r="AF10" s="24"/>
      <c r="AG10" s="24"/>
      <c r="AH10" s="24"/>
      <c r="AI10" s="24"/>
      <c r="AJ10" s="24"/>
      <c r="AK10" s="24"/>
      <c r="AL10" s="24"/>
    </row>
    <row r="11" spans="1:38" s="61" customFormat="1" ht="27" customHeight="1">
      <c r="A11" s="54"/>
      <c r="B11" s="55"/>
      <c r="C11" s="66" t="s">
        <v>29</v>
      </c>
      <c r="D11" s="56"/>
      <c r="E11" s="57"/>
      <c r="F11" s="62">
        <v>2022</v>
      </c>
      <c r="G11" s="58">
        <v>2021</v>
      </c>
      <c r="H11" s="58">
        <v>2020</v>
      </c>
      <c r="I11" s="58">
        <v>2019</v>
      </c>
      <c r="J11" s="59" t="s">
        <v>36</v>
      </c>
      <c r="K11" s="59" t="s">
        <v>34</v>
      </c>
      <c r="L11" s="64" t="s">
        <v>35</v>
      </c>
      <c r="M11" s="59">
        <v>2022</v>
      </c>
      <c r="N11" s="58">
        <v>2021</v>
      </c>
      <c r="O11" s="58">
        <v>2020</v>
      </c>
      <c r="P11" s="58">
        <v>2019</v>
      </c>
      <c r="Q11" s="59" t="s">
        <v>36</v>
      </c>
      <c r="R11" s="59" t="s">
        <v>34</v>
      </c>
      <c r="S11" s="64" t="s">
        <v>35</v>
      </c>
      <c r="T11" s="59">
        <v>2021</v>
      </c>
      <c r="U11" s="58">
        <v>2020</v>
      </c>
      <c r="V11" s="85">
        <v>2019</v>
      </c>
      <c r="W11" s="60"/>
      <c r="X11" s="60"/>
      <c r="Y11" s="60"/>
      <c r="Z11" s="60"/>
      <c r="AA11" s="60"/>
      <c r="AB11" s="60"/>
      <c r="AC11" s="60"/>
      <c r="AD11" s="60"/>
      <c r="AE11" s="60"/>
      <c r="AF11" s="60"/>
      <c r="AG11" s="60"/>
      <c r="AH11" s="60"/>
      <c r="AI11" s="60"/>
      <c r="AJ11" s="60"/>
      <c r="AK11" s="60"/>
      <c r="AL11" s="60"/>
    </row>
    <row r="12" spans="1:38" s="25" customFormat="1" ht="14.4">
      <c r="A12" s="11"/>
      <c r="B12" s="14"/>
      <c r="C12" s="36" t="s">
        <v>14</v>
      </c>
      <c r="D12" s="37"/>
      <c r="E12" s="38"/>
      <c r="F12" s="37"/>
      <c r="G12" s="37"/>
      <c r="H12" s="37"/>
      <c r="I12" s="37"/>
      <c r="J12" s="37"/>
      <c r="K12" s="37"/>
      <c r="L12" s="38"/>
      <c r="M12" s="37"/>
      <c r="N12" s="37"/>
      <c r="O12" s="37"/>
      <c r="P12" s="37"/>
      <c r="Q12" s="37"/>
      <c r="R12" s="37"/>
      <c r="S12" s="38"/>
      <c r="T12" s="37"/>
      <c r="U12" s="37"/>
      <c r="V12" s="38"/>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82">
        <v>1</v>
      </c>
      <c r="G13" s="82">
        <v>6</v>
      </c>
      <c r="H13" s="78">
        <v>0</v>
      </c>
      <c r="I13" s="78">
        <v>6</v>
      </c>
      <c r="J13" s="71">
        <f t="shared" ref="J13:J31" si="0">IFERROR(F13/G13-1,"n/a")</f>
        <v>-0.83333333333333337</v>
      </c>
      <c r="K13" s="71" t="str">
        <f>IFERROR(F13/H13-1,"n/a")</f>
        <v>n/a</v>
      </c>
      <c r="L13" s="67">
        <f t="shared" ref="L13:L14" si="1">IFERROR(F13/I13-1,"n/a")</f>
        <v>-0.83333333333333337</v>
      </c>
      <c r="M13" s="75">
        <f>F13+'Jun-22'!M10</f>
        <v>227</v>
      </c>
      <c r="N13" s="75">
        <f>G13+'Jun-22'!N10</f>
        <v>6</v>
      </c>
      <c r="O13" s="75">
        <f>H13+'Jun-22'!O10</f>
        <v>145</v>
      </c>
      <c r="P13" s="75">
        <f>I13+'Jun-22'!P10</f>
        <v>246</v>
      </c>
      <c r="Q13" s="71">
        <f>IFERROR(M13/N13-1,"n/a")</f>
        <v>36.833333333333336</v>
      </c>
      <c r="R13" s="71">
        <f>IFERROR(M13/O13-1,"n/a")</f>
        <v>0.56551724137931036</v>
      </c>
      <c r="S13" s="67">
        <f>IFERROR(M13/P13-1,"n/a")</f>
        <v>-7.7235772357723609E-2</v>
      </c>
      <c r="T13" s="75">
        <v>111</v>
      </c>
      <c r="U13" s="77">
        <v>145</v>
      </c>
      <c r="V13" s="86">
        <v>386</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82">
        <v>3145</v>
      </c>
      <c r="G14" s="82">
        <v>767</v>
      </c>
      <c r="H14" s="78">
        <v>0</v>
      </c>
      <c r="I14" s="82">
        <v>10620</v>
      </c>
      <c r="J14" s="71">
        <f t="shared" si="0"/>
        <v>3.1003911342894392</v>
      </c>
      <c r="K14" s="71" t="str">
        <f t="shared" ref="K14" si="2">IFERROR(F14/H14-1,"n/a")</f>
        <v>n/a</v>
      </c>
      <c r="L14" s="67">
        <f t="shared" si="1"/>
        <v>-0.70386064030131834</v>
      </c>
      <c r="M14" s="75">
        <f>F14+'Jun-22'!M11</f>
        <v>194169</v>
      </c>
      <c r="N14" s="75">
        <f>G14+'Jun-22'!N11</f>
        <v>767</v>
      </c>
      <c r="O14" s="75">
        <f>H14+'Jun-22'!O11</f>
        <v>258885</v>
      </c>
      <c r="P14" s="75">
        <f>I14+'Jun-22'!P11</f>
        <v>471524</v>
      </c>
      <c r="Q14" s="71">
        <f>IFERROR(M14/N14-1,"n/a")</f>
        <v>252.15384615384616</v>
      </c>
      <c r="R14" s="71">
        <f>IFERROR(M14/O14-1,"n/a")</f>
        <v>-0.24997972072541863</v>
      </c>
      <c r="S14" s="67">
        <f>IFERROR(M14/P14-1,"n/a")</f>
        <v>-0.58820971997183602</v>
      </c>
      <c r="T14" s="75">
        <v>80863</v>
      </c>
      <c r="U14" s="77">
        <v>258885</v>
      </c>
      <c r="V14" s="86">
        <v>733296</v>
      </c>
      <c r="W14" s="24"/>
      <c r="X14" s="24"/>
      <c r="Y14" s="24"/>
      <c r="Z14" s="24"/>
      <c r="AA14" s="24"/>
      <c r="AB14" s="24"/>
      <c r="AC14" s="24"/>
      <c r="AD14" s="24"/>
      <c r="AE14" s="24"/>
      <c r="AF14" s="24"/>
      <c r="AG14" s="24"/>
      <c r="AH14" s="24"/>
      <c r="AI14" s="24"/>
      <c r="AJ14" s="24"/>
      <c r="AK14" s="24"/>
      <c r="AL14" s="24"/>
    </row>
    <row r="15" spans="1:38" s="25" customFormat="1" ht="14.4">
      <c r="A15" s="11"/>
      <c r="B15" s="14"/>
      <c r="C15" s="36" t="s">
        <v>20</v>
      </c>
      <c r="D15" s="37"/>
      <c r="E15" s="38"/>
      <c r="F15" s="79"/>
      <c r="G15" s="79"/>
      <c r="H15" s="79"/>
      <c r="I15" s="79"/>
      <c r="J15" s="71"/>
      <c r="K15" s="71"/>
      <c r="L15" s="68"/>
      <c r="M15" s="95"/>
      <c r="N15" s="95"/>
      <c r="O15" s="95"/>
      <c r="P15" s="95"/>
      <c r="Q15" s="71"/>
      <c r="R15" s="72"/>
      <c r="S15" s="68"/>
      <c r="T15" s="49"/>
      <c r="U15" s="50"/>
      <c r="V15" s="87"/>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82">
        <v>71</v>
      </c>
      <c r="G16" s="82">
        <v>10</v>
      </c>
      <c r="H16" s="78">
        <v>0</v>
      </c>
      <c r="I16" s="82">
        <v>68</v>
      </c>
      <c r="J16" s="71">
        <f t="shared" si="0"/>
        <v>6.1</v>
      </c>
      <c r="K16" s="71" t="str">
        <f t="shared" ref="K16:K17" si="3">IFERROR(F16/H16-1,"n/a")</f>
        <v>n/a</v>
      </c>
      <c r="L16" s="67">
        <f t="shared" ref="L16:L17" si="4">IFERROR(F16/I16-1,"n/a")</f>
        <v>4.4117647058823595E-2</v>
      </c>
      <c r="M16" s="75">
        <f>F16+'Jun-22'!M13</f>
        <v>391</v>
      </c>
      <c r="N16" s="75">
        <f>G16+'Jun-22'!N13</f>
        <v>14</v>
      </c>
      <c r="O16" s="75">
        <f>H16+'Jun-22'!O13</f>
        <v>43</v>
      </c>
      <c r="P16" s="75">
        <f>I16+'Jun-22'!P13</f>
        <v>430</v>
      </c>
      <c r="Q16" s="71">
        <f t="shared" ref="Q16:Q17" si="5">IFERROR(M16/N16-1,"n/a")</f>
        <v>26.928571428571427</v>
      </c>
      <c r="R16" s="71">
        <f t="shared" ref="R16:R17" si="6">IFERROR(M16/O16-1,"n/a")</f>
        <v>8.0930232558139537</v>
      </c>
      <c r="S16" s="67">
        <f t="shared" ref="S16:S17" si="7">IFERROR(M16/P16-1,"n/a")</f>
        <v>-9.0697674418604657E-2</v>
      </c>
      <c r="T16" s="75">
        <v>283</v>
      </c>
      <c r="U16" s="77">
        <v>43</v>
      </c>
      <c r="V16" s="86">
        <v>827</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82">
        <v>271417</v>
      </c>
      <c r="G17" s="82">
        <v>23553</v>
      </c>
      <c r="H17" s="78">
        <v>0</v>
      </c>
      <c r="I17" s="82">
        <v>261197</v>
      </c>
      <c r="J17" s="71">
        <f t="shared" si="0"/>
        <v>10.523670020804143</v>
      </c>
      <c r="K17" s="71" t="str">
        <f t="shared" si="3"/>
        <v>n/a</v>
      </c>
      <c r="L17" s="67">
        <f t="shared" si="4"/>
        <v>3.9127555063802388E-2</v>
      </c>
      <c r="M17" s="75">
        <f>F17+'Jun-22'!M14</f>
        <v>805117</v>
      </c>
      <c r="N17" s="75">
        <f>G17+'Jun-22'!N14</f>
        <v>28476</v>
      </c>
      <c r="O17" s="75">
        <f>H17+'Jun-22'!O14</f>
        <v>140552</v>
      </c>
      <c r="P17" s="75">
        <f>I17+'Jun-22'!P14</f>
        <v>1301649</v>
      </c>
      <c r="Q17" s="71">
        <f t="shared" si="5"/>
        <v>27.273528585475489</v>
      </c>
      <c r="R17" s="71">
        <f t="shared" si="6"/>
        <v>4.7282500426888268</v>
      </c>
      <c r="S17" s="67">
        <f t="shared" si="7"/>
        <v>-0.38146382012355096</v>
      </c>
      <c r="T17" s="75">
        <v>465109</v>
      </c>
      <c r="U17" s="77">
        <v>140552</v>
      </c>
      <c r="V17" s="86">
        <v>2552942</v>
      </c>
      <c r="W17" s="24"/>
      <c r="X17" s="24"/>
      <c r="Y17" s="24"/>
      <c r="Z17" s="24"/>
      <c r="AA17" s="24"/>
      <c r="AB17" s="24"/>
      <c r="AC17" s="24"/>
      <c r="AD17" s="24"/>
      <c r="AE17" s="24"/>
      <c r="AF17" s="24"/>
      <c r="AG17" s="24"/>
      <c r="AH17" s="24"/>
      <c r="AI17" s="24"/>
      <c r="AJ17" s="24"/>
      <c r="AK17" s="24"/>
      <c r="AL17" s="24"/>
    </row>
    <row r="18" spans="1:38" s="25" customFormat="1" ht="14.4">
      <c r="A18" s="11"/>
      <c r="B18" s="14"/>
      <c r="C18" s="36" t="s">
        <v>15</v>
      </c>
      <c r="D18" s="37"/>
      <c r="E18" s="38"/>
      <c r="F18" s="80"/>
      <c r="G18" s="80"/>
      <c r="H18" s="80"/>
      <c r="I18" s="80"/>
      <c r="J18" s="71"/>
      <c r="K18" s="71"/>
      <c r="L18" s="67"/>
      <c r="M18" s="95"/>
      <c r="N18" s="95"/>
      <c r="O18" s="95"/>
      <c r="P18" s="95"/>
      <c r="Q18" s="71"/>
      <c r="R18" s="71"/>
      <c r="S18" s="67"/>
      <c r="T18" s="49"/>
      <c r="U18" s="50"/>
      <c r="V18" s="87"/>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38"/>
      <c r="F19" s="82">
        <v>59</v>
      </c>
      <c r="G19" s="78">
        <v>0</v>
      </c>
      <c r="H19" s="78">
        <v>1</v>
      </c>
      <c r="I19" s="82">
        <v>32</v>
      </c>
      <c r="J19" s="71" t="str">
        <f t="shared" si="0"/>
        <v>n/a</v>
      </c>
      <c r="K19" s="71">
        <f t="shared" ref="K19:K20" si="8">IFERROR(F19/H19-1,"n/a")</f>
        <v>58</v>
      </c>
      <c r="L19" s="67">
        <f>IFERROR(F19/I19-1,"n/a")</f>
        <v>0.84375</v>
      </c>
      <c r="M19" s="75">
        <f>F19+'Jun-22'!M16</f>
        <v>226</v>
      </c>
      <c r="N19" s="75">
        <f>G19+'Jun-22'!N16</f>
        <v>0</v>
      </c>
      <c r="O19" s="75">
        <f>H19+'Jun-22'!O16</f>
        <v>4</v>
      </c>
      <c r="P19" s="75">
        <f>I19+'Jun-22'!P16</f>
        <v>101</v>
      </c>
      <c r="Q19" s="71" t="str">
        <f t="shared" ref="Q19:Q20" si="9">IFERROR(M19/N19-1,"n/a")</f>
        <v>n/a</v>
      </c>
      <c r="R19" s="71">
        <f t="shared" ref="R19:R20" si="10">IFERROR(M19/O19-1,"n/a")</f>
        <v>55.5</v>
      </c>
      <c r="S19" s="67">
        <f t="shared" ref="S19:S20" si="11">IFERROR(M19/P19-1,"n/a")</f>
        <v>1.2376237623762378</v>
      </c>
      <c r="T19" s="75">
        <v>23</v>
      </c>
      <c r="U19" s="77">
        <v>4</v>
      </c>
      <c r="V19" s="86">
        <v>191</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82">
        <f>65684+15120</f>
        <v>80804</v>
      </c>
      <c r="G20" s="78">
        <v>0</v>
      </c>
      <c r="H20" s="78">
        <v>111</v>
      </c>
      <c r="I20" s="82">
        <f>26433+14218</f>
        <v>40651</v>
      </c>
      <c r="J20" s="71" t="str">
        <f t="shared" si="0"/>
        <v>n/a</v>
      </c>
      <c r="K20" s="71">
        <f t="shared" si="8"/>
        <v>726.96396396396392</v>
      </c>
      <c r="L20" s="67">
        <f t="shared" ref="L20:L31" si="12">IFERROR(F20/I20-1,"n/a")</f>
        <v>0.98774937885906855</v>
      </c>
      <c r="M20" s="75">
        <f>F20+'Jun-22'!M17</f>
        <v>239292</v>
      </c>
      <c r="N20" s="75">
        <f>G20+'Jun-22'!N17</f>
        <v>0</v>
      </c>
      <c r="O20" s="75">
        <f>H20+'Jun-22'!O17</f>
        <v>1753</v>
      </c>
      <c r="P20" s="75">
        <f>I20+'Jun-22'!P17</f>
        <v>117191</v>
      </c>
      <c r="Q20" s="71" t="str">
        <f t="shared" si="9"/>
        <v>n/a</v>
      </c>
      <c r="R20" s="71">
        <f t="shared" si="10"/>
        <v>135.50427837992012</v>
      </c>
      <c r="S20" s="67">
        <f t="shared" si="11"/>
        <v>1.0418974153305287</v>
      </c>
      <c r="T20" s="75">
        <v>8611</v>
      </c>
      <c r="U20" s="77">
        <v>1753</v>
      </c>
      <c r="V20" s="86">
        <v>254421</v>
      </c>
      <c r="W20" s="24"/>
      <c r="X20" s="24"/>
      <c r="Y20" s="24"/>
      <c r="Z20" s="24"/>
      <c r="AA20" s="24"/>
      <c r="AB20" s="24"/>
      <c r="AC20" s="24"/>
      <c r="AD20" s="24"/>
      <c r="AE20" s="24"/>
      <c r="AF20" s="24"/>
      <c r="AG20" s="24"/>
      <c r="AH20" s="24"/>
      <c r="AI20" s="24"/>
      <c r="AJ20" s="24"/>
      <c r="AK20" s="24"/>
      <c r="AL20" s="24"/>
    </row>
    <row r="21" spans="1:38" s="25" customFormat="1" ht="14.4">
      <c r="A21" s="11"/>
      <c r="B21" s="14"/>
      <c r="C21" s="36" t="s">
        <v>10</v>
      </c>
      <c r="D21" s="37"/>
      <c r="E21" s="40"/>
      <c r="F21" s="80"/>
      <c r="G21" s="80"/>
      <c r="H21" s="80"/>
      <c r="I21" s="80"/>
      <c r="J21" s="71"/>
      <c r="K21" s="71"/>
      <c r="L21" s="67"/>
      <c r="M21" s="95"/>
      <c r="N21" s="95"/>
      <c r="O21" s="95"/>
      <c r="P21" s="95"/>
      <c r="Q21" s="71"/>
      <c r="R21" s="71"/>
      <c r="S21" s="67"/>
      <c r="T21" s="49"/>
      <c r="U21" s="50"/>
      <c r="V21" s="87"/>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40"/>
      <c r="F22" s="81">
        <v>83</v>
      </c>
      <c r="G22" s="82">
        <v>22</v>
      </c>
      <c r="H22" s="78">
        <v>0</v>
      </c>
      <c r="I22" s="82">
        <v>95</v>
      </c>
      <c r="J22" s="71">
        <f t="shared" si="0"/>
        <v>2.7727272727272729</v>
      </c>
      <c r="K22" s="71" t="str">
        <f t="shared" ref="K22:K23" si="13">IFERROR(F22/H22-1,"n/a")</f>
        <v>n/a</v>
      </c>
      <c r="L22" s="67">
        <f t="shared" si="12"/>
        <v>-0.12631578947368416</v>
      </c>
      <c r="M22" s="75">
        <f>F22+'Jun-22'!M19</f>
        <v>683</v>
      </c>
      <c r="N22" s="75">
        <f>G22+'Jun-22'!N19</f>
        <v>29</v>
      </c>
      <c r="O22" s="75">
        <f>H22+'Jun-22'!O19</f>
        <v>406</v>
      </c>
      <c r="P22" s="75">
        <f>I22+'Jun-22'!P19</f>
        <v>687</v>
      </c>
      <c r="Q22" s="71">
        <f t="shared" ref="Q22:Q23" si="14">IFERROR(M22/N22-1,"n/a")</f>
        <v>22.551724137931036</v>
      </c>
      <c r="R22" s="71">
        <f t="shared" ref="R22:R23" si="15">IFERROR(M22/O22-1,"n/a")</f>
        <v>0.68226600985221686</v>
      </c>
      <c r="S22" s="67">
        <f t="shared" ref="S22:S23" si="16">IFERROR(M22/P22-1,"n/a")</f>
        <v>-5.8224163027656983E-3</v>
      </c>
      <c r="T22" s="75">
        <v>411</v>
      </c>
      <c r="U22" s="77">
        <v>406</v>
      </c>
      <c r="V22" s="86">
        <v>1205</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81">
        <v>288977</v>
      </c>
      <c r="G23" s="82">
        <v>30147</v>
      </c>
      <c r="H23" s="78">
        <v>0</v>
      </c>
      <c r="I23" s="82">
        <v>321844</v>
      </c>
      <c r="J23" s="71">
        <f t="shared" si="0"/>
        <v>8.5855972401897365</v>
      </c>
      <c r="K23" s="71" t="str">
        <f t="shared" si="13"/>
        <v>n/a</v>
      </c>
      <c r="L23" s="67">
        <f t="shared" si="12"/>
        <v>-0.10212090329476398</v>
      </c>
      <c r="M23" s="75">
        <f>F23+'Jun-22'!M20</f>
        <v>1642042</v>
      </c>
      <c r="N23" s="75">
        <f>G23+'Jun-22'!N20</f>
        <v>35258</v>
      </c>
      <c r="O23" s="75">
        <f>H23+'Jun-22'!O20</f>
        <v>833999</v>
      </c>
      <c r="P23" s="75">
        <f>I23+'Jun-22'!P20</f>
        <v>2333598</v>
      </c>
      <c r="Q23" s="71">
        <f t="shared" si="14"/>
        <v>45.572182199784443</v>
      </c>
      <c r="R23" s="71">
        <f t="shared" si="15"/>
        <v>0.96887766052477287</v>
      </c>
      <c r="S23" s="67">
        <f t="shared" si="16"/>
        <v>-0.29634752858032964</v>
      </c>
      <c r="T23" s="75">
        <v>687449</v>
      </c>
      <c r="U23" s="77">
        <v>833999</v>
      </c>
      <c r="V23" s="86">
        <v>3859183</v>
      </c>
      <c r="W23" s="24"/>
      <c r="X23" s="24"/>
      <c r="Y23" s="24"/>
      <c r="Z23" s="24"/>
      <c r="AA23" s="24"/>
      <c r="AB23" s="24"/>
      <c r="AC23" s="24"/>
      <c r="AD23" s="24"/>
      <c r="AE23" s="24"/>
      <c r="AF23" s="24"/>
      <c r="AG23" s="24"/>
      <c r="AH23" s="24"/>
      <c r="AI23" s="24"/>
      <c r="AJ23" s="24"/>
      <c r="AK23" s="24"/>
      <c r="AL23" s="24"/>
    </row>
    <row r="24" spans="1:38" s="25" customFormat="1" ht="14.4">
      <c r="A24" s="11"/>
      <c r="B24" s="14"/>
      <c r="C24" s="36" t="s">
        <v>16</v>
      </c>
      <c r="D24" s="37"/>
      <c r="E24" s="38"/>
      <c r="F24" s="80"/>
      <c r="G24" s="80"/>
      <c r="H24" s="80"/>
      <c r="I24" s="80"/>
      <c r="J24" s="71"/>
      <c r="K24" s="71"/>
      <c r="L24" s="67"/>
      <c r="M24" s="95"/>
      <c r="N24" s="95"/>
      <c r="O24" s="95"/>
      <c r="P24" s="95"/>
      <c r="Q24" s="71"/>
      <c r="R24" s="71"/>
      <c r="S24" s="67"/>
      <c r="T24" s="49"/>
      <c r="U24" s="50"/>
      <c r="V24" s="87"/>
      <c r="W24" s="24"/>
      <c r="X24" s="24"/>
      <c r="Y24" s="24"/>
      <c r="Z24" s="24"/>
      <c r="AA24" s="24"/>
      <c r="AB24" s="24"/>
      <c r="AC24" s="24"/>
      <c r="AD24" s="24"/>
      <c r="AE24" s="24"/>
      <c r="AF24" s="24"/>
      <c r="AG24" s="24"/>
      <c r="AH24" s="24"/>
      <c r="AI24" s="24"/>
      <c r="AJ24" s="24"/>
      <c r="AK24" s="24"/>
      <c r="AL24" s="24"/>
    </row>
    <row r="25" spans="1:38" s="25" customFormat="1" ht="14.4">
      <c r="A25" s="11"/>
      <c r="B25" s="14"/>
      <c r="C25" s="39"/>
      <c r="D25" s="37" t="s">
        <v>5</v>
      </c>
      <c r="E25" s="38"/>
      <c r="F25" s="82">
        <v>33</v>
      </c>
      <c r="G25" s="82">
        <v>9</v>
      </c>
      <c r="H25" s="78">
        <v>0</v>
      </c>
      <c r="I25" s="82">
        <v>36</v>
      </c>
      <c r="J25" s="71">
        <f t="shared" si="0"/>
        <v>2.6666666666666665</v>
      </c>
      <c r="K25" s="71" t="str">
        <f t="shared" ref="K25:K26" si="17">IFERROR(F25/H25-1,"n/a")</f>
        <v>n/a</v>
      </c>
      <c r="L25" s="67">
        <f t="shared" si="12"/>
        <v>-8.333333333333337E-2</v>
      </c>
      <c r="M25" s="75">
        <f>F25+'Jun-22'!M22</f>
        <v>156</v>
      </c>
      <c r="N25" s="75">
        <f>G25+'Jun-22'!N22</f>
        <v>37</v>
      </c>
      <c r="O25" s="75">
        <f>H25+'Jun-22'!O22</f>
        <v>9</v>
      </c>
      <c r="P25" s="75">
        <f>I25+'Jun-22'!P22</f>
        <v>169</v>
      </c>
      <c r="Q25" s="71">
        <f t="shared" ref="Q25:Q26" si="18">IFERROR(M25/N25-1,"n/a")</f>
        <v>3.2162162162162158</v>
      </c>
      <c r="R25" s="71">
        <f t="shared" ref="R25:R26" si="19">IFERROR(M25/O25-1,"n/a")</f>
        <v>16.333333333333332</v>
      </c>
      <c r="S25" s="67">
        <f t="shared" ref="S25:S26" si="20">IFERROR(M25/P25-1,"n/a")</f>
        <v>-7.6923076923076872E-2</v>
      </c>
      <c r="T25" s="75">
        <v>107</v>
      </c>
      <c r="U25" s="77">
        <v>32</v>
      </c>
      <c r="V25" s="86">
        <v>372</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82">
        <v>73604</v>
      </c>
      <c r="G26" s="82">
        <v>14049</v>
      </c>
      <c r="H26" s="78">
        <v>0</v>
      </c>
      <c r="I26" s="82">
        <v>102764</v>
      </c>
      <c r="J26" s="71">
        <f t="shared" si="0"/>
        <v>4.2390917503025127</v>
      </c>
      <c r="K26" s="71" t="str">
        <f t="shared" si="17"/>
        <v>n/a</v>
      </c>
      <c r="L26" s="67">
        <f t="shared" si="12"/>
        <v>-0.28375695768946319</v>
      </c>
      <c r="M26" s="75">
        <f>F26+'Jun-22'!M23</f>
        <v>250049</v>
      </c>
      <c r="N26" s="75">
        <f>G26+'Jun-22'!N23</f>
        <v>45450</v>
      </c>
      <c r="O26" s="75">
        <f>H26+'Jun-22'!O23</f>
        <v>40221</v>
      </c>
      <c r="P26" s="75">
        <f>I26+'Jun-22'!P23</f>
        <v>477135</v>
      </c>
      <c r="Q26" s="71">
        <f t="shared" si="18"/>
        <v>4.5016281628162815</v>
      </c>
      <c r="R26" s="71">
        <f t="shared" si="19"/>
        <v>5.216876755923523</v>
      </c>
      <c r="S26" s="67">
        <f t="shared" si="20"/>
        <v>-0.47593657979397863</v>
      </c>
      <c r="T26" s="75">
        <v>147132</v>
      </c>
      <c r="U26" s="77">
        <v>59180</v>
      </c>
      <c r="V26" s="86">
        <v>902015</v>
      </c>
      <c r="W26" s="24"/>
      <c r="X26" s="24"/>
      <c r="Y26" s="24"/>
      <c r="Z26" s="24"/>
      <c r="AA26" s="24"/>
      <c r="AB26" s="24"/>
      <c r="AC26" s="24"/>
      <c r="AD26" s="24"/>
      <c r="AE26" s="24"/>
      <c r="AF26" s="24"/>
      <c r="AG26" s="24"/>
      <c r="AH26" s="24"/>
      <c r="AI26" s="24"/>
      <c r="AJ26" s="24"/>
      <c r="AK26" s="24"/>
      <c r="AL26" s="24"/>
    </row>
    <row r="27" spans="1:38" s="25" customFormat="1" ht="14.4">
      <c r="A27" s="11"/>
      <c r="B27" s="14"/>
      <c r="C27" s="36" t="s">
        <v>17</v>
      </c>
      <c r="D27" s="37"/>
      <c r="E27" s="38"/>
      <c r="F27" s="80"/>
      <c r="G27" s="80"/>
      <c r="H27" s="80"/>
      <c r="I27" s="80"/>
      <c r="J27" s="71"/>
      <c r="K27" s="71"/>
      <c r="L27" s="67"/>
      <c r="M27" s="95"/>
      <c r="N27" s="95"/>
      <c r="O27" s="95"/>
      <c r="P27" s="95"/>
      <c r="Q27" s="71"/>
      <c r="R27" s="71"/>
      <c r="S27" s="67"/>
      <c r="T27" s="49"/>
      <c r="U27" s="50"/>
      <c r="V27" s="87"/>
      <c r="W27" s="24"/>
      <c r="X27" s="24"/>
      <c r="Y27" s="24"/>
      <c r="Z27" s="24"/>
      <c r="AA27" s="24"/>
      <c r="AB27" s="24"/>
      <c r="AC27" s="24"/>
      <c r="AD27" s="24"/>
      <c r="AE27" s="24"/>
      <c r="AF27" s="24"/>
      <c r="AG27" s="24"/>
      <c r="AH27" s="24"/>
      <c r="AI27" s="24"/>
      <c r="AJ27" s="24"/>
      <c r="AK27" s="24"/>
      <c r="AL27" s="24"/>
    </row>
    <row r="28" spans="1:38" s="25" customFormat="1" ht="14.4">
      <c r="A28" s="15"/>
      <c r="B28" s="14"/>
      <c r="C28" s="39"/>
      <c r="D28" s="37" t="s">
        <v>5</v>
      </c>
      <c r="E28" s="38"/>
      <c r="F28" s="82">
        <v>65</v>
      </c>
      <c r="G28" s="82">
        <v>16</v>
      </c>
      <c r="H28" s="78">
        <v>1</v>
      </c>
      <c r="I28" s="82">
        <v>46</v>
      </c>
      <c r="J28" s="71">
        <f t="shared" si="0"/>
        <v>3.0625</v>
      </c>
      <c r="K28" s="71">
        <f t="shared" ref="K28:K31" si="21">IFERROR(F28/H28-1,"n/a")</f>
        <v>64</v>
      </c>
      <c r="L28" s="67">
        <f t="shared" si="12"/>
        <v>0.41304347826086962</v>
      </c>
      <c r="M28" s="75">
        <f>F28+'Jun-22'!M25</f>
        <v>274</v>
      </c>
      <c r="N28" s="75">
        <f>G28+'Jun-22'!N25</f>
        <v>40</v>
      </c>
      <c r="O28" s="75">
        <f>H28+'Jun-22'!O25</f>
        <v>2</v>
      </c>
      <c r="P28" s="75">
        <f>I28+'Jun-22'!P25</f>
        <v>172</v>
      </c>
      <c r="Q28" s="71">
        <f t="shared" ref="Q28:Q31" si="22">IFERROR(M28/N28-1,"n/a")</f>
        <v>5.85</v>
      </c>
      <c r="R28" s="71">
        <f t="shared" ref="R28:R31" si="23">IFERROR(M28/O28-1,"n/a")</f>
        <v>136</v>
      </c>
      <c r="S28" s="67">
        <f t="shared" ref="S28:S31" si="24">IFERROR(M28/P28-1,"n/a")</f>
        <v>0.59302325581395343</v>
      </c>
      <c r="T28" s="75">
        <v>124</v>
      </c>
      <c r="U28" s="77">
        <v>37</v>
      </c>
      <c r="V28" s="86">
        <f>282+81</f>
        <v>363</v>
      </c>
      <c r="W28" s="24"/>
      <c r="X28" s="24"/>
      <c r="Y28" s="24"/>
      <c r="Z28" s="24"/>
      <c r="AA28" s="24"/>
      <c r="AB28" s="24"/>
      <c r="AC28" s="24"/>
      <c r="AD28" s="24"/>
      <c r="AE28" s="24"/>
      <c r="AF28" s="24"/>
      <c r="AG28" s="24"/>
      <c r="AH28" s="24"/>
      <c r="AI28" s="24"/>
      <c r="AJ28" s="24"/>
      <c r="AK28" s="24"/>
      <c r="AL28" s="24"/>
    </row>
    <row r="29" spans="1:38" s="25" customFormat="1" ht="14.4">
      <c r="A29" s="11"/>
      <c r="B29" s="14"/>
      <c r="C29" s="39"/>
      <c r="D29" s="37" t="s">
        <v>11</v>
      </c>
      <c r="E29" s="38"/>
      <c r="F29" s="82">
        <f>112886+19139+3567+4000</f>
        <v>139592</v>
      </c>
      <c r="G29" s="82">
        <v>23981</v>
      </c>
      <c r="H29" s="78">
        <v>6081</v>
      </c>
      <c r="I29" s="82">
        <f>99976+21772+10200</f>
        <v>131948</v>
      </c>
      <c r="J29" s="71">
        <f t="shared" si="0"/>
        <v>4.820941578749844</v>
      </c>
      <c r="K29" s="71">
        <f t="shared" si="21"/>
        <v>21.955434961355039</v>
      </c>
      <c r="L29" s="67">
        <f t="shared" si="12"/>
        <v>5.7931912571619115E-2</v>
      </c>
      <c r="M29" s="75">
        <f>F29+'Jun-22'!M26</f>
        <v>359005</v>
      </c>
      <c r="N29" s="75">
        <f>G29+'Jun-22'!N26</f>
        <v>56633</v>
      </c>
      <c r="O29" s="75">
        <f>H29+'Jun-22'!O26</f>
        <v>9186</v>
      </c>
      <c r="P29" s="75">
        <f>I29+'Jun-22'!P26</f>
        <v>443129</v>
      </c>
      <c r="Q29" s="71">
        <f t="shared" si="22"/>
        <v>5.3391485529638194</v>
      </c>
      <c r="R29" s="71">
        <f t="shared" si="23"/>
        <v>38.081754844328323</v>
      </c>
      <c r="S29" s="67">
        <f t="shared" si="24"/>
        <v>-0.18984088154916512</v>
      </c>
      <c r="T29" s="75">
        <v>165083</v>
      </c>
      <c r="U29" s="77">
        <f>20768+8294</f>
        <v>29062</v>
      </c>
      <c r="V29" s="86">
        <f>659951+168729+38484</f>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12</v>
      </c>
      <c r="D30" s="42"/>
      <c r="E30" s="43"/>
      <c r="F30" s="83">
        <f t="shared" ref="F30:I31" si="25">F13+F16+F19+F22+F25+F28</f>
        <v>312</v>
      </c>
      <c r="G30" s="83">
        <f t="shared" si="25"/>
        <v>63</v>
      </c>
      <c r="H30" s="83">
        <f t="shared" si="25"/>
        <v>2</v>
      </c>
      <c r="I30" s="83">
        <f t="shared" si="25"/>
        <v>283</v>
      </c>
      <c r="J30" s="73">
        <f t="shared" si="0"/>
        <v>3.9523809523809526</v>
      </c>
      <c r="K30" s="73">
        <f t="shared" si="21"/>
        <v>155</v>
      </c>
      <c r="L30" s="69">
        <f t="shared" si="12"/>
        <v>0.10247349823321561</v>
      </c>
      <c r="M30" s="52">
        <f t="shared" ref="M30:P31" si="26">M13+M16+M19+M22+M25+M28</f>
        <v>1957</v>
      </c>
      <c r="N30" s="52">
        <f t="shared" si="26"/>
        <v>126</v>
      </c>
      <c r="O30" s="52">
        <f t="shared" si="26"/>
        <v>609</v>
      </c>
      <c r="P30" s="52">
        <f t="shared" si="26"/>
        <v>1805</v>
      </c>
      <c r="Q30" s="73">
        <f t="shared" si="22"/>
        <v>14.531746031746032</v>
      </c>
      <c r="R30" s="73">
        <f t="shared" si="23"/>
        <v>2.2134646962233169</v>
      </c>
      <c r="S30" s="69">
        <f t="shared" si="24"/>
        <v>8.4210526315789513E-2</v>
      </c>
      <c r="T30" s="52">
        <f t="shared" ref="T30:V31" si="27">T13+T16+T19+T22+T25+T28</f>
        <v>1059</v>
      </c>
      <c r="U30" s="52">
        <f t="shared" si="27"/>
        <v>667</v>
      </c>
      <c r="V30" s="88">
        <f t="shared" si="27"/>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13</v>
      </c>
      <c r="D31" s="45"/>
      <c r="E31" s="46"/>
      <c r="F31" s="84">
        <f t="shared" si="25"/>
        <v>857539</v>
      </c>
      <c r="G31" s="84">
        <f t="shared" si="25"/>
        <v>92497</v>
      </c>
      <c r="H31" s="84">
        <f t="shared" si="25"/>
        <v>6192</v>
      </c>
      <c r="I31" s="84">
        <f t="shared" si="25"/>
        <v>869024</v>
      </c>
      <c r="J31" s="74">
        <f t="shared" si="0"/>
        <v>8.270992572732089</v>
      </c>
      <c r="K31" s="74">
        <f t="shared" si="21"/>
        <v>137.49144056847544</v>
      </c>
      <c r="L31" s="70">
        <f t="shared" si="12"/>
        <v>-1.3215975623227849E-2</v>
      </c>
      <c r="M31" s="53">
        <f t="shared" si="26"/>
        <v>3489674</v>
      </c>
      <c r="N31" s="53">
        <f t="shared" si="26"/>
        <v>166584</v>
      </c>
      <c r="O31" s="53">
        <f t="shared" si="26"/>
        <v>1284596</v>
      </c>
      <c r="P31" s="53">
        <f t="shared" si="26"/>
        <v>5144226</v>
      </c>
      <c r="Q31" s="74">
        <f t="shared" si="22"/>
        <v>19.948434423474044</v>
      </c>
      <c r="R31" s="74">
        <f t="shared" si="23"/>
        <v>1.7165536869179103</v>
      </c>
      <c r="S31" s="70">
        <f t="shared" si="24"/>
        <v>-0.32163283650446151</v>
      </c>
      <c r="T31" s="53">
        <f t="shared" si="27"/>
        <v>1554247</v>
      </c>
      <c r="U31" s="53">
        <f t="shared" si="27"/>
        <v>1323431</v>
      </c>
      <c r="V31" s="89">
        <f t="shared" si="27"/>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91"/>
      <c r="U32" s="10"/>
      <c r="V32" s="10"/>
    </row>
    <row r="33" spans="1:38"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38" ht="14.4">
      <c r="A34" s="11"/>
      <c r="B34" s="12"/>
      <c r="C34" s="94" t="s">
        <v>63</v>
      </c>
      <c r="D34" s="29"/>
      <c r="E34" s="29"/>
      <c r="F34" s="29"/>
      <c r="G34" s="29"/>
      <c r="H34" s="29"/>
      <c r="I34" s="29"/>
      <c r="J34" s="29"/>
      <c r="K34" s="29"/>
      <c r="L34" s="29"/>
      <c r="M34" s="29"/>
      <c r="N34" s="29"/>
      <c r="O34" s="29"/>
      <c r="P34" s="29"/>
      <c r="Q34" s="29"/>
      <c r="R34" s="29"/>
      <c r="S34" s="29"/>
      <c r="T34" s="29"/>
      <c r="U34" s="29"/>
      <c r="V34" s="29"/>
    </row>
    <row r="35" spans="1:38" ht="14.4">
      <c r="A35" s="11"/>
      <c r="B35" s="12"/>
      <c r="C35" s="29"/>
      <c r="D35" s="29"/>
      <c r="E35" s="29"/>
      <c r="F35" s="29"/>
      <c r="G35" s="29"/>
      <c r="H35" s="29"/>
      <c r="I35" s="29"/>
      <c r="J35" s="29"/>
      <c r="K35" s="29"/>
      <c r="L35" s="29"/>
      <c r="M35" s="29"/>
      <c r="N35" s="29"/>
      <c r="O35" s="29"/>
      <c r="P35" s="29"/>
      <c r="Q35" s="29"/>
      <c r="R35" s="29"/>
      <c r="S35" s="29"/>
      <c r="T35" s="29"/>
      <c r="U35" s="29"/>
      <c r="V35" s="29"/>
    </row>
    <row r="36" spans="1:38" ht="15" customHeight="1">
      <c r="A36" s="10"/>
      <c r="B36" s="10"/>
      <c r="C36" s="32" t="s">
        <v>7</v>
      </c>
      <c r="D36" s="33"/>
      <c r="E36" s="33"/>
      <c r="F36" s="99" t="s">
        <v>55</v>
      </c>
      <c r="G36" s="99"/>
      <c r="H36" s="99"/>
      <c r="I36" s="99"/>
      <c r="J36" s="99"/>
      <c r="K36" s="99"/>
      <c r="L36" s="100"/>
      <c r="M36" s="101" t="s">
        <v>61</v>
      </c>
      <c r="N36" s="99"/>
      <c r="O36" s="99"/>
      <c r="P36" s="99"/>
      <c r="Q36" s="99"/>
      <c r="R36" s="99"/>
      <c r="S36" s="100"/>
      <c r="T36" s="101" t="s">
        <v>58</v>
      </c>
      <c r="U36" s="99"/>
      <c r="V36" s="102"/>
    </row>
    <row r="37" spans="1:38" ht="15" customHeight="1">
      <c r="A37" s="10"/>
      <c r="B37" s="10"/>
      <c r="C37" s="34"/>
      <c r="D37" s="35"/>
      <c r="E37" s="35"/>
      <c r="F37" s="34"/>
      <c r="G37" s="35"/>
      <c r="H37" s="35"/>
      <c r="I37" s="35"/>
      <c r="J37" s="35"/>
      <c r="K37" s="35"/>
      <c r="L37" s="63"/>
      <c r="M37" s="35"/>
      <c r="N37" s="35"/>
      <c r="O37" s="35"/>
      <c r="P37" s="35"/>
      <c r="Q37" s="35"/>
      <c r="R37" s="35"/>
      <c r="S37" s="63"/>
      <c r="T37" s="35"/>
      <c r="U37" s="35"/>
      <c r="V37" s="63"/>
    </row>
    <row r="38" spans="1:38" s="24" customFormat="1" ht="24.6" customHeight="1">
      <c r="A38" s="10"/>
      <c r="B38" s="10"/>
      <c r="C38" s="66" t="s">
        <v>29</v>
      </c>
      <c r="D38" s="56"/>
      <c r="E38" s="57"/>
      <c r="F38" s="62">
        <v>2022</v>
      </c>
      <c r="G38" s="58">
        <v>2021</v>
      </c>
      <c r="H38" s="58">
        <v>2020</v>
      </c>
      <c r="I38" s="58">
        <v>2019</v>
      </c>
      <c r="J38" s="59" t="s">
        <v>36</v>
      </c>
      <c r="K38" s="59" t="s">
        <v>34</v>
      </c>
      <c r="L38" s="64" t="s">
        <v>35</v>
      </c>
      <c r="M38" s="59" t="s">
        <v>53</v>
      </c>
      <c r="N38" s="58" t="s">
        <v>54</v>
      </c>
      <c r="O38" s="58" t="s">
        <v>59</v>
      </c>
      <c r="P38" s="58" t="s">
        <v>64</v>
      </c>
      <c r="Q38" s="59" t="s">
        <v>66</v>
      </c>
      <c r="R38" s="59" t="s">
        <v>67</v>
      </c>
      <c r="S38" s="64" t="s">
        <v>68</v>
      </c>
      <c r="T38" s="59" t="s">
        <v>54</v>
      </c>
      <c r="U38" s="59" t="s">
        <v>65</v>
      </c>
      <c r="V38" s="85" t="s">
        <v>64</v>
      </c>
      <c r="X38" s="10"/>
      <c r="Y38" s="10"/>
      <c r="Z38" s="10"/>
      <c r="AA38" s="10"/>
      <c r="AB38" s="10"/>
      <c r="AC38" s="10"/>
      <c r="AD38" s="10"/>
      <c r="AE38" s="10"/>
      <c r="AF38" s="10"/>
      <c r="AG38" s="10"/>
      <c r="AH38" s="10"/>
      <c r="AI38" s="10"/>
      <c r="AJ38" s="10"/>
      <c r="AK38" s="10"/>
      <c r="AL38" s="10"/>
    </row>
    <row r="39" spans="1:38" s="24" customFormat="1" ht="15" customHeight="1">
      <c r="A39" s="10"/>
      <c r="B39" s="10"/>
      <c r="C39" s="36" t="s">
        <v>14</v>
      </c>
      <c r="D39" s="37"/>
      <c r="E39" s="38"/>
      <c r="F39" s="37"/>
      <c r="G39" s="37"/>
      <c r="H39" s="37"/>
      <c r="I39" s="37"/>
      <c r="J39" s="37"/>
      <c r="K39" s="37"/>
      <c r="L39" s="38"/>
      <c r="M39" s="37"/>
      <c r="N39" s="37"/>
      <c r="O39" s="37"/>
      <c r="Q39" s="37"/>
      <c r="R39" s="37"/>
      <c r="S39" s="38"/>
      <c r="T39" s="39"/>
      <c r="U39" s="96"/>
      <c r="V39" s="93"/>
      <c r="X39" s="10"/>
      <c r="Y39" s="10"/>
      <c r="Z39" s="10"/>
      <c r="AA39" s="10"/>
      <c r="AB39" s="10"/>
      <c r="AC39" s="10"/>
      <c r="AD39" s="10"/>
      <c r="AE39" s="10"/>
      <c r="AF39" s="10"/>
      <c r="AG39" s="10"/>
      <c r="AH39" s="10"/>
      <c r="AI39" s="10"/>
      <c r="AJ39" s="10"/>
      <c r="AK39" s="10"/>
      <c r="AL39" s="10"/>
    </row>
    <row r="40" spans="1:38" s="24" customFormat="1" ht="15" customHeight="1">
      <c r="A40" s="10"/>
      <c r="B40" s="10"/>
      <c r="C40" s="39"/>
      <c r="D40" s="37" t="s">
        <v>5</v>
      </c>
      <c r="E40" s="38"/>
      <c r="F40" s="82">
        <f>F13</f>
        <v>1</v>
      </c>
      <c r="G40" s="82">
        <f t="shared" ref="G40:I40" si="28">G13</f>
        <v>6</v>
      </c>
      <c r="H40" s="78">
        <f t="shared" si="28"/>
        <v>0</v>
      </c>
      <c r="I40" s="78">
        <f t="shared" si="28"/>
        <v>6</v>
      </c>
      <c r="J40" s="71">
        <f t="shared" ref="J40:J41" si="29">IFERROR(F40/G40-1,"n/a")</f>
        <v>-0.83333333333333337</v>
      </c>
      <c r="K40" s="71" t="str">
        <f>IFERROR(F40/H40-1,"n/a")</f>
        <v>n/a</v>
      </c>
      <c r="L40" s="67">
        <f t="shared" ref="L40:L41" si="30">IFERROR(F40/I40-1,"n/a")</f>
        <v>-0.83333333333333337</v>
      </c>
      <c r="M40" s="77">
        <f>+M13-'Mar-22'!M10</f>
        <v>30</v>
      </c>
      <c r="N40" s="77">
        <f>+N13-'Mar-22'!N10</f>
        <v>6</v>
      </c>
      <c r="O40" s="90">
        <f>+O13-'Mar-22'!O10</f>
        <v>0</v>
      </c>
      <c r="P40" s="77">
        <f>+P13-'Mar-22'!P10</f>
        <v>46</v>
      </c>
      <c r="Q40" s="71">
        <f>IFERROR(M40/N40-1,"n/a")</f>
        <v>4</v>
      </c>
      <c r="R40" s="71" t="str">
        <f>IFERROR(M40/O40-1,"n/a")</f>
        <v>n/a</v>
      </c>
      <c r="S40" s="67">
        <f>IFERROR(M40/P40-1,"n/a")</f>
        <v>-0.34782608695652173</v>
      </c>
      <c r="T40" s="97">
        <v>308</v>
      </c>
      <c r="U40" s="77">
        <v>145</v>
      </c>
      <c r="V40" s="86">
        <v>331</v>
      </c>
      <c r="X40" s="10"/>
      <c r="Y40" s="10"/>
      <c r="Z40" s="10"/>
      <c r="AA40" s="10"/>
      <c r="AB40" s="10"/>
      <c r="AC40" s="10"/>
      <c r="AD40" s="10"/>
      <c r="AE40" s="10"/>
      <c r="AF40" s="10"/>
      <c r="AG40" s="10"/>
      <c r="AH40" s="10"/>
      <c r="AI40" s="10"/>
      <c r="AJ40" s="10"/>
      <c r="AK40" s="10"/>
      <c r="AL40" s="10"/>
    </row>
    <row r="41" spans="1:38" s="24" customFormat="1" ht="15" customHeight="1">
      <c r="A41" s="10"/>
      <c r="B41" s="10"/>
      <c r="C41" s="39"/>
      <c r="D41" s="37" t="s">
        <v>11</v>
      </c>
      <c r="E41" s="38"/>
      <c r="F41" s="82">
        <f t="shared" ref="F41:I41" si="31">F14</f>
        <v>3145</v>
      </c>
      <c r="G41" s="82">
        <f t="shared" si="31"/>
        <v>767</v>
      </c>
      <c r="H41" s="78">
        <f t="shared" si="31"/>
        <v>0</v>
      </c>
      <c r="I41" s="82">
        <f t="shared" si="31"/>
        <v>10620</v>
      </c>
      <c r="J41" s="71">
        <f t="shared" si="29"/>
        <v>3.1003911342894392</v>
      </c>
      <c r="K41" s="71" t="str">
        <f t="shared" ref="K41" si="32">IFERROR(F41/H41-1,"n/a")</f>
        <v>n/a</v>
      </c>
      <c r="L41" s="67">
        <f t="shared" si="30"/>
        <v>-0.70386064030131834</v>
      </c>
      <c r="M41" s="90">
        <f>+M14-'Mar-22'!M11</f>
        <v>37841</v>
      </c>
      <c r="N41" s="90">
        <f>+N14-'Mar-22'!N11</f>
        <v>767</v>
      </c>
      <c r="O41" s="90">
        <f>+O14-'Mar-22'!O11</f>
        <v>0</v>
      </c>
      <c r="P41" s="90">
        <f>+P14-'Mar-22'!P11</f>
        <v>86144</v>
      </c>
      <c r="Q41" s="71">
        <f>IFERROR(M41/N41-1,"n/a")</f>
        <v>48.336375488917859</v>
      </c>
      <c r="R41" s="71" t="str">
        <f>IFERROR(M41/O41-1,"n/a")</f>
        <v>n/a</v>
      </c>
      <c r="S41" s="67">
        <f>IFERROR(M41/P41-1,"n/a")</f>
        <v>-0.56072390416047546</v>
      </c>
      <c r="T41" s="97">
        <v>237191</v>
      </c>
      <c r="U41" s="92">
        <v>258885</v>
      </c>
      <c r="V41" s="86">
        <v>606801</v>
      </c>
      <c r="X41" s="10"/>
      <c r="Y41" s="10"/>
      <c r="Z41" s="10"/>
      <c r="AA41" s="10"/>
      <c r="AB41" s="10"/>
      <c r="AC41" s="10"/>
      <c r="AD41" s="10"/>
      <c r="AE41" s="10"/>
      <c r="AF41" s="10"/>
      <c r="AG41" s="10"/>
      <c r="AH41" s="10"/>
      <c r="AI41" s="10"/>
      <c r="AJ41" s="10"/>
      <c r="AK41" s="10"/>
      <c r="AL41" s="10"/>
    </row>
    <row r="42" spans="1:38" s="24" customFormat="1" ht="15" customHeight="1">
      <c r="A42" s="10"/>
      <c r="B42" s="10"/>
      <c r="C42" s="36" t="s">
        <v>20</v>
      </c>
      <c r="D42" s="37"/>
      <c r="E42" s="38"/>
      <c r="F42" s="79"/>
      <c r="G42" s="79"/>
      <c r="H42" s="79"/>
      <c r="I42" s="79"/>
      <c r="J42" s="71"/>
      <c r="K42" s="71"/>
      <c r="L42" s="68"/>
      <c r="M42" s="95"/>
      <c r="N42" s="95"/>
      <c r="O42" s="95"/>
      <c r="P42" s="95"/>
      <c r="Q42" s="72"/>
      <c r="R42" s="72"/>
      <c r="S42" s="68"/>
      <c r="T42" s="98"/>
      <c r="U42" s="50"/>
      <c r="V42" s="87"/>
      <c r="X42" s="10"/>
      <c r="Y42" s="10"/>
      <c r="Z42" s="10"/>
      <c r="AA42" s="10"/>
      <c r="AB42" s="10"/>
      <c r="AC42" s="10"/>
      <c r="AD42" s="10"/>
      <c r="AE42" s="10"/>
      <c r="AF42" s="10"/>
      <c r="AG42" s="10"/>
      <c r="AH42" s="10"/>
      <c r="AI42" s="10"/>
      <c r="AJ42" s="10"/>
      <c r="AK42" s="10"/>
      <c r="AL42" s="10"/>
    </row>
    <row r="43" spans="1:38" s="24" customFormat="1" ht="15" customHeight="1">
      <c r="A43" s="10"/>
      <c r="B43" s="10"/>
      <c r="C43" s="39"/>
      <c r="D43" s="37" t="s">
        <v>5</v>
      </c>
      <c r="E43" s="38"/>
      <c r="F43" s="82">
        <f t="shared" ref="F43:I43" si="33">F16</f>
        <v>71</v>
      </c>
      <c r="G43" s="82">
        <f t="shared" si="33"/>
        <v>10</v>
      </c>
      <c r="H43" s="78">
        <f t="shared" si="33"/>
        <v>0</v>
      </c>
      <c r="I43" s="82">
        <f t="shared" si="33"/>
        <v>68</v>
      </c>
      <c r="J43" s="71">
        <f t="shared" ref="J43:J44" si="34">IFERROR(F43/G43-1,"n/a")</f>
        <v>6.1</v>
      </c>
      <c r="K43" s="71" t="str">
        <f t="shared" ref="K43:K44" si="35">IFERROR(F43/H43-1,"n/a")</f>
        <v>n/a</v>
      </c>
      <c r="L43" s="67">
        <f t="shared" ref="L43:L44" si="36">IFERROR(F43/I43-1,"n/a")</f>
        <v>4.4117647058823595E-2</v>
      </c>
      <c r="M43" s="77">
        <f>+M16-'Mar-22'!M13</f>
        <v>338</v>
      </c>
      <c r="N43" s="77">
        <f>+N16-'Mar-22'!N13</f>
        <v>14</v>
      </c>
      <c r="O43" s="90">
        <f>+O16-'Mar-22'!O13</f>
        <v>0</v>
      </c>
      <c r="P43" s="77">
        <f>+P16-'Mar-22'!P13</f>
        <v>341</v>
      </c>
      <c r="Q43" s="71">
        <f>IFERROR(M43/N43-1,"n/a")</f>
        <v>23.142857142857142</v>
      </c>
      <c r="R43" s="71" t="str">
        <f>IFERROR(M43/O43-1,"n/a")</f>
        <v>n/a</v>
      </c>
      <c r="S43" s="67">
        <f t="shared" ref="S43:S44" si="37">IFERROR(M43/P43-1,"n/a")</f>
        <v>-8.7976539589442737E-3</v>
      </c>
      <c r="T43" s="97">
        <v>336</v>
      </c>
      <c r="U43" s="77">
        <v>43</v>
      </c>
      <c r="V43" s="86">
        <v>781</v>
      </c>
      <c r="X43" s="10"/>
      <c r="Y43" s="10"/>
      <c r="Z43" s="10"/>
      <c r="AA43" s="10"/>
      <c r="AB43" s="10"/>
      <c r="AC43" s="10"/>
      <c r="AD43" s="10"/>
      <c r="AE43" s="10"/>
      <c r="AF43" s="10"/>
      <c r="AG43" s="10"/>
      <c r="AH43" s="10"/>
      <c r="AI43" s="10"/>
      <c r="AJ43" s="10"/>
      <c r="AK43" s="10"/>
      <c r="AL43" s="10"/>
    </row>
    <row r="44" spans="1:38" s="24" customFormat="1" ht="15" customHeight="1">
      <c r="A44" s="10"/>
      <c r="B44" s="10"/>
      <c r="C44" s="39"/>
      <c r="D44" s="37" t="s">
        <v>11</v>
      </c>
      <c r="E44" s="38"/>
      <c r="F44" s="82">
        <f t="shared" ref="F44:I44" si="38">F17</f>
        <v>271417</v>
      </c>
      <c r="G44" s="82">
        <f t="shared" si="38"/>
        <v>23553</v>
      </c>
      <c r="H44" s="78">
        <f t="shared" si="38"/>
        <v>0</v>
      </c>
      <c r="I44" s="82">
        <f t="shared" si="38"/>
        <v>261197</v>
      </c>
      <c r="J44" s="71">
        <f t="shared" si="34"/>
        <v>10.523670020804143</v>
      </c>
      <c r="K44" s="71" t="str">
        <f t="shared" si="35"/>
        <v>n/a</v>
      </c>
      <c r="L44" s="67">
        <f t="shared" si="36"/>
        <v>3.9127555063802388E-2</v>
      </c>
      <c r="M44" s="90">
        <f>+M17-'Mar-22'!M14</f>
        <v>736663</v>
      </c>
      <c r="N44" s="90">
        <f>+N17-'Mar-22'!N14</f>
        <v>28476</v>
      </c>
      <c r="O44" s="90">
        <f>+O17-'Mar-22'!O14</f>
        <v>0</v>
      </c>
      <c r="P44" s="90">
        <f>+P17-'Mar-22'!P14</f>
        <v>1049749</v>
      </c>
      <c r="Q44" s="71">
        <f>IFERROR(M44/N44-1,"n/a")</f>
        <v>24.869609495715689</v>
      </c>
      <c r="R44" s="71" t="str">
        <f>IFERROR(M44/O44-1,"n/a")</f>
        <v>n/a</v>
      </c>
      <c r="S44" s="67">
        <f t="shared" si="37"/>
        <v>-0.29824843843623572</v>
      </c>
      <c r="T44" s="97">
        <v>533563</v>
      </c>
      <c r="U44" s="92">
        <v>140552</v>
      </c>
      <c r="V44" s="86">
        <v>2441594</v>
      </c>
      <c r="X44" s="10"/>
      <c r="Y44" s="10"/>
      <c r="Z44" s="10"/>
      <c r="AA44" s="10"/>
      <c r="AB44" s="10"/>
      <c r="AC44" s="10"/>
      <c r="AD44" s="10"/>
      <c r="AE44" s="10"/>
      <c r="AF44" s="10"/>
      <c r="AG44" s="10"/>
      <c r="AH44" s="10"/>
      <c r="AI44" s="10"/>
      <c r="AJ44" s="10"/>
      <c r="AK44" s="10"/>
      <c r="AL44" s="10"/>
    </row>
    <row r="45" spans="1:38" s="24" customFormat="1" ht="15" customHeight="1">
      <c r="A45" s="10"/>
      <c r="B45" s="10"/>
      <c r="C45" s="36" t="s">
        <v>15</v>
      </c>
      <c r="D45" s="37"/>
      <c r="E45" s="38"/>
      <c r="F45" s="95"/>
      <c r="G45" s="95"/>
      <c r="H45" s="95"/>
      <c r="I45" s="80"/>
      <c r="J45" s="71"/>
      <c r="K45" s="71"/>
      <c r="L45" s="67"/>
      <c r="M45" s="95"/>
      <c r="N45" s="95"/>
      <c r="O45" s="95"/>
      <c r="P45" s="95"/>
      <c r="Q45" s="71"/>
      <c r="R45" s="71"/>
      <c r="S45" s="67"/>
      <c r="T45" s="98"/>
      <c r="U45" s="50"/>
      <c r="V45" s="87"/>
      <c r="X45" s="10"/>
      <c r="Y45" s="10"/>
      <c r="Z45" s="10"/>
      <c r="AA45" s="10"/>
      <c r="AB45" s="10"/>
      <c r="AC45" s="10"/>
      <c r="AD45" s="10"/>
      <c r="AE45" s="10"/>
      <c r="AF45" s="10"/>
      <c r="AG45" s="10"/>
      <c r="AH45" s="10"/>
      <c r="AI45" s="10"/>
      <c r="AJ45" s="10"/>
      <c r="AK45" s="10"/>
      <c r="AL45" s="10"/>
    </row>
    <row r="46" spans="1:38" s="24" customFormat="1" ht="15" customHeight="1">
      <c r="A46" s="10"/>
      <c r="B46" s="10"/>
      <c r="C46" s="39"/>
      <c r="D46" s="37" t="s">
        <v>5</v>
      </c>
      <c r="E46" s="38"/>
      <c r="F46" s="82">
        <f t="shared" ref="F46:I46" si="39">F19</f>
        <v>59</v>
      </c>
      <c r="G46" s="78">
        <f t="shared" si="39"/>
        <v>0</v>
      </c>
      <c r="H46" s="78">
        <f t="shared" si="39"/>
        <v>1</v>
      </c>
      <c r="I46" s="82">
        <f t="shared" si="39"/>
        <v>32</v>
      </c>
      <c r="J46" s="71" t="str">
        <f t="shared" ref="J46:J47" si="40">IFERROR(F46/G46-1,"n/a")</f>
        <v>n/a</v>
      </c>
      <c r="K46" s="71">
        <f t="shared" ref="K46:K47" si="41">IFERROR(F46/H46-1,"n/a")</f>
        <v>58</v>
      </c>
      <c r="L46" s="67">
        <f>IFERROR(F46/I46-1,"n/a")</f>
        <v>0.84375</v>
      </c>
      <c r="M46" s="77">
        <f>+M19-'Mar-22'!M16</f>
        <v>216</v>
      </c>
      <c r="N46" s="90">
        <f>+N19-'Mar-22'!N16</f>
        <v>0</v>
      </c>
      <c r="O46" s="90">
        <f>+O19-'Mar-22'!O16</f>
        <v>1</v>
      </c>
      <c r="P46" s="90">
        <f>+P19-'Mar-22'!P16</f>
        <v>95</v>
      </c>
      <c r="Q46" s="71" t="str">
        <f>IFERROR(M46/N46-1,"n/a")</f>
        <v>n/a</v>
      </c>
      <c r="R46" s="71">
        <f>IFERROR(M46/O46-1,"n/a")</f>
        <v>215</v>
      </c>
      <c r="S46" s="67">
        <f t="shared" ref="S46:S47" si="42">IFERROR(M46/P46-1,"n/a")</f>
        <v>1.2736842105263158</v>
      </c>
      <c r="T46" s="97">
        <v>33</v>
      </c>
      <c r="U46" s="77">
        <v>4</v>
      </c>
      <c r="V46" s="86">
        <v>188</v>
      </c>
      <c r="X46" s="10"/>
      <c r="Y46" s="10"/>
      <c r="Z46" s="10"/>
      <c r="AA46" s="10"/>
      <c r="AB46" s="10"/>
      <c r="AC46" s="10"/>
      <c r="AD46" s="10"/>
      <c r="AE46" s="10"/>
      <c r="AF46" s="10"/>
      <c r="AG46" s="10"/>
      <c r="AH46" s="10"/>
      <c r="AI46" s="10"/>
      <c r="AJ46" s="10"/>
      <c r="AK46" s="10"/>
      <c r="AL46" s="10"/>
    </row>
    <row r="47" spans="1:38" s="24" customFormat="1" ht="15" customHeight="1">
      <c r="A47" s="10"/>
      <c r="B47" s="10"/>
      <c r="C47" s="39"/>
      <c r="D47" s="37" t="s">
        <v>11</v>
      </c>
      <c r="E47" s="38"/>
      <c r="F47" s="82">
        <f t="shared" ref="F47:I47" si="43">F20</f>
        <v>80804</v>
      </c>
      <c r="G47" s="78">
        <f t="shared" si="43"/>
        <v>0</v>
      </c>
      <c r="H47" s="78">
        <f t="shared" si="43"/>
        <v>111</v>
      </c>
      <c r="I47" s="82">
        <f t="shared" si="43"/>
        <v>40651</v>
      </c>
      <c r="J47" s="71" t="str">
        <f t="shared" si="40"/>
        <v>n/a</v>
      </c>
      <c r="K47" s="71">
        <f t="shared" si="41"/>
        <v>726.96396396396392</v>
      </c>
      <c r="L47" s="67">
        <f t="shared" ref="L47" si="44">IFERROR(F47/I47-1,"n/a")</f>
        <v>0.98774937885906855</v>
      </c>
      <c r="M47" s="90">
        <f>+M20-'Mar-22'!M17</f>
        <v>237820</v>
      </c>
      <c r="N47" s="90">
        <f>+N20-'Mar-22'!N17</f>
        <v>0</v>
      </c>
      <c r="O47" s="90">
        <f>+O20-'Mar-22'!O17</f>
        <v>111</v>
      </c>
      <c r="P47" s="90">
        <f>+P20-'Mar-22'!P17</f>
        <v>112053</v>
      </c>
      <c r="Q47" s="71" t="str">
        <f>IFERROR(M47/N47-1,"n/a")</f>
        <v>n/a</v>
      </c>
      <c r="R47" s="71">
        <f>IFERROR(M47/O47-1,"n/a")</f>
        <v>2141.5225225225226</v>
      </c>
      <c r="S47" s="67">
        <f t="shared" si="42"/>
        <v>1.1223885125788691</v>
      </c>
      <c r="T47" s="90">
        <v>10083</v>
      </c>
      <c r="U47" s="92">
        <v>1753</v>
      </c>
      <c r="V47" s="86">
        <f>176097+74816</f>
        <v>250913</v>
      </c>
      <c r="X47" s="10"/>
      <c r="Y47" s="10"/>
      <c r="Z47" s="10"/>
      <c r="AA47" s="10"/>
      <c r="AB47" s="10"/>
      <c r="AC47" s="10"/>
      <c r="AD47" s="10"/>
      <c r="AE47" s="10"/>
      <c r="AF47" s="10"/>
      <c r="AG47" s="10"/>
      <c r="AH47" s="10"/>
      <c r="AI47" s="10"/>
      <c r="AJ47" s="10"/>
      <c r="AK47" s="10"/>
      <c r="AL47" s="10"/>
    </row>
    <row r="48" spans="1:38" s="24" customFormat="1" ht="15" customHeight="1">
      <c r="A48" s="10"/>
      <c r="B48" s="10"/>
      <c r="C48" s="36" t="s">
        <v>10</v>
      </c>
      <c r="D48" s="37"/>
      <c r="E48" s="40"/>
      <c r="F48" s="80"/>
      <c r="G48" s="80"/>
      <c r="H48" s="80"/>
      <c r="I48" s="80"/>
      <c r="J48" s="71"/>
      <c r="K48" s="71"/>
      <c r="L48" s="67"/>
      <c r="M48" s="95"/>
      <c r="N48" s="95"/>
      <c r="O48" s="95"/>
      <c r="P48" s="95"/>
      <c r="Q48" s="71"/>
      <c r="R48" s="71"/>
      <c r="S48" s="67"/>
      <c r="T48" s="98"/>
      <c r="U48" s="50"/>
      <c r="V48" s="87"/>
      <c r="X48" s="10"/>
      <c r="Y48" s="10"/>
      <c r="Z48" s="10"/>
      <c r="AA48" s="10"/>
      <c r="AB48" s="10"/>
      <c r="AC48" s="10"/>
      <c r="AD48" s="10"/>
      <c r="AE48" s="10"/>
      <c r="AF48" s="10"/>
      <c r="AG48" s="10"/>
      <c r="AH48" s="10"/>
      <c r="AI48" s="10"/>
      <c r="AJ48" s="10"/>
      <c r="AK48" s="10"/>
      <c r="AL48" s="10"/>
    </row>
    <row r="49" spans="1:38" s="24" customFormat="1" ht="15" customHeight="1">
      <c r="A49" s="10"/>
      <c r="B49" s="10"/>
      <c r="C49" s="39"/>
      <c r="D49" s="37" t="s">
        <v>5</v>
      </c>
      <c r="E49" s="40"/>
      <c r="F49" s="81">
        <f t="shared" ref="F49:I49" si="45">F22</f>
        <v>83</v>
      </c>
      <c r="G49" s="82">
        <f t="shared" si="45"/>
        <v>22</v>
      </c>
      <c r="H49" s="78">
        <f t="shared" si="45"/>
        <v>0</v>
      </c>
      <c r="I49" s="82">
        <f t="shared" si="45"/>
        <v>95</v>
      </c>
      <c r="J49" s="71">
        <f t="shared" ref="J49:J50" si="46">IFERROR(F49/G49-1,"n/a")</f>
        <v>2.7727272727272729</v>
      </c>
      <c r="K49" s="71" t="str">
        <f t="shared" ref="K49:K50" si="47">IFERROR(F49/H49-1,"n/a")</f>
        <v>n/a</v>
      </c>
      <c r="L49" s="67">
        <f t="shared" ref="L49:L50" si="48">IFERROR(F49/I49-1,"n/a")</f>
        <v>-0.12631578947368416</v>
      </c>
      <c r="M49" s="77">
        <f>+M22-'Mar-22'!M19</f>
        <v>350</v>
      </c>
      <c r="N49" s="77">
        <f>+N22-'Mar-22'!N19</f>
        <v>29</v>
      </c>
      <c r="O49" s="77">
        <f>+O22-'Mar-22'!O19</f>
        <v>42</v>
      </c>
      <c r="P49" s="77">
        <f>+P22-'Mar-22'!P19</f>
        <v>371</v>
      </c>
      <c r="Q49" s="71">
        <f>IFERROR(M49/N49-1,"n/a")</f>
        <v>11.068965517241379</v>
      </c>
      <c r="R49" s="71">
        <f>IFERROR(M49/O49-1,"n/a")</f>
        <v>7.3333333333333339</v>
      </c>
      <c r="S49" s="67">
        <f>IFERROR(M49/P49-1,"n/a")</f>
        <v>-5.6603773584905648E-2</v>
      </c>
      <c r="T49" s="97">
        <v>744</v>
      </c>
      <c r="U49" s="92">
        <v>406</v>
      </c>
      <c r="V49" s="86">
        <v>1253</v>
      </c>
      <c r="X49" s="10"/>
      <c r="Y49" s="10"/>
      <c r="Z49" s="10"/>
      <c r="AA49" s="10"/>
      <c r="AB49" s="10"/>
      <c r="AC49" s="10"/>
      <c r="AD49" s="10"/>
      <c r="AE49" s="10"/>
      <c r="AF49" s="10"/>
      <c r="AG49" s="10"/>
      <c r="AH49" s="10"/>
      <c r="AI49" s="10"/>
      <c r="AJ49" s="10"/>
      <c r="AK49" s="10"/>
      <c r="AL49" s="10"/>
    </row>
    <row r="50" spans="1:38" s="24" customFormat="1" ht="15" customHeight="1">
      <c r="A50" s="10"/>
      <c r="B50" s="10"/>
      <c r="C50" s="39"/>
      <c r="D50" s="37" t="s">
        <v>11</v>
      </c>
      <c r="E50" s="38"/>
      <c r="F50" s="81">
        <f t="shared" ref="F50:I50" si="49">F23</f>
        <v>288977</v>
      </c>
      <c r="G50" s="82">
        <f t="shared" si="49"/>
        <v>30147</v>
      </c>
      <c r="H50" s="78">
        <f t="shared" si="49"/>
        <v>0</v>
      </c>
      <c r="I50" s="82">
        <f t="shared" si="49"/>
        <v>321844</v>
      </c>
      <c r="J50" s="71">
        <f t="shared" si="46"/>
        <v>8.5855972401897365</v>
      </c>
      <c r="K50" s="71" t="str">
        <f t="shared" si="47"/>
        <v>n/a</v>
      </c>
      <c r="L50" s="67">
        <f t="shared" si="48"/>
        <v>-0.10212090329476398</v>
      </c>
      <c r="M50" s="90">
        <f>+M23-'Mar-22'!M20</f>
        <v>1038712</v>
      </c>
      <c r="N50" s="90">
        <f>+N23-'Mar-22'!N20</f>
        <v>35258</v>
      </c>
      <c r="O50" s="90">
        <f>+O23-'Mar-22'!O20</f>
        <v>0</v>
      </c>
      <c r="P50" s="90">
        <f>+P23-'Mar-22'!P20</f>
        <v>1267874</v>
      </c>
      <c r="Q50" s="71">
        <f>IFERROR(M50/N50-1,"n/a")</f>
        <v>28.460321061886663</v>
      </c>
      <c r="R50" s="71" t="str">
        <f>IFERROR(M50/O50-1,"n/a")</f>
        <v>n/a</v>
      </c>
      <c r="S50" s="67">
        <f t="shared" ref="S50" si="50">IFERROR(M50/P50-1,"n/a")</f>
        <v>-0.18074508981176363</v>
      </c>
      <c r="T50" s="90">
        <v>1290779</v>
      </c>
      <c r="U50" s="92">
        <v>833999</v>
      </c>
      <c r="V50" s="86">
        <v>3627458</v>
      </c>
      <c r="X50" s="10"/>
      <c r="Y50" s="10"/>
      <c r="Z50" s="10"/>
      <c r="AA50" s="10"/>
      <c r="AB50" s="10"/>
      <c r="AC50" s="10"/>
      <c r="AD50" s="10"/>
      <c r="AE50" s="10"/>
      <c r="AF50" s="10"/>
      <c r="AG50" s="10"/>
      <c r="AH50" s="10"/>
      <c r="AI50" s="10"/>
      <c r="AJ50" s="10"/>
      <c r="AK50" s="10"/>
      <c r="AL50" s="10"/>
    </row>
    <row r="51" spans="1:38" s="24" customFormat="1" ht="15" customHeight="1">
      <c r="A51" s="10"/>
      <c r="B51" s="10"/>
      <c r="C51" s="36" t="s">
        <v>16</v>
      </c>
      <c r="D51" s="37"/>
      <c r="E51" s="38"/>
      <c r="F51" s="80"/>
      <c r="G51" s="80"/>
      <c r="H51" s="80"/>
      <c r="I51" s="80"/>
      <c r="J51" s="71"/>
      <c r="K51" s="71"/>
      <c r="L51" s="67"/>
      <c r="M51" s="95"/>
      <c r="N51" s="95"/>
      <c r="O51" s="95"/>
      <c r="P51" s="95"/>
      <c r="Q51" s="71"/>
      <c r="R51" s="71"/>
      <c r="S51" s="67"/>
      <c r="T51" s="98"/>
      <c r="U51" s="50"/>
      <c r="V51" s="87"/>
      <c r="X51" s="10"/>
      <c r="Y51" s="10"/>
      <c r="Z51" s="10"/>
      <c r="AA51" s="10"/>
      <c r="AB51" s="10"/>
      <c r="AC51" s="10"/>
      <c r="AD51" s="10"/>
      <c r="AE51" s="10"/>
      <c r="AF51" s="10"/>
      <c r="AG51" s="10"/>
      <c r="AH51" s="10"/>
      <c r="AI51" s="10"/>
      <c r="AJ51" s="10"/>
      <c r="AK51" s="10"/>
      <c r="AL51" s="10"/>
    </row>
    <row r="52" spans="1:38" s="24" customFormat="1" ht="15" customHeight="1">
      <c r="A52" s="10"/>
      <c r="B52" s="10"/>
      <c r="C52" s="39"/>
      <c r="D52" s="37" t="s">
        <v>5</v>
      </c>
      <c r="E52" s="38"/>
      <c r="F52" s="82">
        <f t="shared" ref="F52:I52" si="51">F25</f>
        <v>33</v>
      </c>
      <c r="G52" s="82">
        <f t="shared" si="51"/>
        <v>9</v>
      </c>
      <c r="H52" s="78">
        <f t="shared" si="51"/>
        <v>0</v>
      </c>
      <c r="I52" s="82">
        <f t="shared" si="51"/>
        <v>36</v>
      </c>
      <c r="J52" s="71">
        <f t="shared" ref="J52:J53" si="52">IFERROR(F52/G52-1,"n/a")</f>
        <v>2.6666666666666665</v>
      </c>
      <c r="K52" s="71" t="str">
        <f t="shared" ref="K52:K53" si="53">IFERROR(F52/H52-1,"n/a")</f>
        <v>n/a</v>
      </c>
      <c r="L52" s="67">
        <f t="shared" ref="L52:L53" si="54">IFERROR(F52/I52-1,"n/a")</f>
        <v>-8.333333333333337E-2</v>
      </c>
      <c r="M52" s="77">
        <f>+M25-'Mar-22'!M22</f>
        <v>133</v>
      </c>
      <c r="N52" s="77">
        <f>+N25-'Mar-22'!N22</f>
        <v>28</v>
      </c>
      <c r="O52" s="90">
        <f>+O25-'Mar-22'!O22</f>
        <v>0</v>
      </c>
      <c r="P52" s="77">
        <f>+P25-'Mar-22'!P22</f>
        <v>149</v>
      </c>
      <c r="Q52" s="71">
        <f>IFERROR(M52/N52-1,"n/a")</f>
        <v>3.75</v>
      </c>
      <c r="R52" s="71" t="str">
        <f>IFERROR(M52/O52-1,"n/a")</f>
        <v>n/a</v>
      </c>
      <c r="S52" s="67">
        <f t="shared" ref="S52:S53" si="55">IFERROR(M52/P52-1,"n/a")</f>
        <v>-0.10738255033557043</v>
      </c>
      <c r="T52" s="97">
        <v>121</v>
      </c>
      <c r="U52" s="77">
        <v>41</v>
      </c>
      <c r="V52" s="86">
        <v>361</v>
      </c>
      <c r="X52" s="10"/>
      <c r="Y52" s="10"/>
      <c r="Z52" s="10"/>
      <c r="AA52" s="10"/>
      <c r="AB52" s="10"/>
      <c r="AC52" s="10"/>
      <c r="AD52" s="10"/>
      <c r="AE52" s="10"/>
      <c r="AF52" s="10"/>
      <c r="AG52" s="10"/>
      <c r="AH52" s="10"/>
      <c r="AI52" s="10"/>
      <c r="AJ52" s="10"/>
      <c r="AK52" s="10"/>
      <c r="AL52" s="10"/>
    </row>
    <row r="53" spans="1:38" s="24" customFormat="1" ht="15" customHeight="1">
      <c r="A53" s="10"/>
      <c r="B53" s="10"/>
      <c r="C53" s="39"/>
      <c r="D53" s="37" t="s">
        <v>11</v>
      </c>
      <c r="E53" s="38"/>
      <c r="F53" s="82">
        <f t="shared" ref="F53:I53" si="56">F26</f>
        <v>73604</v>
      </c>
      <c r="G53" s="82">
        <f t="shared" si="56"/>
        <v>14049</v>
      </c>
      <c r="H53" s="78">
        <f t="shared" si="56"/>
        <v>0</v>
      </c>
      <c r="I53" s="82">
        <f t="shared" si="56"/>
        <v>102764</v>
      </c>
      <c r="J53" s="71">
        <f t="shared" si="52"/>
        <v>4.2390917503025127</v>
      </c>
      <c r="K53" s="71" t="str">
        <f t="shared" si="53"/>
        <v>n/a</v>
      </c>
      <c r="L53" s="67">
        <f t="shared" si="54"/>
        <v>-0.28375695768946319</v>
      </c>
      <c r="M53" s="90">
        <f>+M26-'Mar-22'!M23</f>
        <v>223528</v>
      </c>
      <c r="N53" s="90">
        <f>+N26-'Mar-22'!N23</f>
        <v>37486</v>
      </c>
      <c r="O53" s="90">
        <f>+O26-'Mar-22'!O23</f>
        <v>0</v>
      </c>
      <c r="P53" s="90">
        <f>+P26-'Mar-22'!P23</f>
        <v>400860</v>
      </c>
      <c r="Q53" s="71">
        <f>IFERROR(M53/N53-1,"n/a")</f>
        <v>4.9629728431947928</v>
      </c>
      <c r="R53" s="71" t="str">
        <f>IFERROR(M53/O53-1,"n/a")</f>
        <v>n/a</v>
      </c>
      <c r="S53" s="67">
        <f t="shared" si="55"/>
        <v>-0.44237888539639769</v>
      </c>
      <c r="T53" s="90">
        <v>165689</v>
      </c>
      <c r="U53" s="92">
        <v>67144</v>
      </c>
      <c r="V53" s="86">
        <v>865961</v>
      </c>
      <c r="X53" s="10"/>
      <c r="Y53" s="10"/>
      <c r="Z53" s="10"/>
      <c r="AA53" s="10"/>
      <c r="AB53" s="10"/>
      <c r="AC53" s="10"/>
      <c r="AD53" s="10"/>
      <c r="AE53" s="10"/>
      <c r="AF53" s="10"/>
      <c r="AG53" s="10"/>
      <c r="AH53" s="10"/>
      <c r="AI53" s="10"/>
      <c r="AJ53" s="10"/>
      <c r="AK53" s="10"/>
      <c r="AL53" s="10"/>
    </row>
    <row r="54" spans="1:38" ht="15" customHeight="1">
      <c r="C54" s="36" t="s">
        <v>17</v>
      </c>
      <c r="D54" s="37"/>
      <c r="E54" s="38"/>
      <c r="F54" s="80"/>
      <c r="G54" s="80"/>
      <c r="H54" s="80"/>
      <c r="I54" s="80"/>
      <c r="J54" s="71"/>
      <c r="K54" s="71"/>
      <c r="L54" s="67"/>
      <c r="M54" s="95"/>
      <c r="N54" s="95"/>
      <c r="O54" s="95"/>
      <c r="P54" s="95"/>
      <c r="Q54" s="71"/>
      <c r="R54" s="71"/>
      <c r="S54" s="67"/>
      <c r="T54" s="98"/>
      <c r="U54" s="50"/>
      <c r="V54" s="87"/>
    </row>
    <row r="55" spans="1:38" ht="15.45" customHeight="1">
      <c r="C55" s="39"/>
      <c r="D55" s="37" t="s">
        <v>5</v>
      </c>
      <c r="E55" s="38"/>
      <c r="F55" s="82">
        <f t="shared" ref="F55:I55" si="57">F28</f>
        <v>65</v>
      </c>
      <c r="G55" s="82">
        <f t="shared" si="57"/>
        <v>16</v>
      </c>
      <c r="H55" s="78">
        <f t="shared" si="57"/>
        <v>1</v>
      </c>
      <c r="I55" s="82">
        <f t="shared" si="57"/>
        <v>46</v>
      </c>
      <c r="J55" s="71">
        <f t="shared" ref="J55:J58" si="58">IFERROR(F55/G55-1,"n/a")</f>
        <v>3.0625</v>
      </c>
      <c r="K55" s="71">
        <f t="shared" ref="K55:K58" si="59">IFERROR(F55/H55-1,"n/a")</f>
        <v>64</v>
      </c>
      <c r="L55" s="67">
        <f t="shared" ref="L55:L58" si="60">IFERROR(F55/I55-1,"n/a")</f>
        <v>0.41304347826086962</v>
      </c>
      <c r="M55" s="77">
        <f>+M28-'Mar-22'!M25</f>
        <v>258</v>
      </c>
      <c r="N55" s="77">
        <f>+N28-'Mar-22'!N25</f>
        <v>37</v>
      </c>
      <c r="O55" s="77">
        <f>+O28-'Mar-22'!O25</f>
        <v>1</v>
      </c>
      <c r="P55" s="77">
        <f>+P28-'Mar-22'!P25</f>
        <v>168</v>
      </c>
      <c r="Q55" s="71">
        <f>IFERROR(M55/N55-1,"n/a")</f>
        <v>5.9729729729729728</v>
      </c>
      <c r="R55" s="71">
        <f>IFERROR(M55/O55-1,"n/a")</f>
        <v>257</v>
      </c>
      <c r="S55" s="67">
        <f t="shared" ref="S55:S58" si="61">IFERROR(M55/P55-1,"n/a")</f>
        <v>0.53571428571428581</v>
      </c>
      <c r="T55" s="97">
        <v>140</v>
      </c>
      <c r="U55" s="77">
        <v>40</v>
      </c>
      <c r="V55" s="86">
        <v>360</v>
      </c>
    </row>
    <row r="56" spans="1:38" ht="15.45" customHeight="1">
      <c r="C56" s="39"/>
      <c r="D56" s="37" t="s">
        <v>11</v>
      </c>
      <c r="E56" s="38"/>
      <c r="F56" s="82">
        <f t="shared" ref="F56:I56" si="62">F29</f>
        <v>139592</v>
      </c>
      <c r="G56" s="82">
        <f t="shared" si="62"/>
        <v>23981</v>
      </c>
      <c r="H56" s="78">
        <f t="shared" si="62"/>
        <v>6081</v>
      </c>
      <c r="I56" s="82">
        <f t="shared" si="62"/>
        <v>131948</v>
      </c>
      <c r="J56" s="71">
        <f t="shared" si="58"/>
        <v>4.820941578749844</v>
      </c>
      <c r="K56" s="71">
        <f t="shared" si="59"/>
        <v>21.955434961355039</v>
      </c>
      <c r="L56" s="67">
        <f t="shared" si="60"/>
        <v>5.7931912571619115E-2</v>
      </c>
      <c r="M56" s="90">
        <f>+M29-'Mar-22'!M26</f>
        <v>347405</v>
      </c>
      <c r="N56" s="90">
        <f>+N29-'Mar-22'!N26</f>
        <v>54494</v>
      </c>
      <c r="O56" s="90">
        <f>+O29-'Mar-22'!O26</f>
        <v>8294</v>
      </c>
      <c r="P56" s="90">
        <f>+P29-'Mar-22'!P26</f>
        <v>437020</v>
      </c>
      <c r="Q56" s="71">
        <f>IFERROR(M56/N56-1,"n/a")</f>
        <v>5.375105516203619</v>
      </c>
      <c r="R56" s="71">
        <f>IFERROR(M56/O56-1,"n/a")</f>
        <v>40.886303351820594</v>
      </c>
      <c r="S56" s="67">
        <f t="shared" si="61"/>
        <v>-0.20505926502219574</v>
      </c>
      <c r="T56" s="90">
        <v>174336</v>
      </c>
      <c r="U56" s="92">
        <v>21928</v>
      </c>
      <c r="V56" s="86">
        <f>706948+155011</f>
        <v>861959</v>
      </c>
    </row>
    <row r="57" spans="1:38" ht="26.55" customHeight="1" thickBot="1">
      <c r="C57" s="41" t="s">
        <v>12</v>
      </c>
      <c r="D57" s="42"/>
      <c r="E57" s="43"/>
      <c r="F57" s="83">
        <f t="shared" ref="F57:I57" si="63">F40+F43+F46+F49+F52+F55</f>
        <v>312</v>
      </c>
      <c r="G57" s="83">
        <f t="shared" si="63"/>
        <v>63</v>
      </c>
      <c r="H57" s="83">
        <f t="shared" si="63"/>
        <v>2</v>
      </c>
      <c r="I57" s="83">
        <f t="shared" si="63"/>
        <v>283</v>
      </c>
      <c r="J57" s="73">
        <f t="shared" si="58"/>
        <v>3.9523809523809526</v>
      </c>
      <c r="K57" s="73">
        <f t="shared" si="59"/>
        <v>155</v>
      </c>
      <c r="L57" s="69">
        <f t="shared" si="60"/>
        <v>0.10247349823321561</v>
      </c>
      <c r="M57" s="52">
        <f t="shared" ref="M57:O57" si="64">M40+M43+M46+M49+M52+M55</f>
        <v>1325</v>
      </c>
      <c r="N57" s="52">
        <f t="shared" si="64"/>
        <v>114</v>
      </c>
      <c r="O57" s="52">
        <f t="shared" si="64"/>
        <v>44</v>
      </c>
      <c r="P57" s="52">
        <f t="shared" ref="P57" si="65">P40+P43+P46+P49+P52+P55</f>
        <v>1170</v>
      </c>
      <c r="Q57" s="73">
        <f>IFERROR(M57/N57-1,"n/a")</f>
        <v>10.62280701754386</v>
      </c>
      <c r="R57" s="73">
        <f>IFERROR(M57/O57-1,"n/a")</f>
        <v>29.113636363636363</v>
      </c>
      <c r="S57" s="69">
        <f t="shared" si="61"/>
        <v>0.13247863247863245</v>
      </c>
      <c r="T57" s="52">
        <f t="shared" ref="T57:V57" si="66">T40+T43+T46+T49+T52+T55</f>
        <v>1682</v>
      </c>
      <c r="U57" s="52">
        <f t="shared" si="66"/>
        <v>679</v>
      </c>
      <c r="V57" s="88">
        <f t="shared" si="66"/>
        <v>3274</v>
      </c>
    </row>
    <row r="58" spans="1:38" ht="26.55" customHeight="1" thickTop="1" thickBot="1">
      <c r="C58" s="44" t="s">
        <v>13</v>
      </c>
      <c r="D58" s="45"/>
      <c r="E58" s="46"/>
      <c r="F58" s="84">
        <f t="shared" ref="F58:I58" si="67">F41+F44+F47+F50+F53+F56</f>
        <v>857539</v>
      </c>
      <c r="G58" s="84">
        <f t="shared" si="67"/>
        <v>92497</v>
      </c>
      <c r="H58" s="84">
        <f t="shared" si="67"/>
        <v>6192</v>
      </c>
      <c r="I58" s="84">
        <f t="shared" si="67"/>
        <v>869024</v>
      </c>
      <c r="J58" s="74">
        <f t="shared" si="58"/>
        <v>8.270992572732089</v>
      </c>
      <c r="K58" s="74">
        <f t="shared" si="59"/>
        <v>137.49144056847544</v>
      </c>
      <c r="L58" s="70">
        <f t="shared" si="60"/>
        <v>-1.3215975623227849E-2</v>
      </c>
      <c r="M58" s="53">
        <f t="shared" ref="M58:O58" si="68">M41+M44+M47+M50+M53+M56</f>
        <v>2621969</v>
      </c>
      <c r="N58" s="53">
        <f t="shared" si="68"/>
        <v>156481</v>
      </c>
      <c r="O58" s="53">
        <f t="shared" si="68"/>
        <v>8405</v>
      </c>
      <c r="P58" s="53">
        <f t="shared" ref="P58" si="69">P41+P44+P47+P50+P53+P56</f>
        <v>3353700</v>
      </c>
      <c r="Q58" s="74">
        <f>IFERROR(M58/N58-1,"n/a")</f>
        <v>15.755829781251396</v>
      </c>
      <c r="R58" s="74">
        <f>IFERROR(M58/O58-1,"n/a")</f>
        <v>310.95348007138608</v>
      </c>
      <c r="S58" s="70">
        <f t="shared" si="61"/>
        <v>-0.2181861824253809</v>
      </c>
      <c r="T58" s="53">
        <f t="shared" ref="T58:V58" si="70">T41+T44+T47+T50+T53+T56</f>
        <v>2411641</v>
      </c>
      <c r="U58" s="53">
        <f t="shared" si="70"/>
        <v>1324261</v>
      </c>
      <c r="V58" s="89">
        <f t="shared" si="70"/>
        <v>8654686</v>
      </c>
    </row>
    <row r="59" spans="1:38"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A218-E60C-440F-8B87-288183983FBA}">
  <sheetPr>
    <pageSetUpPr fitToPage="1"/>
  </sheetPr>
  <dimension ref="A1:AL48"/>
  <sheetViews>
    <sheetView showGridLines="0" topLeftCell="A4" zoomScale="85" zoomScaleNormal="85" workbookViewId="0">
      <selection activeCell="F16" sqref="F16"/>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50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51</v>
      </c>
      <c r="G6" s="99"/>
      <c r="H6" s="99"/>
      <c r="I6" s="99"/>
      <c r="J6" s="99"/>
      <c r="K6" s="99"/>
      <c r="L6" s="100"/>
      <c r="M6" s="101" t="s">
        <v>52</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8">
        <v>1</v>
      </c>
      <c r="G10" s="78">
        <v>0</v>
      </c>
      <c r="H10" s="78">
        <v>0</v>
      </c>
      <c r="I10" s="78">
        <v>5</v>
      </c>
      <c r="J10" s="71" t="str">
        <f t="shared" ref="J10:J28" si="0">IFERROR(F10/G10-1,"n/a")</f>
        <v>n/a</v>
      </c>
      <c r="K10" s="71" t="str">
        <f>IFERROR(F10/H10-1,"n/a")</f>
        <v>n/a</v>
      </c>
      <c r="L10" s="67">
        <f t="shared" ref="L10:L11" si="1">IFERROR(F10/I10-1,"n/a")</f>
        <v>-0.8</v>
      </c>
      <c r="M10" s="75">
        <f>F10+'May-22'!M10</f>
        <v>226</v>
      </c>
      <c r="N10" s="75">
        <f>G10+'May-22'!N10</f>
        <v>0</v>
      </c>
      <c r="O10" s="75">
        <f>H10+'May-22'!O10</f>
        <v>145</v>
      </c>
      <c r="P10" s="75">
        <f>I10+'May-22'!P10</f>
        <v>240</v>
      </c>
      <c r="Q10" s="71" t="str">
        <f>IFERROR(M10/N10-1,"n/a")</f>
        <v>n/a</v>
      </c>
      <c r="R10" s="71">
        <f>IFERROR(M10/O10-1,"n/a")</f>
        <v>0.55862068965517242</v>
      </c>
      <c r="S10" s="67">
        <f>IFERROR(M10/P10-1,"n/a")</f>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8">
        <v>0</v>
      </c>
      <c r="G11" s="78">
        <v>0</v>
      </c>
      <c r="H11" s="78">
        <v>0</v>
      </c>
      <c r="I11" s="78">
        <v>13509</v>
      </c>
      <c r="J11" s="71" t="str">
        <f t="shared" si="0"/>
        <v>n/a</v>
      </c>
      <c r="K11" s="71" t="str">
        <f t="shared" ref="K11" si="2">IFERROR(F11/H11-1,"n/a")</f>
        <v>n/a</v>
      </c>
      <c r="L11" s="67">
        <f t="shared" si="1"/>
        <v>-1</v>
      </c>
      <c r="M11" s="75">
        <f>F11+'May-22'!M11</f>
        <v>191024</v>
      </c>
      <c r="N11" s="75">
        <f>G11+'May-22'!N11</f>
        <v>0</v>
      </c>
      <c r="O11" s="75">
        <f>H11+'May-22'!O11</f>
        <v>258885</v>
      </c>
      <c r="P11" s="75">
        <f>I11+'May-22'!P11</f>
        <v>460904</v>
      </c>
      <c r="Q11" s="71" t="str">
        <f>IFERROR(M11/N11-1,"n/a")</f>
        <v>n/a</v>
      </c>
      <c r="R11" s="71">
        <f>IFERROR(M11/O11-1,"n/a")</f>
        <v>-0.26212797187940595</v>
      </c>
      <c r="S11" s="67">
        <f>IFERROR(M11/P11-1,"n/a")</f>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79"/>
      <c r="G12" s="79"/>
      <c r="H12" s="79"/>
      <c r="I12" s="79"/>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8">
        <v>68</v>
      </c>
      <c r="G13" s="82">
        <v>4</v>
      </c>
      <c r="H13" s="78">
        <v>0</v>
      </c>
      <c r="I13" s="78">
        <v>70</v>
      </c>
      <c r="J13" s="71">
        <f t="shared" si="0"/>
        <v>16</v>
      </c>
      <c r="K13" s="71" t="str">
        <f t="shared" ref="K13:K14" si="3">IFERROR(F13/H13-1,"n/a")</f>
        <v>n/a</v>
      </c>
      <c r="L13" s="67">
        <f t="shared" ref="L13:L14" si="4">IFERROR(F13/I13-1,"n/a")</f>
        <v>-2.8571428571428581E-2</v>
      </c>
      <c r="M13" s="75">
        <f>F13+'May-22'!M13</f>
        <v>320</v>
      </c>
      <c r="N13" s="75">
        <f>G13+'May-22'!N13</f>
        <v>4</v>
      </c>
      <c r="O13" s="75">
        <f>H13+'May-22'!O13</f>
        <v>43</v>
      </c>
      <c r="P13" s="75">
        <f>I13+'May-22'!P13</f>
        <v>362</v>
      </c>
      <c r="Q13" s="71">
        <f t="shared" ref="Q13:Q14" si="5">IFERROR(M13/N13-1,"n/a")</f>
        <v>79</v>
      </c>
      <c r="R13" s="71">
        <f t="shared" ref="R13:R14" si="6">IFERROR(M13/O13-1,"n/a")</f>
        <v>6.441860465116279</v>
      </c>
      <c r="S13" s="67">
        <f t="shared" ref="S13:S14" si="7">IFERROR(M13/P13-1,"n/a")</f>
        <v>-0.11602209944751385</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8">
        <v>182336</v>
      </c>
      <c r="G14" s="82">
        <v>4923</v>
      </c>
      <c r="H14" s="78">
        <v>0</v>
      </c>
      <c r="I14" s="78">
        <v>275367</v>
      </c>
      <c r="J14" s="71">
        <f t="shared" si="0"/>
        <v>36.037578712167381</v>
      </c>
      <c r="K14" s="71" t="str">
        <f t="shared" si="3"/>
        <v>n/a</v>
      </c>
      <c r="L14" s="67">
        <f t="shared" si="4"/>
        <v>-0.33784367771011048</v>
      </c>
      <c r="M14" s="75">
        <f>F14+'May-22'!M14</f>
        <v>533700</v>
      </c>
      <c r="N14" s="75">
        <f>G14+'May-22'!N14</f>
        <v>4923</v>
      </c>
      <c r="O14" s="75">
        <f>H14+'May-22'!O14</f>
        <v>140552</v>
      </c>
      <c r="P14" s="75">
        <f>I14+'May-22'!P14</f>
        <v>1040452</v>
      </c>
      <c r="Q14" s="71">
        <f t="shared" si="5"/>
        <v>107.40950639853747</v>
      </c>
      <c r="R14" s="71">
        <f t="shared" si="6"/>
        <v>2.7971711537366954</v>
      </c>
      <c r="S14" s="67">
        <f t="shared" si="7"/>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80"/>
      <c r="G15" s="80"/>
      <c r="H15" s="80"/>
      <c r="I15" s="80"/>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8">
        <v>63</v>
      </c>
      <c r="G16" s="78">
        <v>0</v>
      </c>
      <c r="H16" s="78">
        <v>0</v>
      </c>
      <c r="I16" s="78">
        <v>27</v>
      </c>
      <c r="J16" s="71" t="str">
        <f t="shared" si="0"/>
        <v>n/a</v>
      </c>
      <c r="K16" s="71" t="str">
        <f t="shared" ref="K16:K17" si="8">IFERROR(F16/H16-1,"n/a")</f>
        <v>n/a</v>
      </c>
      <c r="L16" s="67">
        <f>IFERROR(F16/I16-1,"n/a")</f>
        <v>1.3333333333333335</v>
      </c>
      <c r="M16" s="75">
        <f>F16+'May-22'!M16</f>
        <v>167</v>
      </c>
      <c r="N16" s="75">
        <f>G16+'May-22'!N16</f>
        <v>0</v>
      </c>
      <c r="O16" s="75">
        <f>H16+'May-22'!O16</f>
        <v>3</v>
      </c>
      <c r="P16" s="75">
        <f>I16+'May-22'!P16</f>
        <v>69</v>
      </c>
      <c r="Q16" s="71" t="str">
        <f t="shared" ref="Q16:Q17" si="9">IFERROR(M16/N16-1,"n/a")</f>
        <v>n/a</v>
      </c>
      <c r="R16" s="71">
        <f t="shared" ref="R16:R17" si="10">IFERROR(M16/O16-1,"n/a")</f>
        <v>54.666666666666664</v>
      </c>
      <c r="S16" s="67">
        <f t="shared" ref="S16:S17" si="11">IFERROR(M16/P16-1,"n/a")</f>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8">
        <f>68807+7503</f>
        <v>76310</v>
      </c>
      <c r="G17" s="78">
        <v>0</v>
      </c>
      <c r="H17" s="78">
        <v>0</v>
      </c>
      <c r="I17" s="81">
        <f>22769+11039</f>
        <v>33808</v>
      </c>
      <c r="J17" s="71" t="str">
        <f t="shared" si="0"/>
        <v>n/a</v>
      </c>
      <c r="K17" s="71" t="str">
        <f t="shared" si="8"/>
        <v>n/a</v>
      </c>
      <c r="L17" s="67">
        <f t="shared" ref="L17:L28" si="12">IFERROR(F17/I17-1,"n/a")</f>
        <v>1.257158069096072</v>
      </c>
      <c r="M17" s="75">
        <f>F17+'May-22'!M17</f>
        <v>158488</v>
      </c>
      <c r="N17" s="75">
        <f>G17+'May-22'!N17</f>
        <v>0</v>
      </c>
      <c r="O17" s="75">
        <f>H17+'May-22'!O17</f>
        <v>1642</v>
      </c>
      <c r="P17" s="75">
        <f>I17+'May-22'!P17</f>
        <v>76540</v>
      </c>
      <c r="Q17" s="71" t="str">
        <f t="shared" si="9"/>
        <v>n/a</v>
      </c>
      <c r="R17" s="71">
        <f t="shared" si="10"/>
        <v>95.521315468940315</v>
      </c>
      <c r="S17" s="67">
        <f t="shared" si="1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80"/>
      <c r="G18" s="80"/>
      <c r="H18" s="80"/>
      <c r="I18" s="80"/>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82">
        <v>76</v>
      </c>
      <c r="G19" s="78">
        <v>7</v>
      </c>
      <c r="H19" s="78">
        <v>0</v>
      </c>
      <c r="I19" s="78">
        <v>92</v>
      </c>
      <c r="J19" s="71">
        <f t="shared" si="0"/>
        <v>9.8571428571428577</v>
      </c>
      <c r="K19" s="71" t="str">
        <f t="shared" ref="K19:K20" si="13">IFERROR(F19/H19-1,"n/a")</f>
        <v>n/a</v>
      </c>
      <c r="L19" s="67">
        <f t="shared" si="12"/>
        <v>-0.17391304347826086</v>
      </c>
      <c r="M19" s="75">
        <f>F19+'May-22'!M19</f>
        <v>600</v>
      </c>
      <c r="N19" s="75">
        <f>G19+'May-22'!N19</f>
        <v>7</v>
      </c>
      <c r="O19" s="75">
        <f>H19+'May-22'!O19</f>
        <v>406</v>
      </c>
      <c r="P19" s="75">
        <f>I19+'May-22'!P19</f>
        <v>592</v>
      </c>
      <c r="Q19" s="71">
        <f t="shared" ref="Q19:Q20" si="14">IFERROR(M19/N19-1,"n/a")</f>
        <v>84.714285714285708</v>
      </c>
      <c r="R19" s="71">
        <f t="shared" ref="R19:R20" si="15">IFERROR(M19/O19-1,"n/a")</f>
        <v>0.47783251231527091</v>
      </c>
      <c r="S19" s="67">
        <f t="shared" ref="S19:S20" si="16">IFERROR(M19/P19-1,"n/a")</f>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82">
        <v>251675</v>
      </c>
      <c r="G20" s="78">
        <v>5111</v>
      </c>
      <c r="H20" s="78">
        <v>0</v>
      </c>
      <c r="I20" s="82">
        <v>310947</v>
      </c>
      <c r="J20" s="71">
        <f t="shared" si="0"/>
        <v>48.241831344159657</v>
      </c>
      <c r="K20" s="71" t="str">
        <f t="shared" si="13"/>
        <v>n/a</v>
      </c>
      <c r="L20" s="67">
        <f t="shared" si="12"/>
        <v>-0.19061769369056458</v>
      </c>
      <c r="M20" s="75">
        <f>F20+'May-22'!M20</f>
        <v>1353065</v>
      </c>
      <c r="N20" s="75">
        <f>G20+'May-22'!N20</f>
        <v>5111</v>
      </c>
      <c r="O20" s="75">
        <f>H20+'May-22'!O20</f>
        <v>833999</v>
      </c>
      <c r="P20" s="75">
        <f>I20+'May-22'!P20</f>
        <v>2011754</v>
      </c>
      <c r="Q20" s="71">
        <f t="shared" si="14"/>
        <v>263.73586382312658</v>
      </c>
      <c r="R20" s="71">
        <f t="shared" si="15"/>
        <v>0.62238204122546903</v>
      </c>
      <c r="S20" s="67">
        <f t="shared" si="16"/>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80"/>
      <c r="G21" s="80"/>
      <c r="H21" s="80"/>
      <c r="I21" s="80"/>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82">
        <v>40</v>
      </c>
      <c r="G22" s="82">
        <v>5</v>
      </c>
      <c r="H22" s="78">
        <v>0</v>
      </c>
      <c r="I22" s="82">
        <v>40</v>
      </c>
      <c r="J22" s="71">
        <f t="shared" si="0"/>
        <v>7</v>
      </c>
      <c r="K22" s="71" t="str">
        <f t="shared" ref="K22:K23" si="17">IFERROR(F22/H22-1,"n/a")</f>
        <v>n/a</v>
      </c>
      <c r="L22" s="67">
        <f t="shared" si="12"/>
        <v>0</v>
      </c>
      <c r="M22" s="75">
        <f>F22+'May-22'!M22</f>
        <v>123</v>
      </c>
      <c r="N22" s="75">
        <f>G22+'May-22'!N22</f>
        <v>28</v>
      </c>
      <c r="O22" s="75">
        <f>H22+'May-22'!O22</f>
        <v>9</v>
      </c>
      <c r="P22" s="75">
        <f>I22+'May-22'!P22</f>
        <v>133</v>
      </c>
      <c r="Q22" s="71">
        <f t="shared" ref="Q22:Q23" si="18">IFERROR(M22/N22-1,"n/a")</f>
        <v>3.3928571428571432</v>
      </c>
      <c r="R22" s="71">
        <f t="shared" ref="R22:R23" si="19">IFERROR(M22/O22-1,"n/a")</f>
        <v>12.666666666666666</v>
      </c>
      <c r="S22" s="67">
        <f t="shared" ref="S22:S23" si="20">IFERROR(M22/P22-1,"n/a")</f>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82">
        <v>70422</v>
      </c>
      <c r="G23" s="82">
        <v>5859</v>
      </c>
      <c r="H23" s="78">
        <v>0</v>
      </c>
      <c r="I23" s="82">
        <v>102192</v>
      </c>
      <c r="J23" s="71">
        <f t="shared" si="0"/>
        <v>11.019457245263697</v>
      </c>
      <c r="K23" s="71" t="str">
        <f t="shared" si="17"/>
        <v>n/a</v>
      </c>
      <c r="L23" s="67">
        <f t="shared" si="12"/>
        <v>-0.31088539220291211</v>
      </c>
      <c r="M23" s="75">
        <f>F23+'May-22'!M23</f>
        <v>176445</v>
      </c>
      <c r="N23" s="75">
        <f>G23+'May-22'!N23</f>
        <v>31401</v>
      </c>
      <c r="O23" s="75">
        <f>H23+'May-22'!O23</f>
        <v>40221</v>
      </c>
      <c r="P23" s="75">
        <f>I23+'May-22'!P23</f>
        <v>374371</v>
      </c>
      <c r="Q23" s="71">
        <f t="shared" si="18"/>
        <v>4.6190885640584698</v>
      </c>
      <c r="R23" s="71">
        <f t="shared" si="19"/>
        <v>3.3868874468561199</v>
      </c>
      <c r="S23" s="67">
        <f t="shared" si="20"/>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80"/>
      <c r="G24" s="80"/>
      <c r="H24" s="80"/>
      <c r="I24" s="80"/>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82">
        <v>80</v>
      </c>
      <c r="G25" s="82">
        <v>10</v>
      </c>
      <c r="H25" s="78">
        <v>0</v>
      </c>
      <c r="I25" s="82">
        <v>46</v>
      </c>
      <c r="J25" s="71">
        <f t="shared" si="0"/>
        <v>7</v>
      </c>
      <c r="K25" s="71" t="str">
        <f t="shared" ref="K25:K28" si="21">IFERROR(F25/H25-1,"n/a")</f>
        <v>n/a</v>
      </c>
      <c r="L25" s="67">
        <f t="shared" si="12"/>
        <v>0.73913043478260865</v>
      </c>
      <c r="M25" s="75">
        <f>F25+'May-22'!M25</f>
        <v>209</v>
      </c>
      <c r="N25" s="75">
        <f>G25+'May-22'!N25</f>
        <v>24</v>
      </c>
      <c r="O25" s="75">
        <f>H25+'May-22'!O25</f>
        <v>1</v>
      </c>
      <c r="P25" s="75">
        <f>I25+'May-22'!P25</f>
        <v>126</v>
      </c>
      <c r="Q25" s="71">
        <f t="shared" ref="Q25:Q28" si="22">IFERROR(M25/N25-1,"n/a")</f>
        <v>7.7083333333333339</v>
      </c>
      <c r="R25" s="71">
        <f t="shared" ref="R25:R28" si="23">IFERROR(M25/O25-1,"n/a")</f>
        <v>208</v>
      </c>
      <c r="S25" s="67">
        <f t="shared" ref="S25:S28" si="24">IFERROR(M25/P25-1,"n/a")</f>
        <v>0.65873015873015883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82">
        <f>77613+19398</f>
        <v>97011</v>
      </c>
      <c r="G26" s="82">
        <v>17608</v>
      </c>
      <c r="H26" s="78">
        <v>2213</v>
      </c>
      <c r="I26" s="82">
        <f>96544+20022</f>
        <v>116566</v>
      </c>
      <c r="J26" s="71">
        <f t="shared" si="0"/>
        <v>4.509484325306679</v>
      </c>
      <c r="K26" s="71">
        <f t="shared" si="21"/>
        <v>42.836873023045641</v>
      </c>
      <c r="L26" s="67">
        <f t="shared" si="12"/>
        <v>-0.16775903779832879</v>
      </c>
      <c r="M26" s="75">
        <f>F26+'May-22'!M26</f>
        <v>219413</v>
      </c>
      <c r="N26" s="75">
        <f>G26+'May-22'!N26</f>
        <v>32652</v>
      </c>
      <c r="O26" s="75">
        <f>H26+'May-22'!O26</f>
        <v>3105</v>
      </c>
      <c r="P26" s="75">
        <f>I26+'May-22'!P26</f>
        <v>311181</v>
      </c>
      <c r="Q26" s="71">
        <f t="shared" si="22"/>
        <v>5.7197415165992895</v>
      </c>
      <c r="R26" s="71">
        <f t="shared" si="23"/>
        <v>69.664412238325284</v>
      </c>
      <c r="S26" s="67">
        <f t="shared" si="24"/>
        <v>-0.29490232372799108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12</v>
      </c>
      <c r="D27" s="42"/>
      <c r="E27" s="43"/>
      <c r="F27" s="83">
        <f t="shared" ref="F27:I28" si="25">F10+F13+F16+F19+F22+F25</f>
        <v>328</v>
      </c>
      <c r="G27" s="83">
        <f t="shared" si="25"/>
        <v>26</v>
      </c>
      <c r="H27" s="83">
        <f t="shared" si="25"/>
        <v>0</v>
      </c>
      <c r="I27" s="83">
        <f t="shared" si="25"/>
        <v>280</v>
      </c>
      <c r="J27" s="73">
        <f t="shared" si="0"/>
        <v>11.615384615384615</v>
      </c>
      <c r="K27" s="73" t="str">
        <f t="shared" si="21"/>
        <v>n/a</v>
      </c>
      <c r="L27" s="69">
        <f t="shared" si="12"/>
        <v>0.17142857142857149</v>
      </c>
      <c r="M27" s="52">
        <f t="shared" ref="M27:P28" si="26">M10+M13+M16+M19+M22+M25</f>
        <v>1645</v>
      </c>
      <c r="N27" s="52">
        <f t="shared" si="26"/>
        <v>63</v>
      </c>
      <c r="O27" s="52">
        <f t="shared" si="26"/>
        <v>607</v>
      </c>
      <c r="P27" s="52">
        <f t="shared" si="26"/>
        <v>1522</v>
      </c>
      <c r="Q27" s="73">
        <f t="shared" si="22"/>
        <v>25.111111111111111</v>
      </c>
      <c r="R27" s="73">
        <f t="shared" si="23"/>
        <v>1.7100494233937398</v>
      </c>
      <c r="S27" s="69">
        <f t="shared" si="24"/>
        <v>8.0814717477003972E-2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84">
        <f t="shared" si="25"/>
        <v>677754</v>
      </c>
      <c r="G28" s="84">
        <f t="shared" si="25"/>
        <v>33501</v>
      </c>
      <c r="H28" s="84">
        <f t="shared" si="25"/>
        <v>2213</v>
      </c>
      <c r="I28" s="84">
        <f t="shared" si="25"/>
        <v>852389</v>
      </c>
      <c r="J28" s="74">
        <f t="shared" si="0"/>
        <v>19.230858780334916</v>
      </c>
      <c r="K28" s="74">
        <f t="shared" si="21"/>
        <v>305.26028016267509</v>
      </c>
      <c r="L28" s="70">
        <f t="shared" si="12"/>
        <v>-0.2048771159646593</v>
      </c>
      <c r="M28" s="53">
        <f t="shared" si="26"/>
        <v>2632135</v>
      </c>
      <c r="N28" s="53">
        <f t="shared" si="26"/>
        <v>74087</v>
      </c>
      <c r="O28" s="53">
        <f t="shared" si="26"/>
        <v>1278404</v>
      </c>
      <c r="P28" s="53">
        <f t="shared" si="26"/>
        <v>4275202</v>
      </c>
      <c r="Q28" s="74">
        <f t="shared" si="22"/>
        <v>34.527622929798753</v>
      </c>
      <c r="R28" s="74">
        <f t="shared" si="23"/>
        <v>1.0589226879765707</v>
      </c>
      <c r="S28" s="70">
        <f t="shared" si="24"/>
        <v>-0.38432499797670383</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48</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47</v>
      </c>
      <c r="G6" s="99"/>
      <c r="H6" s="99"/>
      <c r="I6" s="99"/>
      <c r="J6" s="99"/>
      <c r="K6" s="99"/>
      <c r="L6" s="100"/>
      <c r="M6" s="101" t="s">
        <v>49</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3</v>
      </c>
      <c r="G10" s="75">
        <v>0</v>
      </c>
      <c r="H10" s="75">
        <v>0</v>
      </c>
      <c r="I10" s="75">
        <v>8</v>
      </c>
      <c r="J10" s="71" t="str">
        <f t="shared" ref="J10:J28" si="0">IFERROR(F10/G10-1,"n/a")</f>
        <v>n/a</v>
      </c>
      <c r="K10" s="71" t="str">
        <f>IFERROR(F10/H10-1,"n/a")</f>
        <v>n/a</v>
      </c>
      <c r="L10" s="67">
        <f t="shared" ref="L10:L11" si="1">IFERROR(F10/I10-1,"n/a")</f>
        <v>-0.625</v>
      </c>
      <c r="M10" s="75">
        <f>F10+'Apr-22'!M10</f>
        <v>225</v>
      </c>
      <c r="N10" s="75">
        <f>G10+'Apr-22'!N10</f>
        <v>0</v>
      </c>
      <c r="O10" s="75">
        <f>H10+'Apr-22'!O10</f>
        <v>145</v>
      </c>
      <c r="P10" s="75">
        <f>I10+'Apr-22'!P10</f>
        <v>235</v>
      </c>
      <c r="Q10" s="71" t="str">
        <f>IFERROR(M10/N10-1,"n/a")</f>
        <v>n/a</v>
      </c>
      <c r="R10" s="71">
        <f>IFERROR(M10/O10-1,"n/a")</f>
        <v>0.55172413793103448</v>
      </c>
      <c r="S10" s="67">
        <f>IFERROR(M10/P10-1,"n/a")</f>
        <v>-4.2553191489361653E-2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3881</v>
      </c>
      <c r="G11" s="75">
        <v>0</v>
      </c>
      <c r="H11" s="75">
        <v>0</v>
      </c>
      <c r="I11" s="75">
        <v>15340</v>
      </c>
      <c r="J11" s="71" t="str">
        <f t="shared" si="0"/>
        <v>n/a</v>
      </c>
      <c r="K11" s="71" t="str">
        <f t="shared" ref="K11" si="2">IFERROR(F11/H11-1,"n/a")</f>
        <v>n/a</v>
      </c>
      <c r="L11" s="67">
        <f t="shared" si="1"/>
        <v>-0.74700130378096485</v>
      </c>
      <c r="M11" s="75">
        <f>F11+'Apr-22'!M11</f>
        <v>191024</v>
      </c>
      <c r="N11" s="75">
        <f>G11+'Apr-22'!N11</f>
        <v>0</v>
      </c>
      <c r="O11" s="75">
        <f>H11+'Apr-22'!O11</f>
        <v>258885</v>
      </c>
      <c r="P11" s="75">
        <f>I11+'Apr-22'!P11</f>
        <v>447395</v>
      </c>
      <c r="Q11" s="71" t="str">
        <f>IFERROR(M11/N11-1,"n/a")</f>
        <v>n/a</v>
      </c>
      <c r="R11" s="71">
        <f>IFERROR(M11/O11-1,"n/a")</f>
        <v>-0.26212797187940595</v>
      </c>
      <c r="S11" s="67">
        <f>IFERROR(M11/P11-1,"n/a")</f>
        <v>-0.57303054347947557</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103</v>
      </c>
      <c r="G13" s="75">
        <v>0</v>
      </c>
      <c r="H13" s="75">
        <v>0</v>
      </c>
      <c r="I13" s="75">
        <v>113</v>
      </c>
      <c r="J13" s="71" t="str">
        <f t="shared" si="0"/>
        <v>n/a</v>
      </c>
      <c r="K13" s="71" t="str">
        <f t="shared" ref="K13:K14" si="3">IFERROR(F13/H13-1,"n/a")</f>
        <v>n/a</v>
      </c>
      <c r="L13" s="67">
        <f t="shared" ref="L13:L14" si="4">IFERROR(F13/I13-1,"n/a")</f>
        <v>-8.8495575221238965E-2</v>
      </c>
      <c r="M13" s="75">
        <f>F13+'Apr-22'!M13</f>
        <v>252</v>
      </c>
      <c r="N13" s="75">
        <f>G13+'Apr-22'!N13</f>
        <v>0</v>
      </c>
      <c r="O13" s="75">
        <f>H13+'Apr-22'!O13</f>
        <v>43</v>
      </c>
      <c r="P13" s="75">
        <f>I13+'Apr-22'!P13</f>
        <v>292</v>
      </c>
      <c r="Q13" s="71" t="str">
        <f t="shared" ref="Q13:Q14" si="5">IFERROR(M13/N13-1,"n/a")</f>
        <v>n/a</v>
      </c>
      <c r="R13" s="71">
        <f t="shared" ref="R13:R14" si="6">IFERROR(M13/O13-1,"n/a")</f>
        <v>4.8604651162790695</v>
      </c>
      <c r="S13" s="67">
        <f t="shared" ref="S13:S14" si="7">IFERROR(M13/P13-1,"n/a")</f>
        <v>-0.13698630136986301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168018</v>
      </c>
      <c r="G14" s="75">
        <v>0</v>
      </c>
      <c r="H14" s="75">
        <v>0</v>
      </c>
      <c r="I14" s="75">
        <v>300445</v>
      </c>
      <c r="J14" s="71" t="str">
        <f t="shared" si="0"/>
        <v>n/a</v>
      </c>
      <c r="K14" s="71" t="str">
        <f t="shared" si="3"/>
        <v>n/a</v>
      </c>
      <c r="L14" s="67">
        <f t="shared" si="4"/>
        <v>-0.44076952520428037</v>
      </c>
      <c r="M14" s="75">
        <f>F14+'Apr-22'!M14</f>
        <v>351364</v>
      </c>
      <c r="N14" s="75">
        <f>G14+'Apr-22'!N14</f>
        <v>0</v>
      </c>
      <c r="O14" s="75">
        <f>H14+'Apr-22'!O14</f>
        <v>140552</v>
      </c>
      <c r="P14" s="75">
        <f>I14+'Apr-22'!P14</f>
        <v>765085</v>
      </c>
      <c r="Q14" s="71" t="str">
        <f t="shared" si="5"/>
        <v>n/a</v>
      </c>
      <c r="R14" s="71">
        <f t="shared" si="6"/>
        <v>1.4998861631282372</v>
      </c>
      <c r="S14" s="67">
        <f t="shared" si="7"/>
        <v>-0.54075168118575068</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68</v>
      </c>
      <c r="G16" s="75">
        <v>0</v>
      </c>
      <c r="H16" s="75">
        <v>0</v>
      </c>
      <c r="I16" s="75">
        <v>23</v>
      </c>
      <c r="J16" s="71" t="str">
        <f t="shared" si="0"/>
        <v>n/a</v>
      </c>
      <c r="K16" s="71" t="str">
        <f t="shared" ref="K16:K17" si="8">IFERROR(F16/H16-1,"n/a")</f>
        <v>n/a</v>
      </c>
      <c r="L16" s="67">
        <f>IFERROR(F16/I16-1,"n/a")</f>
        <v>1.9565217391304346</v>
      </c>
      <c r="M16" s="75">
        <f>F16+'Apr-22'!M16</f>
        <v>104</v>
      </c>
      <c r="N16" s="75">
        <f>G16+'Apr-22'!N16</f>
        <v>0</v>
      </c>
      <c r="O16" s="75">
        <f>H16+'Apr-22'!O16</f>
        <v>3</v>
      </c>
      <c r="P16" s="75">
        <f>I16+'Apr-22'!P16</f>
        <v>42</v>
      </c>
      <c r="Q16" s="71" t="str">
        <f t="shared" ref="Q16:Q17" si="9">IFERROR(M16/N16-1,"n/a")</f>
        <v>n/a</v>
      </c>
      <c r="R16" s="71">
        <f t="shared" ref="R16:R17" si="10">IFERROR(M16/O16-1,"n/a")</f>
        <v>33.666666666666664</v>
      </c>
      <c r="S16" s="67">
        <f t="shared" ref="S16:S17" si="11">IFERROR(M16/P16-1,"n/a")</f>
        <v>1.4761904761904763</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59882</v>
      </c>
      <c r="G17" s="75">
        <v>0</v>
      </c>
      <c r="H17" s="75">
        <v>0</v>
      </c>
      <c r="I17" s="75">
        <v>23341</v>
      </c>
      <c r="J17" s="71" t="str">
        <f t="shared" si="0"/>
        <v>n/a</v>
      </c>
      <c r="K17" s="71" t="str">
        <f t="shared" si="8"/>
        <v>n/a</v>
      </c>
      <c r="L17" s="67">
        <f t="shared" ref="L17:L28" si="12">IFERROR(F17/I17-1,"n/a")</f>
        <v>1.5655284692172571</v>
      </c>
      <c r="M17" s="75">
        <f>F17+'Apr-22'!M17</f>
        <v>82178</v>
      </c>
      <c r="N17" s="75">
        <f>G17+'Apr-22'!N17</f>
        <v>0</v>
      </c>
      <c r="O17" s="75">
        <f>H17+'Apr-22'!O17</f>
        <v>1642</v>
      </c>
      <c r="P17" s="75">
        <f>I17+'Apr-22'!P17</f>
        <v>42732</v>
      </c>
      <c r="Q17" s="71" t="str">
        <f t="shared" si="9"/>
        <v>n/a</v>
      </c>
      <c r="R17" s="71">
        <f t="shared" si="10"/>
        <v>49.047503045066989</v>
      </c>
      <c r="S17" s="67">
        <f t="shared" si="11"/>
        <v>0.92310212487129073</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80</v>
      </c>
      <c r="G19" s="75">
        <v>0</v>
      </c>
      <c r="H19" s="75">
        <v>0</v>
      </c>
      <c r="I19" s="75">
        <v>82</v>
      </c>
      <c r="J19" s="71" t="str">
        <f t="shared" si="0"/>
        <v>n/a</v>
      </c>
      <c r="K19" s="71" t="str">
        <f t="shared" ref="K19:K20" si="13">IFERROR(F19/H19-1,"n/a")</f>
        <v>n/a</v>
      </c>
      <c r="L19" s="67">
        <f t="shared" si="12"/>
        <v>-2.4390243902439046E-2</v>
      </c>
      <c r="M19" s="75">
        <f>F19+'Apr-22'!M19</f>
        <v>524</v>
      </c>
      <c r="N19" s="75">
        <f>G19+'Apr-22'!N19</f>
        <v>0</v>
      </c>
      <c r="O19" s="75">
        <f>H19+'Apr-22'!O19</f>
        <v>406</v>
      </c>
      <c r="P19" s="75">
        <f>I19+'Apr-22'!P19</f>
        <v>500</v>
      </c>
      <c r="Q19" s="71" t="str">
        <f t="shared" ref="Q19:Q20" si="14">IFERROR(M19/N19-1,"n/a")</f>
        <v>n/a</v>
      </c>
      <c r="R19" s="71">
        <f t="shared" ref="R19:R20" si="15">IFERROR(M19/O19-1,"n/a")</f>
        <v>0.29064039408866993</v>
      </c>
      <c r="S19" s="67">
        <f t="shared" ref="S19:S20" si="16">IFERROR(M19/P19-1,"n/a")</f>
        <v>4.8000000000000043E-2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231087</v>
      </c>
      <c r="G20" s="75">
        <v>0</v>
      </c>
      <c r="H20" s="75">
        <v>0</v>
      </c>
      <c r="I20" s="75">
        <v>287713</v>
      </c>
      <c r="J20" s="71" t="str">
        <f t="shared" si="0"/>
        <v>n/a</v>
      </c>
      <c r="K20" s="71" t="str">
        <f t="shared" si="13"/>
        <v>n/a</v>
      </c>
      <c r="L20" s="67">
        <f t="shared" si="12"/>
        <v>-0.19681418635932335</v>
      </c>
      <c r="M20" s="75">
        <f>F20+'Apr-22'!M20</f>
        <v>1101390</v>
      </c>
      <c r="N20" s="75">
        <f>G20+'Apr-22'!N20</f>
        <v>0</v>
      </c>
      <c r="O20" s="75">
        <f>H20+'Apr-22'!O20</f>
        <v>833999</v>
      </c>
      <c r="P20" s="75">
        <f>I20+'Apr-22'!P20</f>
        <v>1700807</v>
      </c>
      <c r="Q20" s="71" t="str">
        <f t="shared" si="14"/>
        <v>n/a</v>
      </c>
      <c r="R20" s="71">
        <f t="shared" si="15"/>
        <v>0.32061309426030493</v>
      </c>
      <c r="S20" s="67">
        <f t="shared" si="16"/>
        <v>-0.35243093425650296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38</v>
      </c>
      <c r="G22" s="75">
        <v>9</v>
      </c>
      <c r="H22" s="75">
        <v>0</v>
      </c>
      <c r="I22" s="75">
        <v>44</v>
      </c>
      <c r="J22" s="71">
        <f t="shared" si="0"/>
        <v>3.2222222222222223</v>
      </c>
      <c r="K22" s="71" t="str">
        <f t="shared" ref="K22:K23" si="17">IFERROR(F22/H22-1,"n/a")</f>
        <v>n/a</v>
      </c>
      <c r="L22" s="67">
        <f t="shared" si="12"/>
        <v>-0.13636363636363635</v>
      </c>
      <c r="M22" s="75">
        <f>F22+'Apr-22'!M22</f>
        <v>83</v>
      </c>
      <c r="N22" s="75">
        <f>G22+'Apr-22'!N22</f>
        <v>23</v>
      </c>
      <c r="O22" s="75">
        <f>H22+'Apr-22'!O22</f>
        <v>9</v>
      </c>
      <c r="P22" s="75">
        <f>I22+'Apr-22'!P22</f>
        <v>93</v>
      </c>
      <c r="Q22" s="71">
        <f t="shared" ref="Q22:Q23" si="18">IFERROR(M22/N22-1,"n/a")</f>
        <v>2.6086956521739131</v>
      </c>
      <c r="R22" s="71">
        <f t="shared" ref="R22:R23" si="19">IFERROR(M22/O22-1,"n/a")</f>
        <v>8.2222222222222214</v>
      </c>
      <c r="S22" s="67">
        <f t="shared" ref="S22:S23" si="20">IFERROR(M22/P22-1,"n/a")</f>
        <v>-0.10752688172043012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48885</v>
      </c>
      <c r="G23" s="75">
        <v>11576</v>
      </c>
      <c r="H23" s="75">
        <v>0</v>
      </c>
      <c r="I23" s="75">
        <v>102078</v>
      </c>
      <c r="J23" s="71">
        <f t="shared" si="0"/>
        <v>3.2229612992398069</v>
      </c>
      <c r="K23" s="71" t="str">
        <f t="shared" si="17"/>
        <v>n/a</v>
      </c>
      <c r="L23" s="67">
        <f t="shared" si="12"/>
        <v>-0.52110151060953391</v>
      </c>
      <c r="M23" s="75">
        <f>F23+'Apr-22'!M23</f>
        <v>106023</v>
      </c>
      <c r="N23" s="75">
        <f>G23+'Apr-22'!N23</f>
        <v>25542</v>
      </c>
      <c r="O23" s="75">
        <f>H23+'Apr-22'!O23</f>
        <v>40221</v>
      </c>
      <c r="P23" s="75">
        <f>I23+'Apr-22'!P23</f>
        <v>272179</v>
      </c>
      <c r="Q23" s="71">
        <f t="shared" si="18"/>
        <v>3.1509278834860233</v>
      </c>
      <c r="R23" s="71">
        <f t="shared" si="19"/>
        <v>1.6360110390094729</v>
      </c>
      <c r="S23" s="67">
        <f t="shared" si="20"/>
        <v>-0.61046590662762368</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62</v>
      </c>
      <c r="G25" s="75">
        <v>9</v>
      </c>
      <c r="H25" s="75">
        <v>0</v>
      </c>
      <c r="I25" s="75">
        <v>45</v>
      </c>
      <c r="J25" s="71">
        <f t="shared" si="0"/>
        <v>5.8888888888888893</v>
      </c>
      <c r="K25" s="71" t="str">
        <f t="shared" ref="K25:K28" si="21">IFERROR(F25/H25-1,"n/a")</f>
        <v>n/a</v>
      </c>
      <c r="L25" s="67">
        <f t="shared" si="12"/>
        <v>0.37777777777777777</v>
      </c>
      <c r="M25" s="75">
        <f>F25+'Apr-22'!M25</f>
        <v>129</v>
      </c>
      <c r="N25" s="75">
        <f>G25+'Apr-22'!N25</f>
        <v>14</v>
      </c>
      <c r="O25" s="75">
        <f>H25+'Apr-22'!O25</f>
        <v>1</v>
      </c>
      <c r="P25" s="75">
        <f>I25+'Apr-22'!P25</f>
        <v>80</v>
      </c>
      <c r="Q25" s="71">
        <f t="shared" ref="Q25:Q28" si="22">IFERROR(M25/N25-1,"n/a")</f>
        <v>8.2142857142857135</v>
      </c>
      <c r="R25" s="71">
        <f t="shared" ref="R25:R28" si="23">IFERROR(M25/O25-1,"n/a")</f>
        <v>128</v>
      </c>
      <c r="S25" s="67">
        <f t="shared" ref="S25:S28" si="24">IFERROR(M25/P25-1,"n/a")</f>
        <v>0.61250000000000004</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67145</v>
      </c>
      <c r="G26" s="75">
        <v>12905</v>
      </c>
      <c r="H26" s="75">
        <v>0</v>
      </c>
      <c r="I26" s="75">
        <v>112132</v>
      </c>
      <c r="J26" s="71">
        <f t="shared" si="0"/>
        <v>4.2030220844633863</v>
      </c>
      <c r="K26" s="71" t="str">
        <f t="shared" si="21"/>
        <v>n/a</v>
      </c>
      <c r="L26" s="67">
        <f t="shared" si="12"/>
        <v>-0.40119680376698885</v>
      </c>
      <c r="M26" s="75">
        <f>F26+'Apr-22'!M26</f>
        <v>122402</v>
      </c>
      <c r="N26" s="75">
        <f>G26+'Apr-22'!N26</f>
        <v>15044</v>
      </c>
      <c r="O26" s="75">
        <f>H26+'Apr-22'!O26</f>
        <v>892</v>
      </c>
      <c r="P26" s="75">
        <f>I26+'Apr-22'!P26</f>
        <v>194615</v>
      </c>
      <c r="Q26" s="71">
        <f t="shared" si="22"/>
        <v>7.1362669502791807</v>
      </c>
      <c r="R26" s="71">
        <f t="shared" si="23"/>
        <v>136.22197309417041</v>
      </c>
      <c r="S26" s="67">
        <f t="shared" si="24"/>
        <v>-0.37105567402307116</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354</v>
      </c>
      <c r="G27" s="52">
        <f t="shared" si="25"/>
        <v>18</v>
      </c>
      <c r="H27" s="52">
        <f t="shared" si="25"/>
        <v>0</v>
      </c>
      <c r="I27" s="52">
        <f t="shared" si="25"/>
        <v>315</v>
      </c>
      <c r="J27" s="73">
        <f t="shared" si="0"/>
        <v>18.666666666666668</v>
      </c>
      <c r="K27" s="73" t="str">
        <f t="shared" si="21"/>
        <v>n/a</v>
      </c>
      <c r="L27" s="69">
        <f t="shared" si="12"/>
        <v>0.12380952380952381</v>
      </c>
      <c r="M27" s="52">
        <f t="shared" ref="M27:P28" si="26">M10+M13+M16+M19+M22+M25</f>
        <v>1317</v>
      </c>
      <c r="N27" s="52">
        <f t="shared" si="26"/>
        <v>37</v>
      </c>
      <c r="O27" s="52">
        <f t="shared" si="26"/>
        <v>607</v>
      </c>
      <c r="P27" s="52">
        <f t="shared" si="26"/>
        <v>1242</v>
      </c>
      <c r="Q27" s="73">
        <f t="shared" si="22"/>
        <v>34.594594594594597</v>
      </c>
      <c r="R27" s="73">
        <f t="shared" si="23"/>
        <v>1.1696869851729819</v>
      </c>
      <c r="S27" s="69">
        <f t="shared" si="24"/>
        <v>6.0386473429951737E-2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578898</v>
      </c>
      <c r="G28" s="53">
        <f t="shared" si="25"/>
        <v>24481</v>
      </c>
      <c r="H28" s="53">
        <f t="shared" si="25"/>
        <v>0</v>
      </c>
      <c r="I28" s="53">
        <f t="shared" si="25"/>
        <v>841049</v>
      </c>
      <c r="J28" s="74">
        <f t="shared" si="0"/>
        <v>22.646828152444755</v>
      </c>
      <c r="K28" s="74" t="str">
        <f t="shared" si="21"/>
        <v>n/a</v>
      </c>
      <c r="L28" s="70">
        <f t="shared" si="12"/>
        <v>-0.31169527578060252</v>
      </c>
      <c r="M28" s="53">
        <f t="shared" si="26"/>
        <v>1954381</v>
      </c>
      <c r="N28" s="53">
        <f t="shared" si="26"/>
        <v>40586</v>
      </c>
      <c r="O28" s="53">
        <f t="shared" si="26"/>
        <v>1276191</v>
      </c>
      <c r="P28" s="53">
        <f t="shared" si="26"/>
        <v>3422813</v>
      </c>
      <c r="Q28" s="74">
        <f t="shared" si="22"/>
        <v>47.154067905188981</v>
      </c>
      <c r="R28" s="74">
        <f t="shared" si="23"/>
        <v>0.53141731919438384</v>
      </c>
      <c r="S28" s="70">
        <f t="shared" si="24"/>
        <v>-0.42901321223216105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8"/>
  <sheetViews>
    <sheetView showGridLines="0" zoomScale="79" zoomScaleNormal="100" workbookViewId="0">
      <selection activeCell="F16" sqref="F16"/>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44</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45</v>
      </c>
      <c r="G6" s="99"/>
      <c r="H6" s="99"/>
      <c r="I6" s="99"/>
      <c r="J6" s="99"/>
      <c r="K6" s="99"/>
      <c r="L6" s="100"/>
      <c r="M6" s="101" t="s">
        <v>46</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140552</v>
      </c>
      <c r="P14" s="75">
        <f>I14+'Mar-22'!P14</f>
        <v>464640</v>
      </c>
      <c r="Q14" s="71" t="str">
        <f t="shared" si="5"/>
        <v>n/a</v>
      </c>
      <c r="R14" s="71">
        <f t="shared" si="6"/>
        <v>0.30447094313848266</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26</v>
      </c>
      <c r="G16" s="75">
        <v>0</v>
      </c>
      <c r="H16" s="75">
        <v>0</v>
      </c>
      <c r="I16" s="75">
        <v>13</v>
      </c>
      <c r="J16" s="71" t="str">
        <f t="shared" si="0"/>
        <v>n/a</v>
      </c>
      <c r="K16" s="71" t="str">
        <f t="shared" ref="K16:K17" si="8">IFERROR(F16/H16-1,"n/a")</f>
        <v>n/a</v>
      </c>
      <c r="L16" s="67">
        <f>IFERROR(F16/I16-1,"n/a")</f>
        <v>1</v>
      </c>
      <c r="M16" s="75">
        <f>F16+'Mar-22'!M16</f>
        <v>36</v>
      </c>
      <c r="N16" s="75">
        <f>G16+'Mar-22'!N16</f>
        <v>0</v>
      </c>
      <c r="O16" s="75">
        <f>H16+'Mar-22'!O16</f>
        <v>3</v>
      </c>
      <c r="P16" s="75">
        <f>I16+'Mar-22'!P16</f>
        <v>19</v>
      </c>
      <c r="Q16" s="71" t="str">
        <f t="shared" ref="Q16:Q17" si="9">IFERROR(M16/N16-1,"n/a")</f>
        <v>n/a</v>
      </c>
      <c r="R16" s="71">
        <f t="shared" ref="R16:R17" si="10">IFERROR(M16/O16-1,"n/a")</f>
        <v>11</v>
      </c>
      <c r="S16" s="67">
        <f t="shared" ref="S16:S17" si="11">IFERROR(M16/P16-1,"n/a")</f>
        <v>0.89473684210526305</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42314+1343</f>
        <v>43657</v>
      </c>
      <c r="G26" s="75">
        <v>0</v>
      </c>
      <c r="H26" s="75">
        <v>0</v>
      </c>
      <c r="I26" s="75">
        <v>76374</v>
      </c>
      <c r="J26" s="71" t="str">
        <f t="shared" si="0"/>
        <v>n/a</v>
      </c>
      <c r="K26" s="71" t="str">
        <f t="shared" si="21"/>
        <v>n/a</v>
      </c>
      <c r="L26" s="67">
        <f t="shared" si="12"/>
        <v>-0.42837876764343885</v>
      </c>
      <c r="M26" s="75">
        <f>F26+'Mar-22'!M26</f>
        <v>55257</v>
      </c>
      <c r="N26" s="75">
        <f>G26+'Mar-22'!N26</f>
        <v>2139</v>
      </c>
      <c r="O26" s="75">
        <f>H26+'Mar-22'!O26</f>
        <v>892</v>
      </c>
      <c r="P26" s="75">
        <f>I26+'Mar-22'!P26</f>
        <v>82483</v>
      </c>
      <c r="Q26" s="71">
        <f t="shared" si="22"/>
        <v>24.833099579242635</v>
      </c>
      <c r="R26" s="71">
        <f t="shared" si="23"/>
        <v>60.947309417040358</v>
      </c>
      <c r="S26" s="67">
        <f t="shared" si="24"/>
        <v>-0.3300801377253495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331</v>
      </c>
      <c r="G27" s="52">
        <f t="shared" si="25"/>
        <v>7</v>
      </c>
      <c r="H27" s="52">
        <f t="shared" si="25"/>
        <v>42</v>
      </c>
      <c r="I27" s="52">
        <f t="shared" si="25"/>
        <v>292</v>
      </c>
      <c r="J27" s="73">
        <f t="shared" si="0"/>
        <v>46.285714285714285</v>
      </c>
      <c r="K27" s="73">
        <f t="shared" si="21"/>
        <v>6.8809523809523814</v>
      </c>
      <c r="L27" s="69">
        <f t="shared" si="12"/>
        <v>0.13356164383561642</v>
      </c>
      <c r="M27" s="52">
        <f t="shared" ref="M27:P28" si="26">M10+M13+M16+M19+M22+M25</f>
        <v>963</v>
      </c>
      <c r="N27" s="52">
        <f t="shared" si="26"/>
        <v>19</v>
      </c>
      <c r="O27" s="52">
        <f t="shared" si="26"/>
        <v>607</v>
      </c>
      <c r="P27" s="52">
        <f t="shared" si="26"/>
        <v>927</v>
      </c>
      <c r="Q27" s="73">
        <f t="shared" si="22"/>
        <v>49.684210526315788</v>
      </c>
      <c r="R27" s="73">
        <f t="shared" si="23"/>
        <v>0.58649093904448102</v>
      </c>
      <c r="S27" s="69">
        <f t="shared" si="24"/>
        <v>3.8834951456310662E-2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507778</v>
      </c>
      <c r="G28" s="53">
        <f t="shared" si="25"/>
        <v>6002</v>
      </c>
      <c r="H28" s="53">
        <f t="shared" si="25"/>
        <v>0</v>
      </c>
      <c r="I28" s="53">
        <f t="shared" si="25"/>
        <v>791238</v>
      </c>
      <c r="J28" s="74">
        <f t="shared" si="0"/>
        <v>83.601466177940679</v>
      </c>
      <c r="K28" s="74" t="str">
        <f t="shared" si="21"/>
        <v>n/a</v>
      </c>
      <c r="L28" s="70">
        <f t="shared" si="12"/>
        <v>-0.35824871909589784</v>
      </c>
      <c r="M28" s="53">
        <f t="shared" si="26"/>
        <v>1375483</v>
      </c>
      <c r="N28" s="53">
        <f t="shared" si="26"/>
        <v>16105</v>
      </c>
      <c r="O28" s="53">
        <f t="shared" si="26"/>
        <v>1276191</v>
      </c>
      <c r="P28" s="53">
        <f t="shared" si="26"/>
        <v>2581764</v>
      </c>
      <c r="Q28" s="74">
        <f t="shared" si="22"/>
        <v>84.407202732070786</v>
      </c>
      <c r="R28" s="74">
        <f t="shared" si="23"/>
        <v>7.7803400901589104E-2</v>
      </c>
      <c r="S28" s="70">
        <f t="shared" si="24"/>
        <v>-0.46723131936149087</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41</v>
      </c>
      <c r="G6" s="99"/>
      <c r="H6" s="99"/>
      <c r="I6" s="99"/>
      <c r="J6" s="99"/>
      <c r="K6" s="99"/>
      <c r="L6" s="100"/>
      <c r="M6" s="101" t="s">
        <v>43</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140552</v>
      </c>
      <c r="P14" s="75">
        <v>251900</v>
      </c>
      <c r="Q14" s="71" t="str">
        <f t="shared" si="5"/>
        <v>n/a</v>
      </c>
      <c r="R14" s="71">
        <f t="shared" si="6"/>
        <v>-0.51296317377198475</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8889+728</f>
        <v>9617</v>
      </c>
      <c r="G26" s="75">
        <v>856</v>
      </c>
      <c r="H26" s="75">
        <v>0</v>
      </c>
      <c r="I26" s="75">
        <v>1452</v>
      </c>
      <c r="J26" s="71">
        <f t="shared" si="0"/>
        <v>10.234813084112149</v>
      </c>
      <c r="K26" s="71" t="str">
        <f t="shared" si="21"/>
        <v>n/a</v>
      </c>
      <c r="L26" s="67">
        <f t="shared" si="12"/>
        <v>5.6232782369146008</v>
      </c>
      <c r="M26" s="75">
        <f>10872+728</f>
        <v>11600</v>
      </c>
      <c r="N26" s="75">
        <v>2139</v>
      </c>
      <c r="O26" s="75">
        <v>892</v>
      </c>
      <c r="P26" s="75">
        <v>6109</v>
      </c>
      <c r="Q26" s="71">
        <f t="shared" si="22"/>
        <v>4.4230949041608225</v>
      </c>
      <c r="R26" s="71">
        <f t="shared" si="23"/>
        <v>12.004484304932735</v>
      </c>
      <c r="S26" s="67">
        <f t="shared" si="24"/>
        <v>0.89883778032411188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406233</v>
      </c>
      <c r="G28" s="53">
        <f t="shared" si="25"/>
        <v>4146</v>
      </c>
      <c r="H28" s="53">
        <f t="shared" si="25"/>
        <v>226205</v>
      </c>
      <c r="I28" s="53">
        <f t="shared" si="25"/>
        <v>655947</v>
      </c>
      <c r="J28" s="74">
        <f t="shared" si="0"/>
        <v>96.981910274963823</v>
      </c>
      <c r="K28" s="74">
        <f t="shared" si="21"/>
        <v>0.79586216042969871</v>
      </c>
      <c r="L28" s="70">
        <f t="shared" si="12"/>
        <v>-0.38069234252157569</v>
      </c>
      <c r="M28" s="53">
        <f t="shared" si="26"/>
        <v>867705</v>
      </c>
      <c r="N28" s="53">
        <f t="shared" si="26"/>
        <v>10103</v>
      </c>
      <c r="O28" s="53">
        <f t="shared" si="26"/>
        <v>1276191</v>
      </c>
      <c r="P28" s="53">
        <f t="shared" si="26"/>
        <v>1790526</v>
      </c>
      <c r="Q28" s="74">
        <f t="shared" si="22"/>
        <v>84.88587548252994</v>
      </c>
      <c r="R28" s="74">
        <f t="shared" si="23"/>
        <v>-0.32008218205582084</v>
      </c>
      <c r="S28" s="70">
        <f t="shared" si="24"/>
        <v>-0.51539100800546878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44789</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39</v>
      </c>
      <c r="G6" s="99"/>
      <c r="H6" s="99"/>
      <c r="I6" s="99"/>
      <c r="J6" s="99"/>
      <c r="K6" s="99"/>
      <c r="L6" s="100"/>
      <c r="M6" s="101" t="s">
        <v>38</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112017</v>
      </c>
      <c r="P14" s="75">
        <v>134226</v>
      </c>
      <c r="Q14" s="71" t="str">
        <f t="shared" si="5"/>
        <v>n/a</v>
      </c>
      <c r="R14" s="71">
        <f t="shared" si="6"/>
        <v>-0.67987001972914829</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1049986</v>
      </c>
      <c r="P28" s="53">
        <f t="shared" si="26"/>
        <v>1134579</v>
      </c>
      <c r="Q28" s="74">
        <f t="shared" si="22"/>
        <v>76.467181467181462</v>
      </c>
      <c r="R28" s="74">
        <f t="shared" si="23"/>
        <v>-0.56049699710281853</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829D6E-E039-4DAB-9DEB-3919801E25FA}"/>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50acc271-0769-44fa-a07c-5c2dfce6e462"/>
    <ds:schemaRef ds:uri="http://purl.org/dc/elements/1.1/"/>
    <ds:schemaRef ds:uri="http://purl.org/dc/dcmitype/"/>
    <ds:schemaRef ds:uri="http://schemas.microsoft.com/office/infopath/2007/PartnerControls"/>
    <ds:schemaRef ds:uri="8cd7474e-1d48-42f1-a929-9fa835c241d5"/>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 </vt:lpstr>
      <vt:lpstr>Disclaimer</vt:lpstr>
      <vt:lpstr>Notes</vt:lpstr>
      <vt:lpstr>July-22</vt:lpstr>
      <vt:lpstr>Jun-22</vt:lpstr>
      <vt:lpstr>May-22</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Guzel Karasu</cp:lastModifiedBy>
  <cp:lastPrinted>2022-08-04T14:43:41Z</cp:lastPrinted>
  <dcterms:created xsi:type="dcterms:W3CDTF">2021-12-10T09:13:50Z</dcterms:created>
  <dcterms:modified xsi:type="dcterms:W3CDTF">2022-08-16T10:25:12Z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