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Holding\Investor Relations\GPH Yolcu Istatistikleri\December_2024\"/>
    </mc:Choice>
  </mc:AlternateContent>
  <xr:revisionPtr revIDLastSave="0" documentId="13_ncr:1_{FEB8D3AF-1339-41C9-A9C3-9496E94C8BE4}" xr6:coauthVersionLast="47" xr6:coauthVersionMax="47" xr10:uidLastSave="{00000000-0000-0000-0000-000000000000}"/>
  <bookViews>
    <workbookView xWindow="-108" yWindow="-108" windowWidth="23256" windowHeight="12576" activeTab="4" xr2:uid="{00000000-000D-0000-FFFF-FFFF00000000}"/>
  </bookViews>
  <sheets>
    <sheet name=" " sheetId="3" r:id="rId1"/>
    <sheet name="Notlar" sheetId="11" r:id="rId2"/>
    <sheet name="Yasal Uyarı" sheetId="13" r:id="rId3"/>
    <sheet name="Gemi Doluluk Oranları" sheetId="26" r:id="rId4"/>
    <sheet name="Aralık-24" sheetId="64" r:id="rId5"/>
    <sheet name="Kasım-24" sheetId="63" r:id="rId6"/>
    <sheet name="Ekim-24" sheetId="60" r:id="rId7"/>
    <sheet name="Eylül-2024" sheetId="59" r:id="rId8"/>
    <sheet name="Ağustos-24" sheetId="58" r:id="rId9"/>
    <sheet name="Temmuz-24" sheetId="57" r:id="rId10"/>
    <sheet name="Haziran-24" sheetId="56" r:id="rId11"/>
    <sheet name="Mayıs-24" sheetId="54" r:id="rId12"/>
    <sheet name="Nisan-24" sheetId="51" r:id="rId13"/>
    <sheet name="Mart-24" sheetId="52" r:id="rId14"/>
    <sheet name="Şubat-24" sheetId="53" r:id="rId15"/>
    <sheet name="Ocak-24" sheetId="48" r:id="rId16"/>
    <sheet name="Aralık-23" sheetId="47" r:id="rId17"/>
    <sheet name="Kasım-23" sheetId="46" r:id="rId18"/>
    <sheet name="Ekim-23" sheetId="45" r:id="rId19"/>
    <sheet name="Eylül-23" sheetId="44" r:id="rId20"/>
    <sheet name="Ağustos-23" sheetId="42" r:id="rId21"/>
    <sheet name="Temmuz-23" sheetId="41" r:id="rId22"/>
    <sheet name="Haziran-23" sheetId="40" r:id="rId23"/>
    <sheet name="Mayıs-23" sheetId="37" r:id="rId24"/>
    <sheet name="Nisan-23" sheetId="36" r:id="rId25"/>
    <sheet name="Mart-23" sheetId="34" r:id="rId26"/>
    <sheet name="Mart-23_Eski Raporlama" sheetId="33" r:id="rId27"/>
    <sheet name="Şubat-23" sheetId="32" r:id="rId28"/>
    <sheet name="Ocak-23" sheetId="31" r:id="rId29"/>
    <sheet name="Aralık-22" sheetId="28" r:id="rId30"/>
    <sheet name="Kasım-22" sheetId="29" r:id="rId31"/>
    <sheet name="Ekim-22" sheetId="30" r:id="rId32"/>
    <sheet name="Eylül-22" sheetId="24" r:id="rId33"/>
    <sheet name="Ağustos-22 " sheetId="22" r:id="rId34"/>
    <sheet name="Tem-22" sheetId="21" r:id="rId35"/>
    <sheet name="Haz-22" sheetId="20" r:id="rId36"/>
    <sheet name="May-22" sheetId="19" r:id="rId37"/>
    <sheet name="Nis-22" sheetId="18" r:id="rId38"/>
    <sheet name="Mart-22" sheetId="17" r:id="rId39"/>
    <sheet name="Subat-22" sheetId="16" r:id="rId40"/>
    <sheet name="Ocak-22" sheetId="15" r:id="rId41"/>
    <sheet name="Aralık-21" sheetId="14" r:id="rId42"/>
    <sheet name="Kasım-21" sheetId="10" r:id="rId43"/>
    <sheet name="Ekim-21" sheetId="9" r:id="rId44"/>
    <sheet name="Eylül-21" sheetId="1" r:id="rId45"/>
  </sheets>
  <externalReferences>
    <externalReference r:id="rId46"/>
    <externalReference r:id="rId47"/>
  </externalReferences>
  <definedNames>
    <definedName name="_Order1" hidden="1">255</definedName>
    <definedName name="_Order2" hidden="1">255</definedName>
    <definedName name="AcqOppSwitch" localSheetId="33">[1]Inputs!$E$44</definedName>
    <definedName name="AcqOppSwitch" localSheetId="20">[1]Inputs!$E$44</definedName>
    <definedName name="AcqOppSwitch" localSheetId="8">[1]Inputs!$E$44</definedName>
    <definedName name="AcqOppSwitch" localSheetId="16">[1]Inputs!$E$44</definedName>
    <definedName name="AcqOppSwitch" localSheetId="4">[1]Inputs!$E$44</definedName>
    <definedName name="AcqOppSwitch" localSheetId="18">[1]Inputs!$E$44</definedName>
    <definedName name="AcqOppSwitch" localSheetId="6">[1]Inputs!$E$44</definedName>
    <definedName name="AcqOppSwitch" localSheetId="7">[1]Inputs!$E$44</definedName>
    <definedName name="AcqOppSwitch" localSheetId="32">[1]Inputs!$E$44</definedName>
    <definedName name="AcqOppSwitch" localSheetId="19">[1]Inputs!$E$44</definedName>
    <definedName name="AcqOppSwitch" localSheetId="3">[1]Inputs!$E$44</definedName>
    <definedName name="AcqOppSwitch" localSheetId="22">[1]Inputs!$E$44</definedName>
    <definedName name="AcqOppSwitch" localSheetId="10">[1]Inputs!$E$44</definedName>
    <definedName name="AcqOppSwitch" localSheetId="17">[1]Inputs!$E$44</definedName>
    <definedName name="AcqOppSwitch" localSheetId="5">[1]Inputs!$E$44</definedName>
    <definedName name="AcqOppSwitch" localSheetId="25">[1]Inputs!$E$44</definedName>
    <definedName name="AcqOppSwitch" localSheetId="26">[1]Inputs!$E$44</definedName>
    <definedName name="AcqOppSwitch" localSheetId="13">[1]Inputs!$E$44</definedName>
    <definedName name="AcqOppSwitch" localSheetId="23">[1]Inputs!$E$44</definedName>
    <definedName name="AcqOppSwitch" localSheetId="11">[1]Inputs!$E$44</definedName>
    <definedName name="AcqOppSwitch" localSheetId="24">[1]Inputs!$E$44</definedName>
    <definedName name="AcqOppSwitch" localSheetId="12">[1]Inputs!$E$44</definedName>
    <definedName name="AcqOppSwitch" localSheetId="28">[1]Inputs!$E$44</definedName>
    <definedName name="AcqOppSwitch" localSheetId="15">[1]Inputs!$E$44</definedName>
    <definedName name="AcqOppSwitch" localSheetId="27">[1]Inputs!$E$44</definedName>
    <definedName name="AcqOppSwitch" localSheetId="14">[1]Inputs!$E$44</definedName>
    <definedName name="AcqOppSwitch" localSheetId="21">[1]Inputs!$E$44</definedName>
    <definedName name="AcqOppSwitch" localSheetId="9">[1]Inputs!$E$44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3">[1]Inputs!$E$49</definedName>
    <definedName name="KalundborgSwitch" localSheetId="20">[1]Inputs!$E$49</definedName>
    <definedName name="KalundborgSwitch" localSheetId="8">[1]Inputs!$E$49</definedName>
    <definedName name="KalundborgSwitch" localSheetId="16">[1]Inputs!$E$49</definedName>
    <definedName name="KalundborgSwitch" localSheetId="4">[1]Inputs!$E$49</definedName>
    <definedName name="KalundborgSwitch" localSheetId="18">[1]Inputs!$E$49</definedName>
    <definedName name="KalundborgSwitch" localSheetId="6">[1]Inputs!$E$49</definedName>
    <definedName name="KalundborgSwitch" localSheetId="7">[1]Inputs!$E$49</definedName>
    <definedName name="KalundborgSwitch" localSheetId="32">[1]Inputs!$E$49</definedName>
    <definedName name="KalundborgSwitch" localSheetId="19">[1]Inputs!$E$49</definedName>
    <definedName name="KalundborgSwitch" localSheetId="3">[1]Inputs!$E$49</definedName>
    <definedName name="KalundborgSwitch" localSheetId="22">[1]Inputs!$E$49</definedName>
    <definedName name="KalundborgSwitch" localSheetId="10">[1]Inputs!$E$49</definedName>
    <definedName name="KalundborgSwitch" localSheetId="17">[1]Inputs!$E$49</definedName>
    <definedName name="KalundborgSwitch" localSheetId="5">[1]Inputs!$E$49</definedName>
    <definedName name="KalundborgSwitch" localSheetId="25">[1]Inputs!$E$49</definedName>
    <definedName name="KalundborgSwitch" localSheetId="26">[1]Inputs!$E$49</definedName>
    <definedName name="KalundborgSwitch" localSheetId="13">[1]Inputs!$E$49</definedName>
    <definedName name="KalundborgSwitch" localSheetId="23">[1]Inputs!$E$49</definedName>
    <definedName name="KalundborgSwitch" localSheetId="11">[1]Inputs!$E$49</definedName>
    <definedName name="KalundborgSwitch" localSheetId="24">[1]Inputs!$E$49</definedName>
    <definedName name="KalundborgSwitch" localSheetId="12">[1]Inputs!$E$49</definedName>
    <definedName name="KalundborgSwitch" localSheetId="28">[1]Inputs!$E$49</definedName>
    <definedName name="KalundborgSwitch" localSheetId="15">[1]Inputs!$E$49</definedName>
    <definedName name="KalundborgSwitch" localSheetId="27">[1]Inputs!$E$49</definedName>
    <definedName name="KalundborgSwitch" localSheetId="14">[1]Inputs!$E$49</definedName>
    <definedName name="KalundborgSwitch" localSheetId="21">[1]Inputs!$E$49</definedName>
    <definedName name="KalundborgSwitch" localSheetId="9">[1]Inputs!$E$49</definedName>
    <definedName name="KalundborgSwitch">[2]Inputs!$E$49</definedName>
    <definedName name="LasPalmasSwitch" localSheetId="33">[1]Inputs!#REF!</definedName>
    <definedName name="LasPalmasSwitch" localSheetId="20">[1]Inputs!#REF!</definedName>
    <definedName name="LasPalmasSwitch" localSheetId="8">[1]Inputs!#REF!</definedName>
    <definedName name="LasPalmasSwitch" localSheetId="29">[2]Inputs!#REF!</definedName>
    <definedName name="LasPalmasSwitch" localSheetId="16">[1]Inputs!#REF!</definedName>
    <definedName name="LasPalmasSwitch" localSheetId="4">[1]Inputs!#REF!</definedName>
    <definedName name="LasPalmasSwitch" localSheetId="31">[2]Inputs!#REF!</definedName>
    <definedName name="LasPalmasSwitch" localSheetId="18">[1]Inputs!#REF!</definedName>
    <definedName name="LasPalmasSwitch" localSheetId="6">[1]Inputs!#REF!</definedName>
    <definedName name="LasPalmasSwitch" localSheetId="7">[1]Inputs!#REF!</definedName>
    <definedName name="LasPalmasSwitch" localSheetId="32">[1]Inputs!#REF!</definedName>
    <definedName name="LasPalmasSwitch" localSheetId="19">[1]Inputs!#REF!</definedName>
    <definedName name="LasPalmasSwitch" localSheetId="3">[1]Inputs!#REF!</definedName>
    <definedName name="LasPalmasSwitch" localSheetId="22">[1]Inputs!#REF!</definedName>
    <definedName name="LasPalmasSwitch" localSheetId="10">[1]Inputs!#REF!</definedName>
    <definedName name="LasPalmasSwitch" localSheetId="30">[2]Inputs!#REF!</definedName>
    <definedName name="LasPalmasSwitch" localSheetId="17">[1]Inputs!#REF!</definedName>
    <definedName name="LasPalmasSwitch" localSheetId="5">[1]Inputs!#REF!</definedName>
    <definedName name="LasPalmasSwitch" localSheetId="25">[1]Inputs!#REF!</definedName>
    <definedName name="LasPalmasSwitch" localSheetId="26">[1]Inputs!#REF!</definedName>
    <definedName name="LasPalmasSwitch" localSheetId="13">[1]Inputs!#REF!</definedName>
    <definedName name="LasPalmasSwitch" localSheetId="23">[1]Inputs!#REF!</definedName>
    <definedName name="LasPalmasSwitch" localSheetId="11">[1]Inputs!#REF!</definedName>
    <definedName name="LasPalmasSwitch" localSheetId="24">[1]Inputs!#REF!</definedName>
    <definedName name="LasPalmasSwitch" localSheetId="12">[1]Inputs!#REF!</definedName>
    <definedName name="LasPalmasSwitch" localSheetId="1">[2]Inputs!#REF!</definedName>
    <definedName name="LasPalmasSwitch" localSheetId="28">[1]Inputs!#REF!</definedName>
    <definedName name="LasPalmasSwitch" localSheetId="15">[1]Inputs!#REF!</definedName>
    <definedName name="LasPalmasSwitch" localSheetId="27">[1]Inputs!#REF!</definedName>
    <definedName name="LasPalmasSwitch" localSheetId="14">[1]Inputs!#REF!</definedName>
    <definedName name="LasPalmasSwitch" localSheetId="21">[1]Inputs!#REF!</definedName>
    <definedName name="LasPalmasSwitch" localSheetId="9">[1]Inputs!#REF!</definedName>
    <definedName name="LasPalmasSwitch" localSheetId="2">[2]Inputs!#REF!</definedName>
    <definedName name="LasPalmasSwitch">[2]Inputs!#REF!</definedName>
    <definedName name="ll" localSheetId="33">[2]Inputs!#REF!</definedName>
    <definedName name="ll">[2]Inputs!#REF!</definedName>
    <definedName name="ProjectionsSwitch" localSheetId="33">[1]Inputs!$E$13</definedName>
    <definedName name="ProjectionsSwitch" localSheetId="20">[1]Inputs!$E$13</definedName>
    <definedName name="ProjectionsSwitch" localSheetId="8">[1]Inputs!$E$13</definedName>
    <definedName name="ProjectionsSwitch" localSheetId="16">[1]Inputs!$E$13</definedName>
    <definedName name="ProjectionsSwitch" localSheetId="4">[1]Inputs!$E$13</definedName>
    <definedName name="ProjectionsSwitch" localSheetId="18">[1]Inputs!$E$13</definedName>
    <definedName name="ProjectionsSwitch" localSheetId="6">[1]Inputs!$E$13</definedName>
    <definedName name="ProjectionsSwitch" localSheetId="7">[1]Inputs!$E$13</definedName>
    <definedName name="ProjectionsSwitch" localSheetId="32">[1]Inputs!$E$13</definedName>
    <definedName name="ProjectionsSwitch" localSheetId="19">[1]Inputs!$E$13</definedName>
    <definedName name="ProjectionsSwitch" localSheetId="3">[1]Inputs!$E$13</definedName>
    <definedName name="ProjectionsSwitch" localSheetId="22">[1]Inputs!$E$13</definedName>
    <definedName name="ProjectionsSwitch" localSheetId="10">[1]Inputs!$E$13</definedName>
    <definedName name="ProjectionsSwitch" localSheetId="17">[1]Inputs!$E$13</definedName>
    <definedName name="ProjectionsSwitch" localSheetId="5">[1]Inputs!$E$13</definedName>
    <definedName name="ProjectionsSwitch" localSheetId="25">[1]Inputs!$E$13</definedName>
    <definedName name="ProjectionsSwitch" localSheetId="26">[1]Inputs!$E$13</definedName>
    <definedName name="ProjectionsSwitch" localSheetId="13">[1]Inputs!$E$13</definedName>
    <definedName name="ProjectionsSwitch" localSheetId="23">[1]Inputs!$E$13</definedName>
    <definedName name="ProjectionsSwitch" localSheetId="11">[1]Inputs!$E$13</definedName>
    <definedName name="ProjectionsSwitch" localSheetId="24">[1]Inputs!$E$13</definedName>
    <definedName name="ProjectionsSwitch" localSheetId="12">[1]Inputs!$E$13</definedName>
    <definedName name="ProjectionsSwitch" localSheetId="28">[1]Inputs!$E$13</definedName>
    <definedName name="ProjectionsSwitch" localSheetId="15">[1]Inputs!$E$13</definedName>
    <definedName name="ProjectionsSwitch" localSheetId="27">[1]Inputs!$E$13</definedName>
    <definedName name="ProjectionsSwitch" localSheetId="14">[1]Inputs!$E$13</definedName>
    <definedName name="ProjectionsSwitch" localSheetId="21">[1]Inputs!$E$13</definedName>
    <definedName name="ProjectionsSwitch" localSheetId="9">[1]Inputs!$E$13</definedName>
    <definedName name="ProjectionsSwitch">[2]Inputs!$E$13</definedName>
    <definedName name="SanJuanSwitch" localSheetId="33">[1]Inputs!$E$51</definedName>
    <definedName name="SanJuanSwitch" localSheetId="20">[1]Inputs!$E$51</definedName>
    <definedName name="SanJuanSwitch" localSheetId="8">[1]Inputs!$E$51</definedName>
    <definedName name="SanJuanSwitch" localSheetId="16">[1]Inputs!$E$51</definedName>
    <definedName name="SanJuanSwitch" localSheetId="4">[1]Inputs!$E$51</definedName>
    <definedName name="SanJuanSwitch" localSheetId="18">[1]Inputs!$E$51</definedName>
    <definedName name="SanJuanSwitch" localSheetId="6">[1]Inputs!$E$51</definedName>
    <definedName name="SanJuanSwitch" localSheetId="7">[1]Inputs!$E$51</definedName>
    <definedName name="SanJuanSwitch" localSheetId="32">[1]Inputs!$E$51</definedName>
    <definedName name="SanJuanSwitch" localSheetId="19">[1]Inputs!$E$51</definedName>
    <definedName name="SanJuanSwitch" localSheetId="3">[1]Inputs!$E$51</definedName>
    <definedName name="SanJuanSwitch" localSheetId="22">[1]Inputs!$E$51</definedName>
    <definedName name="SanJuanSwitch" localSheetId="10">[1]Inputs!$E$51</definedName>
    <definedName name="SanJuanSwitch" localSheetId="17">[1]Inputs!$E$51</definedName>
    <definedName name="SanJuanSwitch" localSheetId="5">[1]Inputs!$E$51</definedName>
    <definedName name="SanJuanSwitch" localSheetId="25">[1]Inputs!$E$51</definedName>
    <definedName name="SanJuanSwitch" localSheetId="26">[1]Inputs!$E$51</definedName>
    <definedName name="SanJuanSwitch" localSheetId="13">[1]Inputs!$E$51</definedName>
    <definedName name="SanJuanSwitch" localSheetId="23">[1]Inputs!$E$51</definedName>
    <definedName name="SanJuanSwitch" localSheetId="11">[1]Inputs!$E$51</definedName>
    <definedName name="SanJuanSwitch" localSheetId="24">[1]Inputs!$E$51</definedName>
    <definedName name="SanJuanSwitch" localSheetId="12">[1]Inputs!$E$51</definedName>
    <definedName name="SanJuanSwitch" localSheetId="28">[1]Inputs!$E$51</definedName>
    <definedName name="SanJuanSwitch" localSheetId="15">[1]Inputs!$E$51</definedName>
    <definedName name="SanJuanSwitch" localSheetId="27">[1]Inputs!$E$51</definedName>
    <definedName name="SanJuanSwitch" localSheetId="14">[1]Inputs!$E$51</definedName>
    <definedName name="SanJuanSwitch" localSheetId="21">[1]Inputs!$E$51</definedName>
    <definedName name="SanJuanSwitch" localSheetId="9">[1]Inputs!$E$51</definedName>
    <definedName name="SanJuanSwitch">[2]Inputs!$E$51</definedName>
    <definedName name="ScenarioSwitch" localSheetId="33">[1]Inputs!$E$14</definedName>
    <definedName name="ScenarioSwitch" localSheetId="20">[1]Inputs!$E$14</definedName>
    <definedName name="ScenarioSwitch" localSheetId="8">[1]Inputs!$E$14</definedName>
    <definedName name="ScenarioSwitch" localSheetId="16">[1]Inputs!$E$14</definedName>
    <definedName name="ScenarioSwitch" localSheetId="4">[1]Inputs!$E$14</definedName>
    <definedName name="ScenarioSwitch" localSheetId="18">[1]Inputs!$E$14</definedName>
    <definedName name="ScenarioSwitch" localSheetId="6">[1]Inputs!$E$14</definedName>
    <definedName name="ScenarioSwitch" localSheetId="7">[1]Inputs!$E$14</definedName>
    <definedName name="ScenarioSwitch" localSheetId="32">[1]Inputs!$E$14</definedName>
    <definedName name="ScenarioSwitch" localSheetId="19">[1]Inputs!$E$14</definedName>
    <definedName name="ScenarioSwitch" localSheetId="3">[1]Inputs!$E$14</definedName>
    <definedName name="ScenarioSwitch" localSheetId="22">[1]Inputs!$E$14</definedName>
    <definedName name="ScenarioSwitch" localSheetId="10">[1]Inputs!$E$14</definedName>
    <definedName name="ScenarioSwitch" localSheetId="17">[1]Inputs!$E$14</definedName>
    <definedName name="ScenarioSwitch" localSheetId="5">[1]Inputs!$E$14</definedName>
    <definedName name="ScenarioSwitch" localSheetId="25">[1]Inputs!$E$14</definedName>
    <definedName name="ScenarioSwitch" localSheetId="26">[1]Inputs!$E$14</definedName>
    <definedName name="ScenarioSwitch" localSheetId="13">[1]Inputs!$E$14</definedName>
    <definedName name="ScenarioSwitch" localSheetId="23">[1]Inputs!$E$14</definedName>
    <definedName name="ScenarioSwitch" localSheetId="11">[1]Inputs!$E$14</definedName>
    <definedName name="ScenarioSwitch" localSheetId="24">[1]Inputs!$E$14</definedName>
    <definedName name="ScenarioSwitch" localSheetId="12">[1]Inputs!$E$14</definedName>
    <definedName name="ScenarioSwitch" localSheetId="28">[1]Inputs!$E$14</definedName>
    <definedName name="ScenarioSwitch" localSheetId="15">[1]Inputs!$E$14</definedName>
    <definedName name="ScenarioSwitch" localSheetId="27">[1]Inputs!$E$14</definedName>
    <definedName name="ScenarioSwitch" localSheetId="14">[1]Inputs!$E$14</definedName>
    <definedName name="ScenarioSwitch" localSheetId="21">[1]Inputs!$E$14</definedName>
    <definedName name="ScenarioSwitch" localSheetId="9">[1]Inputs!$E$14</definedName>
    <definedName name="ScenarioSwitch">[2]Inputs!$E$14</definedName>
    <definedName name="TortolaSwitch" localSheetId="33">[1]Inputs!$E$50</definedName>
    <definedName name="TortolaSwitch" localSheetId="20">[1]Inputs!$E$50</definedName>
    <definedName name="TortolaSwitch" localSheetId="8">[1]Inputs!$E$50</definedName>
    <definedName name="TortolaSwitch" localSheetId="16">[1]Inputs!$E$50</definedName>
    <definedName name="TortolaSwitch" localSheetId="4">[1]Inputs!$E$50</definedName>
    <definedName name="TortolaSwitch" localSheetId="18">[1]Inputs!$E$50</definedName>
    <definedName name="TortolaSwitch" localSheetId="6">[1]Inputs!$E$50</definedName>
    <definedName name="TortolaSwitch" localSheetId="7">[1]Inputs!$E$50</definedName>
    <definedName name="TortolaSwitch" localSheetId="32">[1]Inputs!$E$50</definedName>
    <definedName name="TortolaSwitch" localSheetId="19">[1]Inputs!$E$50</definedName>
    <definedName name="TortolaSwitch" localSheetId="3">[1]Inputs!$E$50</definedName>
    <definedName name="TortolaSwitch" localSheetId="22">[1]Inputs!$E$50</definedName>
    <definedName name="TortolaSwitch" localSheetId="10">[1]Inputs!$E$50</definedName>
    <definedName name="TortolaSwitch" localSheetId="17">[1]Inputs!$E$50</definedName>
    <definedName name="TortolaSwitch" localSheetId="5">[1]Inputs!$E$50</definedName>
    <definedName name="TortolaSwitch" localSheetId="25">[1]Inputs!$E$50</definedName>
    <definedName name="TortolaSwitch" localSheetId="26">[1]Inputs!$E$50</definedName>
    <definedName name="TortolaSwitch" localSheetId="13">[1]Inputs!$E$50</definedName>
    <definedName name="TortolaSwitch" localSheetId="23">[1]Inputs!$E$50</definedName>
    <definedName name="TortolaSwitch" localSheetId="11">[1]Inputs!$E$50</definedName>
    <definedName name="TortolaSwitch" localSheetId="24">[1]Inputs!$E$50</definedName>
    <definedName name="TortolaSwitch" localSheetId="12">[1]Inputs!$E$50</definedName>
    <definedName name="TortolaSwitch" localSheetId="28">[1]Inputs!$E$50</definedName>
    <definedName name="TortolaSwitch" localSheetId="15">[1]Inputs!$E$50</definedName>
    <definedName name="TortolaSwitch" localSheetId="27">[1]Inputs!$E$50</definedName>
    <definedName name="TortolaSwitch" localSheetId="14">[1]Inputs!$E$50</definedName>
    <definedName name="TortolaSwitch" localSheetId="21">[1]Inputs!$E$50</definedName>
    <definedName name="TortolaSwitch" localSheetId="9">[1]Inputs!$E$50</definedName>
    <definedName name="TortolaSwitch">[2]Inputs!$E$50</definedName>
    <definedName name="ValenciaSwitch" localSheetId="33">[1]Inputs!$E$48</definedName>
    <definedName name="ValenciaSwitch" localSheetId="20">[1]Inputs!$E$48</definedName>
    <definedName name="ValenciaSwitch" localSheetId="8">[1]Inputs!$E$48</definedName>
    <definedName name="ValenciaSwitch" localSheetId="16">[1]Inputs!$E$48</definedName>
    <definedName name="ValenciaSwitch" localSheetId="4">[1]Inputs!$E$48</definedName>
    <definedName name="ValenciaSwitch" localSheetId="18">[1]Inputs!$E$48</definedName>
    <definedName name="ValenciaSwitch" localSheetId="6">[1]Inputs!$E$48</definedName>
    <definedName name="ValenciaSwitch" localSheetId="7">[1]Inputs!$E$48</definedName>
    <definedName name="ValenciaSwitch" localSheetId="32">[1]Inputs!$E$48</definedName>
    <definedName name="ValenciaSwitch" localSheetId="19">[1]Inputs!$E$48</definedName>
    <definedName name="ValenciaSwitch" localSheetId="3">[1]Inputs!$E$48</definedName>
    <definedName name="ValenciaSwitch" localSheetId="22">[1]Inputs!$E$48</definedName>
    <definedName name="ValenciaSwitch" localSheetId="10">[1]Inputs!$E$48</definedName>
    <definedName name="ValenciaSwitch" localSheetId="17">[1]Inputs!$E$48</definedName>
    <definedName name="ValenciaSwitch" localSheetId="5">[1]Inputs!$E$48</definedName>
    <definedName name="ValenciaSwitch" localSheetId="25">[1]Inputs!$E$48</definedName>
    <definedName name="ValenciaSwitch" localSheetId="26">[1]Inputs!$E$48</definedName>
    <definedName name="ValenciaSwitch" localSheetId="13">[1]Inputs!$E$48</definedName>
    <definedName name="ValenciaSwitch" localSheetId="23">[1]Inputs!$E$48</definedName>
    <definedName name="ValenciaSwitch" localSheetId="11">[1]Inputs!$E$48</definedName>
    <definedName name="ValenciaSwitch" localSheetId="24">[1]Inputs!$E$48</definedName>
    <definedName name="ValenciaSwitch" localSheetId="12">[1]Inputs!$E$48</definedName>
    <definedName name="ValenciaSwitch" localSheetId="28">[1]Inputs!$E$48</definedName>
    <definedName name="ValenciaSwitch" localSheetId="15">[1]Inputs!$E$48</definedName>
    <definedName name="ValenciaSwitch" localSheetId="27">[1]Inputs!$E$48</definedName>
    <definedName name="ValenciaSwitch" localSheetId="14">[1]Inputs!$E$48</definedName>
    <definedName name="ValenciaSwitch" localSheetId="21">[1]Inputs!$E$48</definedName>
    <definedName name="ValenciaSwitch" localSheetId="9">[1]Inputs!$E$48</definedName>
    <definedName name="ValenciaSwitch">[2]Inputs!$E$48</definedName>
    <definedName name="_xlnm.Print_Area" localSheetId="1">Notlar!$A$1:$CA$35</definedName>
    <definedName name="_xlnm.Print_Area" localSheetId="2">'Yasal Uyarı'!$A$1:$CA$35</definedName>
    <definedName name="z" localSheetId="33">[1]Inputs!#REF!</definedName>
    <definedName name="z" localSheetId="20">[1]Inputs!#REF!</definedName>
    <definedName name="z" localSheetId="8">[1]Inputs!#REF!</definedName>
    <definedName name="z" localSheetId="29">[2]Inputs!#REF!</definedName>
    <definedName name="z" localSheetId="16">[1]Inputs!#REF!</definedName>
    <definedName name="z" localSheetId="4">[1]Inputs!#REF!</definedName>
    <definedName name="z" localSheetId="31">[2]Inputs!#REF!</definedName>
    <definedName name="z" localSheetId="18">[1]Inputs!#REF!</definedName>
    <definedName name="z" localSheetId="6">[1]Inputs!#REF!</definedName>
    <definedName name="z" localSheetId="7">[1]Inputs!#REF!</definedName>
    <definedName name="z" localSheetId="32">[1]Inputs!#REF!</definedName>
    <definedName name="z" localSheetId="19">[1]Inputs!#REF!</definedName>
    <definedName name="z" localSheetId="3">[1]Inputs!#REF!</definedName>
    <definedName name="z" localSheetId="22">[1]Inputs!#REF!</definedName>
    <definedName name="z" localSheetId="10">[1]Inputs!#REF!</definedName>
    <definedName name="z" localSheetId="30">[2]Inputs!#REF!</definedName>
    <definedName name="z" localSheetId="17">[1]Inputs!#REF!</definedName>
    <definedName name="z" localSheetId="5">[1]Inputs!#REF!</definedName>
    <definedName name="z" localSheetId="25">[1]Inputs!#REF!</definedName>
    <definedName name="z" localSheetId="26">[1]Inputs!#REF!</definedName>
    <definedName name="z" localSheetId="13">[1]Inputs!#REF!</definedName>
    <definedName name="z" localSheetId="23">[1]Inputs!#REF!</definedName>
    <definedName name="z" localSheetId="11">[1]Inputs!#REF!</definedName>
    <definedName name="z" localSheetId="24">[1]Inputs!#REF!</definedName>
    <definedName name="z" localSheetId="12">[1]Inputs!#REF!</definedName>
    <definedName name="z" localSheetId="1">[2]Inputs!#REF!</definedName>
    <definedName name="z" localSheetId="28">[1]Inputs!#REF!</definedName>
    <definedName name="z" localSheetId="15">[1]Inputs!#REF!</definedName>
    <definedName name="z" localSheetId="27">[1]Inputs!#REF!</definedName>
    <definedName name="z" localSheetId="14">[1]Inputs!#REF!</definedName>
    <definedName name="z" localSheetId="21">[1]Inputs!#REF!</definedName>
    <definedName name="z" localSheetId="9">[1]Inputs!#REF!</definedName>
    <definedName name="z" localSheetId="2">[2]Inputs!#REF!</definedName>
    <definedName name="z">[2]Inputs!#REF!</definedName>
    <definedName name="Z_5F6D01E3_9E6F_4D7F_980F_63899AF95899_.wvu.Cols" localSheetId="33" hidden="1">'Ağustos-22 '!$X:$XFD</definedName>
    <definedName name="Z_5F6D01E3_9E6F_4D7F_980F_63899AF95899_.wvu.Cols" localSheetId="29" hidden="1">'Aralık-22'!$X:$XFD</definedName>
    <definedName name="Z_5F6D01E3_9E6F_4D7F_980F_63899AF95899_.wvu.Cols" localSheetId="31" hidden="1">'Ekim-22'!$X:$XFD</definedName>
    <definedName name="Z_5F6D01E3_9E6F_4D7F_980F_63899AF95899_.wvu.Cols" localSheetId="32" hidden="1">'Eylül-22'!$X:$XFD</definedName>
    <definedName name="Z_5F6D01E3_9E6F_4D7F_980F_63899AF95899_.wvu.Cols" localSheetId="3" hidden="1">'Gemi Doluluk Oranları'!$AO:$XFD</definedName>
    <definedName name="Z_5F6D01E3_9E6F_4D7F_980F_63899AF95899_.wvu.Cols" localSheetId="30" hidden="1">'Kasım-22'!$X:$XFD</definedName>
    <definedName name="Z_5F6D01E3_9E6F_4D7F_980F_63899AF95899_.wvu.Cols" localSheetId="28" hidden="1">'Ocak-23'!$AC:$XFD</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4" l="1"/>
  <c r="AF28" i="63"/>
  <c r="AE28" i="63"/>
  <c r="AD28" i="63"/>
  <c r="AC28" i="63"/>
  <c r="AB28" i="63"/>
  <c r="K28" i="63"/>
  <c r="J28" i="63"/>
  <c r="O28" i="63" s="1"/>
  <c r="I28" i="63"/>
  <c r="H28" i="63"/>
  <c r="G28" i="63"/>
  <c r="F28" i="63"/>
  <c r="P28" i="63" s="1"/>
  <c r="AF27" i="63"/>
  <c r="AE27" i="63"/>
  <c r="AD27" i="63"/>
  <c r="AC27" i="63"/>
  <c r="AB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M27" i="63" l="1"/>
  <c r="O27" i="63"/>
  <c r="L28" i="63"/>
  <c r="P27" i="63"/>
  <c r="M28" i="63"/>
  <c r="N28" i="63"/>
  <c r="N27" i="63"/>
  <c r="L27" i="63"/>
  <c r="AF28" i="60"/>
  <c r="AE28" i="60"/>
  <c r="AD28" i="60"/>
  <c r="AC28" i="60"/>
  <c r="AB28" i="60"/>
  <c r="K28" i="60"/>
  <c r="J28" i="60"/>
  <c r="I28" i="60"/>
  <c r="H28" i="60"/>
  <c r="G28" i="60"/>
  <c r="F28" i="60"/>
  <c r="O28" i="60" s="1"/>
  <c r="AF27" i="60"/>
  <c r="AE27" i="60"/>
  <c r="AD27" i="60"/>
  <c r="AC27" i="60"/>
  <c r="AB27" i="60"/>
  <c r="K27" i="60"/>
  <c r="J27" i="60"/>
  <c r="I27" i="60"/>
  <c r="H27" i="60"/>
  <c r="G27" i="60"/>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M27" i="60" l="1"/>
  <c r="O27" i="60"/>
  <c r="P27" i="60"/>
  <c r="L28" i="60"/>
  <c r="M28" i="60"/>
  <c r="L27" i="60"/>
  <c r="W13" i="60"/>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K28" i="58"/>
  <c r="J28" i="58"/>
  <c r="I28" i="58"/>
  <c r="H28" i="58"/>
  <c r="G28" i="58"/>
  <c r="F28" i="58"/>
  <c r="L28" i="58" s="1"/>
  <c r="AF27" i="58"/>
  <c r="AE27" i="58"/>
  <c r="AD27" i="58"/>
  <c r="AC27" i="58"/>
  <c r="AB27" i="58"/>
  <c r="K27" i="58"/>
  <c r="J27" i="58"/>
  <c r="I27" i="58"/>
  <c r="H27" i="58"/>
  <c r="G27" i="58"/>
  <c r="F27" i="58"/>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P27" i="58" l="1"/>
  <c r="P28" i="58"/>
  <c r="T28" i="58"/>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AF27" i="57"/>
  <c r="AE27" i="57"/>
  <c r="AD27" i="57"/>
  <c r="AC27" i="57"/>
  <c r="AB27" i="57"/>
  <c r="K27" i="57"/>
  <c r="J27" i="57"/>
  <c r="I27" i="57"/>
  <c r="H27" i="57"/>
  <c r="G27" i="57"/>
  <c r="F27" i="57"/>
  <c r="L27" i="57" s="1"/>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P28" i="57" l="1"/>
  <c r="P27" i="57"/>
  <c r="W28" i="58"/>
  <c r="AA28" i="58"/>
  <c r="X28" i="58"/>
  <c r="Z28" i="58"/>
  <c r="Y28" i="58"/>
  <c r="Z27" i="58"/>
  <c r="Y27" i="58"/>
  <c r="X27" i="58"/>
  <c r="W27" i="58"/>
  <c r="AA27" i="58"/>
  <c r="W19" i="57"/>
  <c r="Q28" i="57"/>
  <c r="Z28" i="57" s="1"/>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AA13" i="57"/>
  <c r="AA14" i="57"/>
  <c r="R28" i="57"/>
  <c r="N27" i="57"/>
  <c r="S28" i="57"/>
  <c r="L28" i="57"/>
  <c r="W13" i="57"/>
  <c r="N28" i="57"/>
  <c r="O28" i="57"/>
  <c r="X13" i="57"/>
  <c r="AF28" i="56"/>
  <c r="AE28" i="56"/>
  <c r="AD28" i="56"/>
  <c r="AC28" i="56"/>
  <c r="AB28" i="56"/>
  <c r="S28" i="56"/>
  <c r="J28" i="56"/>
  <c r="I28" i="56"/>
  <c r="H28" i="56"/>
  <c r="F28" i="56"/>
  <c r="N28" i="56" s="1"/>
  <c r="AF27" i="56"/>
  <c r="AE27" i="56"/>
  <c r="AD27" i="56"/>
  <c r="AC27" i="56"/>
  <c r="AB27" i="56"/>
  <c r="K27" i="56"/>
  <c r="J27" i="56"/>
  <c r="I27" i="56"/>
  <c r="H27" i="56"/>
  <c r="G27" i="56"/>
  <c r="F27" i="56"/>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O20" i="56"/>
  <c r="N20" i="56"/>
  <c r="M20" i="56"/>
  <c r="K20" i="56"/>
  <c r="K28" i="56" s="1"/>
  <c r="P28" i="56" s="1"/>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AA28" i="57" l="1"/>
  <c r="X28" i="57"/>
  <c r="P20" i="56"/>
  <c r="Y28" i="57"/>
  <c r="L27" i="56"/>
  <c r="W28" i="57"/>
  <c r="W27" i="57"/>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K27" i="54"/>
  <c r="J27" i="54"/>
  <c r="I27" i="54"/>
  <c r="H27" i="54"/>
  <c r="G27" i="54"/>
  <c r="F27" i="54"/>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L27" i="54" l="1"/>
  <c r="M27" i="54"/>
  <c r="U28" i="54"/>
  <c r="X22" i="54"/>
  <c r="T28" i="54"/>
  <c r="Z20" i="54"/>
  <c r="Z23" i="54"/>
  <c r="U27" i="54"/>
  <c r="R28" i="54"/>
  <c r="W22" i="54"/>
  <c r="V28" i="54"/>
  <c r="S27" i="54"/>
  <c r="W19" i="54"/>
  <c r="X25" i="54"/>
  <c r="T27" i="54"/>
  <c r="X20" i="54"/>
  <c r="Z19" i="54"/>
  <c r="X23" i="54"/>
  <c r="Z26" i="54"/>
  <c r="P28" i="54"/>
  <c r="Q28" i="54"/>
  <c r="W28" i="54" s="1"/>
  <c r="W13" i="54"/>
  <c r="X19" i="54"/>
  <c r="Z22" i="54"/>
  <c r="W25" i="54"/>
  <c r="Q27" i="54"/>
  <c r="AA27" i="54" s="1"/>
  <c r="AA13" i="54"/>
  <c r="X14" i="54"/>
  <c r="Z17" i="54"/>
  <c r="W20" i="54"/>
  <c r="AA25" i="54"/>
  <c r="O27" i="54"/>
  <c r="L28" i="54"/>
  <c r="P27" i="54"/>
  <c r="M28" i="54"/>
  <c r="S28" i="54"/>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AF27" i="53"/>
  <c r="AE27" i="53"/>
  <c r="AD27" i="53"/>
  <c r="AC27" i="53"/>
  <c r="AB27" i="53"/>
  <c r="K27" i="53"/>
  <c r="J27" i="53"/>
  <c r="I27" i="53"/>
  <c r="H27" i="53"/>
  <c r="G27" i="53"/>
  <c r="F27" i="53"/>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AA28" i="52" l="1"/>
  <c r="N27" i="53"/>
  <c r="Y28" i="54"/>
  <c r="X28" i="54"/>
  <c r="Z28" i="54"/>
  <c r="P28" i="53"/>
  <c r="AA28" i="54"/>
  <c r="X27" i="54"/>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K27" i="48"/>
  <c r="J27" i="48"/>
  <c r="I27" i="48"/>
  <c r="H27" i="48"/>
  <c r="G27" i="48"/>
  <c r="F27" i="48"/>
  <c r="V26" i="48"/>
  <c r="U26" i="48"/>
  <c r="T26" i="48"/>
  <c r="S26" i="48"/>
  <c r="R26" i="48"/>
  <c r="W26" i="48" s="1"/>
  <c r="Q26" i="48"/>
  <c r="P26" i="48"/>
  <c r="O26" i="48"/>
  <c r="N26" i="48"/>
  <c r="M26" i="48"/>
  <c r="L26" i="48"/>
  <c r="V25" i="48"/>
  <c r="U25" i="48"/>
  <c r="T25" i="48"/>
  <c r="S25" i="48"/>
  <c r="R25" i="48"/>
  <c r="Q25" i="48"/>
  <c r="P25" i="48"/>
  <c r="O25" i="48"/>
  <c r="N25" i="48"/>
  <c r="M25" i="48"/>
  <c r="L25" i="48"/>
  <c r="V23" i="48"/>
  <c r="U23" i="48"/>
  <c r="T23" i="48"/>
  <c r="S23" i="48"/>
  <c r="R23" i="48"/>
  <c r="Q23" i="48"/>
  <c r="W23" i="48" s="1"/>
  <c r="P23" i="48"/>
  <c r="O23" i="48"/>
  <c r="N23" i="48"/>
  <c r="M23" i="48"/>
  <c r="L23" i="48"/>
  <c r="V22" i="48"/>
  <c r="U22" i="48"/>
  <c r="T22" i="48"/>
  <c r="S22" i="48"/>
  <c r="R22" i="48"/>
  <c r="Q22" i="48"/>
  <c r="P22" i="48"/>
  <c r="O22" i="48"/>
  <c r="N22" i="48"/>
  <c r="M22" i="48"/>
  <c r="L22" i="48"/>
  <c r="V20" i="48"/>
  <c r="U20" i="48"/>
  <c r="T20" i="48"/>
  <c r="S20" i="48"/>
  <c r="R20" i="48"/>
  <c r="Q20" i="48"/>
  <c r="P20" i="48"/>
  <c r="O20" i="48"/>
  <c r="N20" i="48"/>
  <c r="M20" i="48"/>
  <c r="L20" i="48"/>
  <c r="V19" i="48"/>
  <c r="U19" i="48"/>
  <c r="T19" i="48"/>
  <c r="S19" i="48"/>
  <c r="R19" i="48"/>
  <c r="Q19" i="48"/>
  <c r="W19" i="48" s="1"/>
  <c r="P19" i="48"/>
  <c r="O19" i="48"/>
  <c r="N19" i="48"/>
  <c r="M19" i="48"/>
  <c r="L19" i="48"/>
  <c r="V17" i="48"/>
  <c r="AA17" i="48" s="1"/>
  <c r="U17" i="48"/>
  <c r="T17" i="48"/>
  <c r="S17" i="48"/>
  <c r="R17" i="48"/>
  <c r="Q17" i="48"/>
  <c r="W17" i="48" s="1"/>
  <c r="P17" i="48"/>
  <c r="O17" i="48"/>
  <c r="N17" i="48"/>
  <c r="M17" i="48"/>
  <c r="L17" i="48"/>
  <c r="V16" i="48"/>
  <c r="U16" i="48"/>
  <c r="T16" i="48"/>
  <c r="S16" i="48"/>
  <c r="R16" i="48"/>
  <c r="Q16" i="48"/>
  <c r="P16" i="48"/>
  <c r="O16" i="48"/>
  <c r="N16" i="48"/>
  <c r="M16" i="48"/>
  <c r="L16" i="48"/>
  <c r="V14" i="48"/>
  <c r="U14" i="48"/>
  <c r="T14" i="48"/>
  <c r="T28" i="48" s="1"/>
  <c r="S14" i="48"/>
  <c r="R14" i="48"/>
  <c r="Q14" i="48"/>
  <c r="W14" i="48" s="1"/>
  <c r="P14" i="48"/>
  <c r="O14" i="48"/>
  <c r="N14" i="48"/>
  <c r="M14" i="48"/>
  <c r="L14" i="48"/>
  <c r="V13" i="48"/>
  <c r="U13" i="48"/>
  <c r="T13" i="48"/>
  <c r="S13" i="48"/>
  <c r="R13" i="48"/>
  <c r="Q13" i="48"/>
  <c r="P13" i="48"/>
  <c r="O13" i="48"/>
  <c r="N13" i="48"/>
  <c r="M13" i="48"/>
  <c r="L13" i="48"/>
  <c r="Q9" i="48"/>
  <c r="AA23" i="48" l="1"/>
  <c r="W16" i="48"/>
  <c r="Z16" i="48"/>
  <c r="Z13" i="48"/>
  <c r="R28" i="48"/>
  <c r="U27" i="48"/>
  <c r="AA26" i="48"/>
  <c r="U28" i="48"/>
  <c r="AA22" i="48"/>
  <c r="V27" i="48"/>
  <c r="Z23" i="48"/>
  <c r="X25" i="48"/>
  <c r="L27" i="48"/>
  <c r="R27" i="48"/>
  <c r="X19" i="48"/>
  <c r="V28" i="48"/>
  <c r="S27" i="48"/>
  <c r="X22" i="48"/>
  <c r="AA14" i="48"/>
  <c r="Z20" i="48"/>
  <c r="AA19" i="48"/>
  <c r="AA16" i="48"/>
  <c r="X17" i="48"/>
  <c r="Z25" i="48"/>
  <c r="M27" i="48"/>
  <c r="X16" i="48"/>
  <c r="Z19" i="48"/>
  <c r="W22" i="48"/>
  <c r="Q27" i="48"/>
  <c r="P28" i="48"/>
  <c r="X23" i="48"/>
  <c r="Z26" i="48"/>
  <c r="T27" i="48"/>
  <c r="Y27" i="48" s="1"/>
  <c r="X20" i="48"/>
  <c r="Q28" i="48"/>
  <c r="W13" i="48"/>
  <c r="Z22" i="48"/>
  <c r="W25" i="48"/>
  <c r="AA13" i="48"/>
  <c r="X14" i="48"/>
  <c r="Z17" i="48"/>
  <c r="W20" i="48"/>
  <c r="AA25" i="48"/>
  <c r="AA20" i="48"/>
  <c r="N27" i="48"/>
  <c r="O27" i="48"/>
  <c r="W27" i="48"/>
  <c r="L28" i="48"/>
  <c r="S28" i="48"/>
  <c r="P27" i="48"/>
  <c r="M28" i="48"/>
  <c r="N28" i="48"/>
  <c r="X13" i="48"/>
  <c r="X26" i="48"/>
  <c r="Z27" i="48"/>
  <c r="O28" i="48"/>
  <c r="Y13" i="48"/>
  <c r="Y14" i="48"/>
  <c r="Y16" i="48"/>
  <c r="Y17" i="48"/>
  <c r="Y19" i="48"/>
  <c r="Y20" i="48"/>
  <c r="Y22" i="48"/>
  <c r="Y23" i="48"/>
  <c r="Y25" i="48"/>
  <c r="Y26" i="48"/>
  <c r="Z14" i="48"/>
  <c r="Z28" i="48" l="1"/>
  <c r="AA27" i="48"/>
  <c r="X27" i="48"/>
  <c r="W28" i="48"/>
  <c r="AA28" i="48"/>
  <c r="Y28" i="48"/>
  <c r="X28" i="48"/>
  <c r="AA28" i="46"/>
  <c r="Z28" i="46"/>
  <c r="Y28" i="46"/>
  <c r="X28" i="46"/>
  <c r="J28" i="46"/>
  <c r="I28" i="46"/>
  <c r="H28" i="46"/>
  <c r="G28" i="46"/>
  <c r="F28" i="46"/>
  <c r="M28" i="46" s="1"/>
  <c r="AA27" i="46"/>
  <c r="Z27" i="46"/>
  <c r="Y27" i="46"/>
  <c r="X27" i="46"/>
  <c r="J27" i="46"/>
  <c r="I27" i="46"/>
  <c r="H27" i="46"/>
  <c r="G27" i="46"/>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K27" i="46" l="1"/>
  <c r="L27" i="46"/>
  <c r="M27" i="46"/>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J27" i="45"/>
  <c r="I27" i="45"/>
  <c r="H27" i="45"/>
  <c r="G27" i="45"/>
  <c r="F27" i="45"/>
  <c r="K27" i="45" s="1"/>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L27" i="45" l="1"/>
  <c r="W27" i="46"/>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L27" i="44" l="1"/>
  <c r="U28" i="45"/>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AA27" i="42"/>
  <c r="Z27" i="42"/>
  <c r="Y27" i="42"/>
  <c r="X27" i="42"/>
  <c r="J27" i="42"/>
  <c r="I27" i="42"/>
  <c r="H27" i="42"/>
  <c r="G27" i="42"/>
  <c r="F27" i="42"/>
  <c r="L27" i="42" s="1"/>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M27" i="42" l="1"/>
  <c r="K27" i="42"/>
  <c r="M28" i="42"/>
  <c r="U28" i="44"/>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J31" i="33"/>
  <c r="I31" i="33"/>
  <c r="M31" i="33" s="1"/>
  <c r="H31" i="33"/>
  <c r="L31" i="33" s="1"/>
  <c r="G31" i="33"/>
  <c r="F31" i="33"/>
  <c r="Z30" i="33"/>
  <c r="Y30" i="33"/>
  <c r="X30" i="33"/>
  <c r="U30" i="33"/>
  <c r="T30" i="33"/>
  <c r="S30" i="33"/>
  <c r="R30" i="33"/>
  <c r="V30" i="33" s="1"/>
  <c r="Q30" i="33"/>
  <c r="P30" i="33"/>
  <c r="O30" i="33"/>
  <c r="J30" i="33"/>
  <c r="I30" i="33"/>
  <c r="H30" i="33"/>
  <c r="G30" i="33"/>
  <c r="F30" i="33"/>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30" i="33" l="1"/>
  <c r="W30" i="33"/>
  <c r="W31" i="33"/>
  <c r="N30" i="33"/>
  <c r="K31" i="33"/>
  <c r="U28" i="42"/>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O26" i="29"/>
  <c r="F28" i="30"/>
  <c r="J28" i="30" s="1"/>
  <c r="L28" i="30"/>
  <c r="N28" i="29"/>
  <c r="O28" i="29"/>
  <c r="V28" i="30"/>
  <c r="V30" i="30" s="1"/>
  <c r="F29" i="30"/>
  <c r="J29" i="30" s="1"/>
  <c r="N29" i="29"/>
  <c r="O29" i="29"/>
  <c r="P29" i="29"/>
  <c r="U29" i="30"/>
  <c r="U31" i="30" s="1"/>
  <c r="V29" i="30"/>
  <c r="V31" i="30" s="1"/>
  <c r="F30" i="30"/>
  <c r="G30" i="30"/>
  <c r="H30" i="30"/>
  <c r="I30" i="30"/>
  <c r="T30" i="30"/>
  <c r="U30" i="30"/>
  <c r="G31" i="30"/>
  <c r="H31" i="30"/>
  <c r="I31" i="30"/>
  <c r="T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F29" i="28"/>
  <c r="K29" i="28" s="1"/>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F31" i="30"/>
  <c r="J31" i="30" s="1"/>
  <c r="J20" i="29"/>
  <c r="K28" i="30"/>
  <c r="L20" i="29"/>
  <c r="O30" i="30"/>
  <c r="N30" i="30"/>
  <c r="N31" i="30"/>
  <c r="M22" i="29"/>
  <c r="Q22" i="29" s="1"/>
  <c r="S22" i="30"/>
  <c r="Q25" i="30"/>
  <c r="J29" i="29"/>
  <c r="Q28" i="30"/>
  <c r="Q26" i="30"/>
  <c r="M23" i="29"/>
  <c r="M25" i="29"/>
  <c r="Q25" i="29" s="1"/>
  <c r="O31" i="30"/>
  <c r="S13" i="29"/>
  <c r="N14" i="29"/>
  <c r="Q14" i="29" s="1"/>
  <c r="R26" i="29"/>
  <c r="J30" i="30"/>
  <c r="S28" i="30"/>
  <c r="Q22" i="30"/>
  <c r="L20" i="30"/>
  <c r="Q14" i="30"/>
  <c r="R13" i="30"/>
  <c r="R19" i="30"/>
  <c r="P14" i="29"/>
  <c r="S14" i="29" s="1"/>
  <c r="M20" i="29"/>
  <c r="R20" i="29" s="1"/>
  <c r="M28" i="29"/>
  <c r="S28" i="29" s="1"/>
  <c r="R28" i="30"/>
  <c r="S23" i="30"/>
  <c r="J20" i="30"/>
  <c r="M19" i="29"/>
  <c r="Q19" i="29" s="1"/>
  <c r="P22" i="29"/>
  <c r="P30" i="29" s="1"/>
  <c r="P30" i="30"/>
  <c r="R23" i="30"/>
  <c r="R25" i="30"/>
  <c r="Q19" i="30"/>
  <c r="Q17" i="29"/>
  <c r="L31" i="30"/>
  <c r="M30" i="30"/>
  <c r="S16" i="30"/>
  <c r="K31" i="30"/>
  <c r="L30" i="30"/>
  <c r="L29" i="30"/>
  <c r="S26" i="30"/>
  <c r="S20" i="30"/>
  <c r="R16" i="30"/>
  <c r="K30" i="30"/>
  <c r="K29" i="30"/>
  <c r="R26" i="30"/>
  <c r="R20" i="30"/>
  <c r="Q16" i="30"/>
  <c r="M16" i="29"/>
  <c r="R16" i="29" s="1"/>
  <c r="N26" i="29"/>
  <c r="Q26" i="29" s="1"/>
  <c r="S25" i="30"/>
  <c r="R14" i="30"/>
  <c r="N20" i="29"/>
  <c r="S19" i="30"/>
  <c r="S13" i="30"/>
  <c r="O14" i="29"/>
  <c r="O31" i="29" s="1"/>
  <c r="P25" i="29"/>
  <c r="R22" i="29"/>
  <c r="R17" i="29"/>
  <c r="Q23" i="29"/>
  <c r="J28" i="29"/>
  <c r="F30" i="29"/>
  <c r="N30" i="29"/>
  <c r="Q13" i="29"/>
  <c r="S17" i="29"/>
  <c r="K28" i="29"/>
  <c r="O30" i="29"/>
  <c r="F31" i="29"/>
  <c r="P31" i="29"/>
  <c r="R13" i="29"/>
  <c r="L29" i="29"/>
  <c r="J14" i="28"/>
  <c r="K14" i="28"/>
  <c r="L14" i="28"/>
  <c r="J28" i="28"/>
  <c r="F30" i="28"/>
  <c r="K28" i="28"/>
  <c r="F31" i="28"/>
  <c r="L28" i="28"/>
  <c r="J29" i="28"/>
  <c r="L29" i="28"/>
  <c r="S20" i="29" l="1"/>
  <c r="S22" i="29"/>
  <c r="S19" i="29"/>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U31" i="24" s="1"/>
  <c r="V29" i="24"/>
  <c r="V31" i="24" s="1"/>
  <c r="F30" i="24"/>
  <c r="G30" i="24"/>
  <c r="H30" i="24"/>
  <c r="I30" i="24"/>
  <c r="T30" i="24"/>
  <c r="U30" i="24"/>
  <c r="G31" i="24"/>
  <c r="H31" i="24"/>
  <c r="I31" i="24"/>
  <c r="T31" i="24"/>
  <c r="F31" i="24" l="1"/>
  <c r="K30" i="24"/>
  <c r="L20" i="24"/>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I30" i="22"/>
  <c r="H30" i="22"/>
  <c r="G30" i="22"/>
  <c r="F30" i="22"/>
  <c r="J30" i="22" s="1"/>
  <c r="V29" i="22"/>
  <c r="V31" i="22" s="1"/>
  <c r="U29" i="22"/>
  <c r="U31" i="22" s="1"/>
  <c r="I29" i="22"/>
  <c r="F29" i="22"/>
  <c r="J29" i="22" s="1"/>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K30" i="22" l="1"/>
  <c r="L30" i="22"/>
  <c r="Q20" i="24"/>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T28" i="17"/>
  <c r="H28" i="17"/>
  <c r="U27" i="17"/>
  <c r="T27" i="17"/>
  <c r="H27" i="17"/>
  <c r="V26" i="17"/>
  <c r="V28" i="17" s="1"/>
  <c r="U26" i="17"/>
  <c r="U28" i="17" s="1"/>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<sst xmlns="http://schemas.openxmlformats.org/spreadsheetml/2006/main" count="1753" uniqueCount="122">
  <si>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</si>
  <si>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</si>
  <si>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</si>
  <si>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</si>
  <si>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</si>
  <si>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</si>
  <si>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</si>
  <si>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</si>
  <si>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</si>
  <si>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</si>
  <si>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</si>
  <si>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</si>
  <si>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</si>
  <si>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</si>
  <si>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</si>
  <si>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</si>
  <si>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</si>
  <si>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</si>
  <si>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</si>
  <si>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</si>
  <si>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</si>
  <si>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</si>
  <si>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</si>
  <si>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</si>
  <si>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</si>
  <si>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</si>
  <si>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</si>
  <si>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</si>
  <si>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</si>
  <si>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</si>
  <si>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</si>
  <si>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</si>
  <si>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</si>
  <si>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</si>
  <si>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</si>
  <si>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</si>
  <si>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</si>
  <si>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</si>
  <si>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</si>
  <si>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</si>
  <si>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</si>
  <si>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</si>
  <si>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</si>
  <si>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</si>
  <si>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</si>
  <si>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</si>
  <si>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</si>
  <si>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</si>
  <si>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</si>
  <si>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</si>
  <si>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</si>
  <si>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</si>
  <si>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</si>
  <si>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</si>
  <si>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</si>
  <si>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</si>
  <si>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</si>
  <si>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</si>
  <si>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</si>
  <si>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</si>
  <si>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</si>
  <si>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</si>
  <si>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</si>
  <si>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</si>
  <si>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</si>
  <si>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</si>
  <si>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</si>
  <si>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</si>
  <si>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</si>
  <si>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</si>
  <si>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</si>
  <si>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</si>
  <si>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</si>
  <si>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</si>
  <si>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</si>
  <si>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</si>
  <si>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</si>
  <si>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</si>
  <si>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</si>
  <si>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</si>
  <si>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</si>
  <si>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</si>
  <si>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</si>
  <si>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</si>
  <si>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</si>
  <si>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</si>
  <si>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</si>
  <si>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</si>
  <si>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</si>
  <si>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</si>
  <si>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</si>
  <si>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</si>
  <si>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</si>
  <si>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</si>
  <si>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</si>
  <si>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</si>
  <si>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</si>
  <si>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</si>
  <si>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</si>
  <si>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</si>
  <si>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</si>
  <si>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</si>
  <si>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</si>
  <si>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</si>
  <si>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</si>
  <si>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</si>
  <si>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</si>
  <si>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</si>
  <si>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</si>
  <si>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</si>
  <si>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</si>
  <si>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</si>
  <si>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</si>
  <si>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</si>
  <si>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</si>
  <si>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</si>
  <si>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</si>
  <si>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</si>
  <si>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</si>
  <si>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</si>
  <si>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Ağustos 2024</t>
  </si>
  <si>
    <t>Ocak - Aralık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</si>
</sst>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45667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N57"/>
  <sheetViews>
    <sheetView showGridLines="0" topLeftCell="U1" zoomScale="90" zoomScaleNormal="90" zoomScalePageLayoutView="40" workbookViewId="0">
      <selection activeCell="AN9" sqref="AN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66" customWidth="1"/>
    <col min="18" max="18" width="8.6640625" customWidth="1"/>
    <col min="19" max="22" width="10.109375" customWidth="1"/>
    <col min="23" max="23" width="7.6640625" bestFit="1" customWidth="1"/>
    <col min="24" max="27" width="7.6640625" customWidth="1"/>
    <col min="28" max="28" width="7.77734375" customWidth="1"/>
    <col min="29" max="30" width="7.6640625" customWidth="1"/>
    <col min="31" max="31" width="8.33203125" style="10" bestFit="1" customWidth="1"/>
    <col min="32" max="39" width="8.33203125" style="10" customWidth="1"/>
    <col min="40" max="40" width="8.33203125" style="10" bestFit="1" customWidth="1"/>
    <col min="41" max="55" width="0" style="10" hidden="1" customWidth="1"/>
    <col min="56" max="66" width="0" hidden="1" customWidth="1"/>
    <col min="67" max="16384" width="9.109375" hidden="1"/>
  </cols>
  <sheetData>
    <row r="1" spans="1:56" ht="14.4">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56" ht="18.600000000000001"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56" ht="14.4">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56" ht="16.2">
      <c r="A4" s="10"/>
      <c r="B4" s="12" t="s">
        <v>11</v>
      </c>
      <c r="C4" s="27"/>
      <c r="D4" s="25"/>
      <c r="E4" s="59" t="s">
        <v>120</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56" ht="14.4">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56" ht="14.4">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56"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2023</v>
      </c>
      <c r="BD7" s="10"/>
    </row>
    <row r="8" spans="1:56" s="119" customFormat="1" ht="14.4">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165" t="s">
        <v>35</v>
      </c>
      <c r="AP8" s="118"/>
      <c r="AQ8" s="118"/>
      <c r="AR8" s="118"/>
      <c r="AS8" s="118"/>
      <c r="AT8" s="118"/>
      <c r="AU8" s="118"/>
      <c r="AV8" s="118"/>
      <c r="AW8" s="118"/>
      <c r="AX8" s="118"/>
      <c r="AY8" s="118"/>
      <c r="AZ8" s="118"/>
      <c r="BA8" s="118"/>
      <c r="BB8" s="118"/>
      <c r="BC8" s="118"/>
      <c r="BD8" s="118"/>
    </row>
    <row r="9" spans="1:56"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207">
        <v>0.99</v>
      </c>
      <c r="AP9" s="22"/>
      <c r="AQ9" s="22"/>
      <c r="AR9" s="22"/>
      <c r="AS9" s="22"/>
      <c r="AT9" s="22"/>
      <c r="AU9" s="22"/>
      <c r="AV9" s="22"/>
      <c r="AW9" s="22"/>
      <c r="AX9" s="22"/>
      <c r="AY9" s="22"/>
      <c r="AZ9" s="22"/>
      <c r="BA9" s="22"/>
      <c r="BB9" s="22"/>
      <c r="BC9" s="22"/>
      <c r="BD9" s="22"/>
    </row>
    <row r="10" spans="1:56" ht="23.4" customHeight="1">
      <c r="A10" s="10"/>
      <c r="B10" s="19"/>
      <c r="C10" s="168"/>
      <c r="D10" s="169"/>
      <c r="E10" s="169"/>
      <c r="F10" s="170"/>
      <c r="G10" s="170"/>
      <c r="H10" s="170"/>
      <c r="I10" s="170"/>
      <c r="J10" s="170"/>
      <c r="K10" s="170"/>
      <c r="L10" s="170"/>
      <c r="M10" s="170"/>
      <c r="N10" s="170"/>
      <c r="O10" s="170"/>
      <c r="P10" s="170"/>
      <c r="Q10" s="170"/>
    </row>
    <row r="11" spans="1:56" ht="20.25" customHeight="1">
      <c r="A11" s="10"/>
      <c r="B11" s="10"/>
      <c r="C11" s="171" t="s">
        <v>71</v>
      </c>
      <c r="D11" s="10"/>
      <c r="E11" s="10"/>
      <c r="O11" s="163"/>
      <c r="P11" s="163"/>
      <c r="Q11" s="163"/>
      <c r="R11" s="10"/>
    </row>
    <row r="12" spans="1:56" ht="18" customHeight="1">
      <c r="A12" s="10"/>
      <c r="B12" s="10"/>
      <c r="C12" s="171" t="s">
        <v>72</v>
      </c>
      <c r="D12" s="10"/>
      <c r="E12" s="10"/>
      <c r="O12" s="163"/>
      <c r="P12" s="163"/>
      <c r="Q12" s="163"/>
      <c r="R12" s="10"/>
    </row>
    <row r="13" spans="1:56" ht="26.7" hidden="1" customHeight="1"/>
    <row r="14" spans="1:56" ht="26.4" hidden="1" customHeight="1"/>
    <row r="15" spans="1:56" ht="26.4" hidden="1" customHeight="1"/>
    <row r="16" spans="1:56"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abSelected="1" zoomScale="85" zoomScaleNormal="85" workbookViewId="0">
      <selection activeCell="S7" sqref="S7"/>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3"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6.2">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Aralık</v>
      </c>
      <c r="G9" s="210"/>
      <c r="H9" s="210"/>
      <c r="I9" s="210"/>
      <c r="J9" s="210"/>
      <c r="K9" s="210"/>
      <c r="L9" s="210"/>
      <c r="M9" s="210"/>
      <c r="N9" s="210"/>
      <c r="O9" s="210"/>
      <c r="P9" s="211"/>
      <c r="Q9" s="212" t="s">
        <v>121</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0.8">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0.8">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0.8">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0.8">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0.8">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1.4"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2"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4.4">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4.4">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4.4"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4.4">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4.4">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4.4">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4.4">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4.4">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4.4">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4.4">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4.4">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4.4">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4.4">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4.4">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4.4">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4.4">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4.4">
      <c r="C48"/>
      <c r="D48"/>
      <c r="E48"/>
      <c r="F48"/>
      <c r="G48"/>
      <c r="H48"/>
      <c r="I48"/>
      <c r="J48"/>
      <c r="K48"/>
      <c r="L48"/>
      <c r="M48"/>
      <c r="N48"/>
      <c r="O48"/>
      <c r="P48"/>
      <c r="Q48"/>
      <c r="R48"/>
      <c r="S48"/>
      <c r="T48"/>
      <c r="U48"/>
      <c r="V48"/>
      <c r="W48"/>
      <c r="X48"/>
      <c r="Y48"/>
      <c r="Z48"/>
      <c r="AA48"/>
      <c r="AB48"/>
      <c r="AC48"/>
      <c r="AD48"/>
      <c r="AE48"/>
      <c r="AF48"/>
      <c r="AH48" s="177"/>
    </row>
    <row r="49" spans="3:34" s="178" customFormat="1" ht="14.4">
      <c r="C49"/>
      <c r="D49"/>
      <c r="E49"/>
      <c r="F49"/>
      <c r="G49"/>
      <c r="H49"/>
      <c r="I49"/>
      <c r="J49"/>
      <c r="K49"/>
      <c r="L49"/>
      <c r="M49"/>
      <c r="N49"/>
      <c r="O49"/>
      <c r="P49"/>
      <c r="Q49"/>
      <c r="R49"/>
      <c r="S49"/>
      <c r="T49"/>
      <c r="U49"/>
      <c r="V49"/>
      <c r="W49"/>
      <c r="X49"/>
      <c r="Y49"/>
      <c r="Z49"/>
      <c r="AA49"/>
      <c r="AB49"/>
      <c r="AC49"/>
      <c r="AD49"/>
      <c r="AE49"/>
      <c r="AF49"/>
      <c r="AH49" s="177"/>
    </row>
    <row r="50" spans="3:34" s="178" customFormat="1" ht="14.4">
      <c r="C50"/>
      <c r="D50"/>
      <c r="E50"/>
      <c r="F50"/>
      <c r="G50"/>
      <c r="H50"/>
      <c r="I50"/>
      <c r="J50"/>
      <c r="K50"/>
      <c r="L50"/>
      <c r="M50"/>
      <c r="N50"/>
      <c r="O50"/>
      <c r="P50"/>
      <c r="Q50"/>
      <c r="R50"/>
      <c r="S50"/>
      <c r="T50"/>
      <c r="U50"/>
      <c r="V50"/>
      <c r="W50"/>
      <c r="X50"/>
      <c r="Y50"/>
      <c r="Z50"/>
      <c r="AA50"/>
      <c r="AB50"/>
      <c r="AC50"/>
      <c r="AD50"/>
      <c r="AE50"/>
      <c r="AF50"/>
      <c r="AH50" s="177"/>
    </row>
    <row r="51" spans="3:34" s="178" customFormat="1" ht="14.4">
      <c r="C51"/>
      <c r="D51"/>
      <c r="E51"/>
      <c r="F51"/>
      <c r="G51"/>
      <c r="H51"/>
      <c r="I51"/>
      <c r="J51"/>
      <c r="K51"/>
      <c r="L51"/>
      <c r="M51"/>
      <c r="N51"/>
      <c r="O51"/>
      <c r="P51"/>
      <c r="Q51"/>
      <c r="R51"/>
      <c r="S51"/>
      <c r="T51"/>
      <c r="U51"/>
      <c r="V51"/>
      <c r="W51"/>
      <c r="X51"/>
      <c r="Y51"/>
      <c r="Z51"/>
      <c r="AA51"/>
      <c r="AB51"/>
      <c r="AC51"/>
      <c r="AD51"/>
      <c r="AE51"/>
      <c r="AF51"/>
      <c r="AH51" s="177"/>
    </row>
    <row r="52" spans="3:34" s="178" customFormat="1" ht="14.4">
      <c r="C52"/>
      <c r="D52"/>
      <c r="E52"/>
      <c r="F52"/>
      <c r="G52"/>
      <c r="H52"/>
      <c r="I52"/>
      <c r="J52"/>
      <c r="K52"/>
      <c r="L52"/>
      <c r="M52"/>
      <c r="N52"/>
      <c r="O52"/>
      <c r="P52"/>
      <c r="Q52"/>
      <c r="R52"/>
      <c r="S52"/>
      <c r="T52"/>
      <c r="U52"/>
      <c r="V52"/>
      <c r="W52"/>
      <c r="X52"/>
      <c r="Y52"/>
      <c r="Z52"/>
      <c r="AA52"/>
      <c r="AB52"/>
      <c r="AC52"/>
      <c r="AD52"/>
      <c r="AE52"/>
      <c r="AF52"/>
      <c r="AH52" s="177"/>
    </row>
    <row r="53" spans="3:34" s="178" customFormat="1" ht="14.4">
      <c r="C53"/>
      <c r="D53"/>
      <c r="E53"/>
      <c r="F53"/>
      <c r="G53"/>
      <c r="H53"/>
      <c r="I53"/>
      <c r="J53"/>
      <c r="K53"/>
      <c r="L53"/>
      <c r="M53"/>
      <c r="N53"/>
      <c r="O53"/>
      <c r="P53"/>
      <c r="Q53"/>
      <c r="R53"/>
      <c r="S53"/>
      <c r="T53"/>
      <c r="U53"/>
      <c r="V53"/>
      <c r="W53"/>
      <c r="X53"/>
      <c r="Y53"/>
      <c r="Z53"/>
      <c r="AA53"/>
      <c r="AB53"/>
      <c r="AC53"/>
      <c r="AD53"/>
      <c r="AE53"/>
      <c r="AF53"/>
      <c r="AH53" s="177"/>
    </row>
    <row r="54" spans="3:34" s="178" customFormat="1" ht="14.4">
      <c r="C54"/>
      <c r="D54"/>
      <c r="E54"/>
      <c r="F54"/>
      <c r="G54"/>
      <c r="H54"/>
      <c r="I54"/>
      <c r="J54"/>
      <c r="K54"/>
      <c r="L54"/>
      <c r="M54"/>
      <c r="N54"/>
      <c r="O54"/>
      <c r="P54"/>
      <c r="Q54"/>
      <c r="R54"/>
      <c r="S54"/>
      <c r="T54"/>
      <c r="U54"/>
      <c r="V54"/>
      <c r="W54"/>
      <c r="X54"/>
      <c r="Y54"/>
      <c r="Z54"/>
      <c r="AA54"/>
      <c r="AB54"/>
      <c r="AC54"/>
      <c r="AD54"/>
      <c r="AE54"/>
      <c r="AF54"/>
      <c r="AH54" s="177"/>
    </row>
    <row r="55" spans="3:34" ht="14.4" hidden="1">
      <c r="AH55" s="10"/>
    </row>
    <row r="56" spans="3:34" ht="14.4" hidden="1">
      <c r="AH56" s="10"/>
    </row>
    <row r="57" spans="3:34" ht="14.4">
      <c r="AH57" s="10"/>
    </row>
    <row r="58" spans="3:34" ht="14.4">
      <c r="AH58" s="10"/>
    </row>
    <row r="59" spans="3:34" ht="14.4">
      <c r="AH59" s="10"/>
    </row>
    <row r="60" spans="3:34" ht="14.4">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zoomScale="85" zoomScaleNormal="85" workbookViewId="0">
      <selection activeCell="P37" sqref="P37"/>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3"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6.2">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Kasım</v>
      </c>
      <c r="G9" s="210"/>
      <c r="H9" s="210"/>
      <c r="I9" s="210"/>
      <c r="J9" s="210"/>
      <c r="K9" s="210"/>
      <c r="L9" s="210"/>
      <c r="M9" s="210"/>
      <c r="N9" s="210"/>
      <c r="O9" s="210"/>
      <c r="P9" s="211"/>
      <c r="Q9" s="212" t="s">
        <v>119</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0.8">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0.8">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0.8">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0.8">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0.8">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2"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4.4">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4.4">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4.4"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4.4">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4.4">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4.4">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4.4">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4.4">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4.4">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4.4">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4.4">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4.4">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4.4">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4.4">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4.4">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4.4">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4.4">
      <c r="C48"/>
      <c r="D48"/>
      <c r="E48"/>
      <c r="F48"/>
      <c r="G48"/>
      <c r="H48"/>
      <c r="I48"/>
      <c r="J48"/>
      <c r="K48"/>
      <c r="L48"/>
      <c r="M48"/>
      <c r="N48"/>
      <c r="O48"/>
      <c r="P48"/>
      <c r="Q48"/>
      <c r="R48"/>
      <c r="S48"/>
      <c r="T48"/>
      <c r="U48"/>
      <c r="V48"/>
      <c r="W48"/>
      <c r="X48"/>
      <c r="Y48"/>
      <c r="Z48"/>
      <c r="AA48"/>
      <c r="AB48"/>
      <c r="AC48"/>
      <c r="AD48"/>
      <c r="AE48"/>
      <c r="AF48"/>
      <c r="AH48" s="177"/>
    </row>
    <row r="49" spans="3:34" s="178" customFormat="1" ht="14.4">
      <c r="C49"/>
      <c r="D49"/>
      <c r="E49"/>
      <c r="F49"/>
      <c r="G49"/>
      <c r="H49"/>
      <c r="I49"/>
      <c r="J49"/>
      <c r="K49"/>
      <c r="L49"/>
      <c r="M49"/>
      <c r="N49"/>
      <c r="O49"/>
      <c r="P49"/>
      <c r="Q49"/>
      <c r="R49"/>
      <c r="S49"/>
      <c r="T49"/>
      <c r="U49"/>
      <c r="V49"/>
      <c r="W49"/>
      <c r="X49"/>
      <c r="Y49"/>
      <c r="Z49"/>
      <c r="AA49"/>
      <c r="AB49"/>
      <c r="AC49"/>
      <c r="AD49"/>
      <c r="AE49"/>
      <c r="AF49"/>
      <c r="AH49" s="177"/>
    </row>
    <row r="50" spans="3:34" s="178" customFormat="1" ht="14.4">
      <c r="C50"/>
      <c r="D50"/>
      <c r="E50"/>
      <c r="F50"/>
      <c r="G50"/>
      <c r="H50"/>
      <c r="I50"/>
      <c r="J50"/>
      <c r="K50"/>
      <c r="L50"/>
      <c r="M50"/>
      <c r="N50"/>
      <c r="O50"/>
      <c r="P50"/>
      <c r="Q50"/>
      <c r="R50"/>
      <c r="S50"/>
      <c r="T50"/>
      <c r="U50"/>
      <c r="V50"/>
      <c r="W50"/>
      <c r="X50"/>
      <c r="Y50"/>
      <c r="Z50"/>
      <c r="AA50"/>
      <c r="AB50"/>
      <c r="AC50"/>
      <c r="AD50"/>
      <c r="AE50"/>
      <c r="AF50"/>
      <c r="AH50" s="177"/>
    </row>
    <row r="51" spans="3:34" s="178" customFormat="1" ht="14.4">
      <c r="C51"/>
      <c r="D51"/>
      <c r="E51"/>
      <c r="F51"/>
      <c r="G51"/>
      <c r="H51"/>
      <c r="I51"/>
      <c r="J51"/>
      <c r="K51"/>
      <c r="L51"/>
      <c r="M51"/>
      <c r="N51"/>
      <c r="O51"/>
      <c r="P51"/>
      <c r="Q51"/>
      <c r="R51"/>
      <c r="S51"/>
      <c r="T51"/>
      <c r="U51"/>
      <c r="V51"/>
      <c r="W51"/>
      <c r="X51"/>
      <c r="Y51"/>
      <c r="Z51"/>
      <c r="AA51"/>
      <c r="AB51"/>
      <c r="AC51"/>
      <c r="AD51"/>
      <c r="AE51"/>
      <c r="AF51"/>
      <c r="AH51" s="177"/>
    </row>
    <row r="52" spans="3:34" s="178" customFormat="1" ht="14.4">
      <c r="C52"/>
      <c r="D52"/>
      <c r="E52"/>
      <c r="F52"/>
      <c r="G52"/>
      <c r="H52"/>
      <c r="I52"/>
      <c r="J52"/>
      <c r="K52"/>
      <c r="L52"/>
      <c r="M52"/>
      <c r="N52"/>
      <c r="O52"/>
      <c r="P52"/>
      <c r="Q52"/>
      <c r="R52"/>
      <c r="S52"/>
      <c r="T52"/>
      <c r="U52"/>
      <c r="V52"/>
      <c r="W52"/>
      <c r="X52"/>
      <c r="Y52"/>
      <c r="Z52"/>
      <c r="AA52"/>
      <c r="AB52"/>
      <c r="AC52"/>
      <c r="AD52"/>
      <c r="AE52"/>
      <c r="AF52"/>
      <c r="AH52" s="177"/>
    </row>
    <row r="53" spans="3:34" s="178" customFormat="1" ht="14.4">
      <c r="C53"/>
      <c r="D53"/>
      <c r="E53"/>
      <c r="F53"/>
      <c r="G53"/>
      <c r="H53"/>
      <c r="I53"/>
      <c r="J53"/>
      <c r="K53"/>
      <c r="L53"/>
      <c r="M53"/>
      <c r="N53"/>
      <c r="O53"/>
      <c r="P53"/>
      <c r="Q53"/>
      <c r="R53"/>
      <c r="S53"/>
      <c r="T53"/>
      <c r="U53"/>
      <c r="V53"/>
      <c r="W53"/>
      <c r="X53"/>
      <c r="Y53"/>
      <c r="Z53"/>
      <c r="AA53"/>
      <c r="AB53"/>
      <c r="AC53"/>
      <c r="AD53"/>
      <c r="AE53"/>
      <c r="AF53"/>
      <c r="AH53" s="177"/>
    </row>
    <row r="54" spans="3:34" s="178" customFormat="1" ht="14.4">
      <c r="C54"/>
      <c r="D54"/>
      <c r="E54"/>
      <c r="F54"/>
      <c r="G54"/>
      <c r="H54"/>
      <c r="I54"/>
      <c r="J54"/>
      <c r="K54"/>
      <c r="L54"/>
      <c r="M54"/>
      <c r="N54"/>
      <c r="O54"/>
      <c r="P54"/>
      <c r="Q54"/>
      <c r="R54"/>
      <c r="S54"/>
      <c r="T54"/>
      <c r="U54"/>
      <c r="V54"/>
      <c r="W54"/>
      <c r="X54"/>
      <c r="Y54"/>
      <c r="Z54"/>
      <c r="AA54"/>
      <c r="AB54"/>
      <c r="AC54"/>
      <c r="AD54"/>
      <c r="AE54"/>
      <c r="AF54"/>
      <c r="AH54" s="177"/>
    </row>
    <row r="55" spans="3:34" ht="14.4" hidden="1">
      <c r="AH55" s="10"/>
    </row>
    <row r="56" spans="3:34" ht="14.4" hidden="1">
      <c r="AH56" s="10"/>
    </row>
    <row r="57" spans="3:34" ht="14.4">
      <c r="AH57" s="10"/>
    </row>
    <row r="58" spans="3:34" ht="14.4">
      <c r="AH58" s="10"/>
    </row>
    <row r="59" spans="3:34" ht="14.4">
      <c r="AH59" s="10"/>
    </row>
    <row r="60" spans="3:34" ht="14.4">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09375" customWidth="1"/>
    <col min="3" max="3" width="3.88671875" customWidth="1"/>
    <col min="4" max="4" width="17" bestFit="1" customWidth="1"/>
    <col min="5" max="6" width="13" customWidth="1"/>
    <col min="7" max="7" width="11.109375" bestFit="1" customWidth="1"/>
    <col min="8" max="8" width="10.109375" bestFit="1" customWidth="1"/>
    <col min="9" max="10" width="8.88671875" customWidth="1"/>
    <col min="11" max="11" width="10.109375" bestFit="1" customWidth="1"/>
    <col min="12" max="12" width="8" customWidth="1"/>
    <col min="13" max="13" width="8.88671875" bestFit="1" customWidth="1"/>
    <col min="14" max="16" width="8" customWidth="1"/>
    <col min="17" max="17" width="10.109375" bestFit="1" customWidth="1"/>
    <col min="18" max="18" width="12" bestFit="1" customWidth="1"/>
    <col min="19" max="19" width="11.5546875" bestFit="1" customWidth="1"/>
    <col min="20" max="20" width="10.44140625" bestFit="1" customWidth="1"/>
    <col min="21" max="21" width="11.5546875" bestFit="1" customWidth="1"/>
    <col min="22" max="22" width="11.88671875" bestFit="1" customWidth="1"/>
    <col min="23" max="23" width="9.109375" bestFit="1" customWidth="1"/>
    <col min="24" max="24" width="8.88671875" bestFit="1" customWidth="1"/>
    <col min="25" max="25" width="8.88671875" customWidth="1"/>
    <col min="26" max="26" width="9" bestFit="1" customWidth="1"/>
    <col min="27" max="27" width="7.88671875" customWidth="1"/>
    <col min="28" max="28" width="12.109375" bestFit="1" customWidth="1"/>
    <col min="29" max="29" width="13.44140625" bestFit="1" customWidth="1"/>
    <col min="30" max="30" width="13.109375" bestFit="1" customWidth="1"/>
    <col min="31" max="31" width="12.88671875" bestFit="1" customWidth="1"/>
    <col min="32" max="32" width="15.44140625" bestFit="1" customWidth="1"/>
    <col min="33" max="33" width="11.10937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6.2">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Ekim</v>
      </c>
      <c r="G9" s="210"/>
      <c r="H9" s="210"/>
      <c r="I9" s="210"/>
      <c r="J9" s="210"/>
      <c r="K9" s="210"/>
      <c r="L9" s="210"/>
      <c r="M9" s="210"/>
      <c r="N9" s="210"/>
      <c r="O9" s="210"/>
      <c r="P9" s="211"/>
      <c r="Q9" s="212" t="s">
        <v>33</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0.8">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0.8">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0.8">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0.8">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0.8">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4.4">
      <c r="AH31" s="10"/>
    </row>
    <row r="32" spans="1:34" ht="14.4">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33203125" customWidth="1"/>
    <col min="3" max="3" width="3.6640625" customWidth="1"/>
    <col min="4" max="4" width="17" bestFit="1" customWidth="1"/>
    <col min="5" max="6" width="13" customWidth="1"/>
    <col min="7" max="7" width="11.33203125" bestFit="1" customWidth="1"/>
    <col min="8" max="8" width="10.33203125" bestFit="1" customWidth="1"/>
    <col min="9" max="10" width="8.6640625" customWidth="1"/>
    <col min="11" max="11" width="10.33203125" bestFit="1" customWidth="1"/>
    <col min="12" max="12" width="8" customWidth="1"/>
    <col min="13" max="13" width="8.664062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33203125" bestFit="1" customWidth="1"/>
    <col min="24" max="24" width="8.6640625" bestFit="1" customWidth="1"/>
    <col min="25" max="25" width="8.6640625" customWidth="1"/>
    <col min="26" max="26" width="9" bestFit="1" customWidth="1"/>
    <col min="27" max="27" width="7.6640625" customWidth="1"/>
    <col min="28" max="28" width="12.33203125" bestFit="1" customWidth="1"/>
    <col min="29" max="29" width="13.44140625" bestFit="1" customWidth="1"/>
    <col min="30" max="30" width="13.33203125" bestFit="1" customWidth="1"/>
    <col min="31" max="31" width="12.6640625" bestFit="1" customWidth="1"/>
    <col min="32" max="32" width="15.44140625" bestFit="1" customWidth="1"/>
    <col min="33" max="33" width="11.33203125" customWidth="1"/>
    <col min="34" max="34" width="3.44140625" customWidth="1"/>
    <col min="35" max="16384" width="8.664062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6.2">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Eylül</v>
      </c>
      <c r="G9" s="210"/>
      <c r="H9" s="210"/>
      <c r="I9" s="210"/>
      <c r="J9" s="210"/>
      <c r="K9" s="210"/>
      <c r="L9" s="210"/>
      <c r="M9" s="210"/>
      <c r="N9" s="210"/>
      <c r="O9" s="210"/>
      <c r="P9" s="211"/>
      <c r="Q9" s="212" t="s">
        <v>28</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0.8">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0.8">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0.8">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0.8">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0.8">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1.4"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2"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2.10937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6.2">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Ağustos</v>
      </c>
      <c r="G9" s="210"/>
      <c r="H9" s="210"/>
      <c r="I9" s="210"/>
      <c r="J9" s="210"/>
      <c r="K9" s="210"/>
      <c r="L9" s="210"/>
      <c r="M9" s="210"/>
      <c r="N9" s="210"/>
      <c r="O9" s="210"/>
      <c r="P9" s="211"/>
      <c r="Q9" s="212" t="s">
        <v>66</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0.8">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0.8">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0.8">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0.8">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0.8">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6.2">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
        <v>62</v>
      </c>
      <c r="G9" s="210"/>
      <c r="H9" s="210"/>
      <c r="I9" s="210"/>
      <c r="J9" s="210"/>
      <c r="K9" s="210"/>
      <c r="L9" s="210"/>
      <c r="M9" s="210"/>
      <c r="N9" s="210"/>
      <c r="O9" s="210"/>
      <c r="P9" s="211"/>
      <c r="Q9" s="212" t="s">
        <v>63</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0.8">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0.8">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0.8">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0.8">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0.8">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6.2">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tr">
        <f>D4</f>
        <v>Haziran</v>
      </c>
      <c r="G9" s="210"/>
      <c r="H9" s="210"/>
      <c r="I9" s="210"/>
      <c r="J9" s="210"/>
      <c r="K9" s="210"/>
      <c r="L9" s="210"/>
      <c r="M9" s="210"/>
      <c r="N9" s="210"/>
      <c r="O9" s="210"/>
      <c r="P9" s="211"/>
      <c r="Q9" s="212" t="s">
        <v>60</v>
      </c>
      <c r="R9" s="213"/>
      <c r="S9" s="213"/>
      <c r="T9" s="213"/>
      <c r="U9" s="213"/>
      <c r="V9" s="213"/>
      <c r="W9" s="213"/>
      <c r="X9" s="213"/>
      <c r="Y9" s="213"/>
      <c r="Z9" s="213"/>
      <c r="AA9" s="214"/>
      <c r="AB9" s="212" t="s">
        <v>118</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0.8">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0.8">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0.8">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0.8">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0.8">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6.2">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
        <v>52</v>
      </c>
      <c r="G9" s="210"/>
      <c r="H9" s="210"/>
      <c r="I9" s="210"/>
      <c r="J9" s="210"/>
      <c r="K9" s="210"/>
      <c r="L9" s="210"/>
      <c r="M9" s="210"/>
      <c r="N9" s="210"/>
      <c r="O9" s="210"/>
      <c r="P9" s="211"/>
      <c r="Q9" s="212" t="s">
        <v>53</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0.8">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0.8">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0.8">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0.8">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0.8">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6.2">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
        <v>50</v>
      </c>
      <c r="G9" s="210"/>
      <c r="H9" s="210"/>
      <c r="I9" s="210"/>
      <c r="J9" s="210"/>
      <c r="K9" s="210"/>
      <c r="L9" s="210"/>
      <c r="M9" s="210"/>
      <c r="N9" s="210"/>
      <c r="O9" s="210"/>
      <c r="P9" s="211"/>
      <c r="Q9" s="212" t="s">
        <v>51</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0.8">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0.8">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0.8">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0.8">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0.8">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6.2">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f>D4</f>
        <v>0</v>
      </c>
      <c r="G9" s="210"/>
      <c r="H9" s="210"/>
      <c r="I9" s="210"/>
      <c r="J9" s="210"/>
      <c r="K9" s="210"/>
      <c r="L9" s="210"/>
      <c r="M9" s="210"/>
      <c r="N9" s="210"/>
      <c r="O9" s="210"/>
      <c r="P9" s="211"/>
      <c r="Q9" s="212" t="s">
        <v>14</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0.8">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0.8">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0.8">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0.8">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0.8">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6.2">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
        <v>43</v>
      </c>
      <c r="G9" s="210"/>
      <c r="H9" s="210"/>
      <c r="I9" s="210"/>
      <c r="J9" s="210"/>
      <c r="K9" s="210"/>
      <c r="L9" s="210"/>
      <c r="M9" s="210"/>
      <c r="N9" s="210"/>
      <c r="O9" s="210"/>
      <c r="P9" s="211"/>
      <c r="Q9" s="212" t="s">
        <v>44</v>
      </c>
      <c r="R9" s="213"/>
      <c r="S9" s="213"/>
      <c r="T9" s="213"/>
      <c r="U9" s="213"/>
      <c r="V9" s="213"/>
      <c r="W9" s="213"/>
      <c r="X9" s="213"/>
      <c r="Y9" s="213"/>
      <c r="Z9" s="213"/>
      <c r="AA9" s="214"/>
      <c r="AB9" s="212" t="s">
        <v>25</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0.8">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0.8">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0.8">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0.8">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0.8">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2"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4.4">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6.2">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0" t="s">
        <v>41</v>
      </c>
      <c r="G9" s="210"/>
      <c r="H9" s="210"/>
      <c r="I9" s="210"/>
      <c r="J9" s="210"/>
      <c r="K9" s="210"/>
      <c r="L9" s="210"/>
      <c r="M9" s="210"/>
      <c r="N9" s="210"/>
      <c r="O9" s="210"/>
      <c r="P9" s="211"/>
      <c r="Q9" s="212" t="str">
        <f>F9</f>
        <v>Ocak</v>
      </c>
      <c r="R9" s="213"/>
      <c r="S9" s="213"/>
      <c r="T9" s="213"/>
      <c r="U9" s="213"/>
      <c r="V9" s="213"/>
      <c r="W9" s="213"/>
      <c r="X9" s="213"/>
      <c r="Y9" s="213"/>
      <c r="Z9" s="213"/>
      <c r="AA9" s="214"/>
      <c r="AB9" s="212" t="s">
        <v>101</v>
      </c>
      <c r="AC9" s="213"/>
      <c r="AD9" s="213"/>
      <c r="AE9" s="213"/>
      <c r="AF9" s="215"/>
      <c r="AG9" s="177"/>
      <c r="AH9" s="177"/>
    </row>
    <row r="10" spans="1:34" s="178" customFormat="1" ht="12">
      <c r="A10" s="177"/>
      <c r="B10" s="179"/>
      <c r="C10" s="120"/>
      <c r="D10" s="31"/>
      <c r="E10" s="31"/>
      <c r="F10" s="216"/>
      <c r="G10" s="217"/>
      <c r="H10" s="217"/>
      <c r="I10" s="217"/>
      <c r="J10" s="217"/>
      <c r="K10" s="217"/>
      <c r="L10" s="217"/>
      <c r="M10" s="217"/>
      <c r="N10" s="217"/>
      <c r="O10" s="217"/>
      <c r="P10" s="218"/>
      <c r="Q10" s="216"/>
      <c r="R10" s="217"/>
      <c r="S10" s="217"/>
      <c r="T10" s="217"/>
      <c r="U10" s="217"/>
      <c r="V10" s="217"/>
      <c r="W10" s="217"/>
      <c r="X10" s="217"/>
      <c r="Y10" s="217"/>
      <c r="Z10" s="217"/>
      <c r="AA10" s="218"/>
      <c r="AB10" s="31"/>
      <c r="AC10" s="31"/>
      <c r="AD10" s="31"/>
      <c r="AE10" s="31"/>
      <c r="AF10" s="121"/>
      <c r="AG10" s="177"/>
      <c r="AH10" s="177"/>
    </row>
    <row r="11" spans="1:34" s="178" customFormat="1" ht="25.95"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0.8">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0.8">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0.8">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0.8">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0.8">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0.8">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0.8">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0.8">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0.8">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0.8">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0.8">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0.8">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0.8">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0.8">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0.8">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1.4"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2"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0.8"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0.199999999999999">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0" t="s">
        <v>39</v>
      </c>
      <c r="G9" s="213"/>
      <c r="H9" s="213"/>
      <c r="I9" s="213"/>
      <c r="J9" s="213"/>
      <c r="K9" s="213"/>
      <c r="L9" s="213"/>
      <c r="M9" s="213"/>
      <c r="N9" s="214"/>
      <c r="O9" s="212" t="s">
        <v>38</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0.8">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0.8">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0.8">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0.8">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0.8">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0.8">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0.8">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0.8">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0.8">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1.4"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2"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0.199999999999999">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0.199999999999999">
      <c r="AC31" s="177"/>
    </row>
    <row r="32" spans="1:29" s="178" customFormat="1" ht="10.199999999999999">
      <c r="P32" s="193"/>
      <c r="Q32" s="193"/>
      <c r="R32" s="193"/>
      <c r="S32" s="193"/>
      <c r="AC32" s="177"/>
    </row>
    <row r="33" spans="3:29" ht="14.4">
      <c r="P33" s="175"/>
      <c r="Q33" s="175"/>
      <c r="R33" s="175"/>
      <c r="S33" s="175"/>
      <c r="AC33" s="10"/>
    </row>
    <row r="34" spans="3:29" ht="14.4">
      <c r="C34" s="195" t="s">
        <v>107</v>
      </c>
      <c r="D34" s="195"/>
      <c r="E34" s="195"/>
      <c r="F34" s="195"/>
      <c r="G34" s="195"/>
      <c r="H34" s="195"/>
      <c r="I34" s="195"/>
      <c r="J34" s="195"/>
      <c r="K34" s="195"/>
      <c r="L34" s="195"/>
      <c r="M34" s="195"/>
      <c r="N34" s="195"/>
      <c r="O34" s="195"/>
      <c r="P34" s="196"/>
      <c r="Q34" s="196"/>
      <c r="R34" s="175"/>
      <c r="S34" s="175"/>
      <c r="AC34" s="10"/>
    </row>
    <row r="35" spans="3:29" ht="14.4">
      <c r="P35" s="175"/>
      <c r="Q35" s="175"/>
      <c r="R35" s="175"/>
      <c r="S35" s="175"/>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0" t="s">
        <v>35</v>
      </c>
      <c r="G9" s="213"/>
      <c r="H9" s="213"/>
      <c r="I9" s="213"/>
      <c r="J9" s="213"/>
      <c r="K9" s="213"/>
      <c r="L9" s="213"/>
      <c r="M9" s="213"/>
      <c r="N9" s="214"/>
      <c r="O9" s="212" t="s">
        <v>36</v>
      </c>
      <c r="P9" s="213"/>
      <c r="Q9" s="213"/>
      <c r="R9" s="213"/>
      <c r="S9" s="213"/>
      <c r="T9" s="213"/>
      <c r="U9" s="213"/>
      <c r="V9" s="213"/>
      <c r="W9" s="213"/>
      <c r="X9" s="219"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0.8">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0.8">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0.8">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0.8">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0.8">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0.8">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0.8">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0.8">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0.8">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0.8">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1.4"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2"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0" t="s">
        <v>32</v>
      </c>
      <c r="G9" s="213"/>
      <c r="H9" s="213"/>
      <c r="I9" s="213"/>
      <c r="J9" s="213"/>
      <c r="K9" s="213"/>
      <c r="L9" s="213"/>
      <c r="M9" s="213"/>
      <c r="N9" s="214"/>
      <c r="O9" s="212" t="s">
        <v>33</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0.8">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0.8">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0.8">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0.8">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0.8">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0.8">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0.8">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0.8">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0.8">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1.4"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2"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0.199999999999999">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0" t="s">
        <v>27</v>
      </c>
      <c r="G9" s="213"/>
      <c r="H9" s="213"/>
      <c r="I9" s="213"/>
      <c r="J9" s="213"/>
      <c r="K9" s="213"/>
      <c r="L9" s="213"/>
      <c r="M9" s="213"/>
      <c r="N9" s="214"/>
      <c r="O9" s="212" t="s">
        <v>28</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0.8">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0.8">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0.8">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0.8">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0.8">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0.8">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0.8">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0.8">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0.8">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1.4"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2"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0.199999999999999">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0" t="s">
        <v>65</v>
      </c>
      <c r="G9" s="213"/>
      <c r="H9" s="213"/>
      <c r="I9" s="213"/>
      <c r="J9" s="213"/>
      <c r="K9" s="213"/>
      <c r="L9" s="213"/>
      <c r="M9" s="213"/>
      <c r="N9" s="214"/>
      <c r="O9" s="212" t="s">
        <v>66</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0.8">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0.8">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0.8">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0.8">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0.8">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0.8">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0.8">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0.8">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0.8">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1.4"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2"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0.199999999999999">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6.2">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3" t="s">
        <v>62</v>
      </c>
      <c r="G9" s="213"/>
      <c r="H9" s="213"/>
      <c r="I9" s="213"/>
      <c r="J9" s="213"/>
      <c r="K9" s="213"/>
      <c r="L9" s="213"/>
      <c r="M9" s="213"/>
      <c r="N9" s="214"/>
      <c r="O9" s="212" t="s">
        <v>63</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0.8">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0.8">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0.8">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0.8">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0.8">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0.8">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0.8">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0.8">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0.8">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1.4"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2"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0.199999999999999">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6.2">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0.199999999999999">
      <c r="A9" s="177"/>
      <c r="C9" s="139" t="s">
        <v>11</v>
      </c>
      <c r="D9" s="140"/>
      <c r="E9" s="140"/>
      <c r="F9" s="213" t="s">
        <v>59</v>
      </c>
      <c r="G9" s="213"/>
      <c r="H9" s="213"/>
      <c r="I9" s="213"/>
      <c r="J9" s="213"/>
      <c r="K9" s="213"/>
      <c r="L9" s="213"/>
      <c r="M9" s="213"/>
      <c r="N9" s="214"/>
      <c r="O9" s="212" t="s">
        <v>60</v>
      </c>
      <c r="P9" s="213"/>
      <c r="Q9" s="213"/>
      <c r="R9" s="213"/>
      <c r="S9" s="213"/>
      <c r="T9" s="213"/>
      <c r="U9" s="213"/>
      <c r="V9" s="213"/>
      <c r="W9" s="214"/>
      <c r="X9" s="212" t="s">
        <v>25</v>
      </c>
      <c r="Y9" s="213"/>
      <c r="Z9" s="213"/>
      <c r="AA9" s="215"/>
      <c r="AB9" s="177"/>
      <c r="AC9" s="177"/>
    </row>
    <row r="10" spans="1:29" s="178" customFormat="1" ht="12">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5"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0.8">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0.8">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0.8">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0.8">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0.8">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0.8">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0.8">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0.8">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0.8">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0.8">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0.8">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0.8">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0.8">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0.8">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0.8">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1.4"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2"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0.8"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6.2">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ht="14.4">
      <c r="A9" s="10"/>
      <c r="C9" s="139" t="s">
        <v>11</v>
      </c>
      <c r="D9" s="140"/>
      <c r="E9" s="140"/>
      <c r="F9" s="213" t="s">
        <v>52</v>
      </c>
      <c r="G9" s="213"/>
      <c r="H9" s="213"/>
      <c r="I9" s="213"/>
      <c r="J9" s="213"/>
      <c r="K9" s="213"/>
      <c r="L9" s="213"/>
      <c r="M9" s="213"/>
      <c r="N9" s="214"/>
      <c r="O9" s="212" t="s">
        <v>53</v>
      </c>
      <c r="P9" s="213"/>
      <c r="Q9" s="213"/>
      <c r="R9" s="213"/>
      <c r="S9" s="213"/>
      <c r="T9" s="213"/>
      <c r="U9" s="213"/>
      <c r="V9" s="213"/>
      <c r="W9" s="214"/>
      <c r="X9" s="212" t="s">
        <v>25</v>
      </c>
      <c r="Y9" s="213"/>
      <c r="Z9" s="213"/>
      <c r="AA9" s="215"/>
      <c r="AB9" s="10"/>
      <c r="AC9" s="10"/>
    </row>
    <row r="10" spans="1:29" ht="14.4">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5"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ht="14.4">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ht="14.4">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ht="14.4">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ht="14.4">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ht="14.4">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ht="14.4">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ht="14.4">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ht="14.4">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ht="14.4">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ht="14.4">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ht="14.4">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ht="14.4">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ht="14.4">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ht="14.4">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ht="14.4">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5.6"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4.4">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6.2">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ht="14.4">
      <c r="A9" s="10"/>
      <c r="C9" s="139" t="s">
        <v>11</v>
      </c>
      <c r="D9" s="140"/>
      <c r="E9" s="140"/>
      <c r="F9" s="213" t="s">
        <v>50</v>
      </c>
      <c r="G9" s="213"/>
      <c r="H9" s="213"/>
      <c r="I9" s="213"/>
      <c r="J9" s="213"/>
      <c r="K9" s="213"/>
      <c r="L9" s="213"/>
      <c r="M9" s="213"/>
      <c r="N9" s="214"/>
      <c r="O9" s="212" t="s">
        <v>51</v>
      </c>
      <c r="P9" s="213"/>
      <c r="Q9" s="213"/>
      <c r="R9" s="213"/>
      <c r="S9" s="213"/>
      <c r="T9" s="213"/>
      <c r="U9" s="213"/>
      <c r="V9" s="213"/>
      <c r="W9" s="214"/>
      <c r="X9" s="212" t="s">
        <v>25</v>
      </c>
      <c r="Y9" s="213"/>
      <c r="Z9" s="213"/>
      <c r="AA9" s="215"/>
      <c r="AB9" s="10"/>
      <c r="AC9" s="10"/>
    </row>
    <row r="10" spans="1:29" ht="14.4">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5"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ht="14.4">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ht="14.4">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ht="14.4">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ht="14.4">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ht="14.4">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ht="14.4">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ht="14.4">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ht="14.4">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ht="14.4">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ht="14.4">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ht="14.4">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ht="14.4">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ht="14.4">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ht="14.4">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ht="14.4">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5.6"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6.2">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139" t="s">
        <v>11</v>
      </c>
      <c r="D9" s="140"/>
      <c r="E9" s="140"/>
      <c r="F9" s="213" t="s">
        <v>13</v>
      </c>
      <c r="G9" s="213"/>
      <c r="H9" s="213"/>
      <c r="I9" s="213"/>
      <c r="J9" s="213"/>
      <c r="K9" s="213"/>
      <c r="L9" s="213"/>
      <c r="M9" s="213"/>
      <c r="N9" s="214"/>
      <c r="O9" s="212" t="s">
        <v>14</v>
      </c>
      <c r="P9" s="213"/>
      <c r="Q9" s="213"/>
      <c r="R9" s="213"/>
      <c r="S9" s="213"/>
      <c r="T9" s="213"/>
      <c r="U9" s="213"/>
      <c r="V9" s="213"/>
      <c r="W9" s="214"/>
      <c r="X9" s="212" t="s">
        <v>25</v>
      </c>
      <c r="Y9" s="213"/>
      <c r="Z9" s="213"/>
      <c r="AA9" s="215"/>
      <c r="AB9" s="10"/>
    </row>
    <row r="10" spans="1:28" ht="14.4">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5"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ht="14.4">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4.4">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ht="14.4">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ht="14.4">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4.4">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ht="14.4">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ht="14.4">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4.4">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ht="14.4">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ht="14.4">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4.4">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ht="14.4">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ht="14.4">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4.4">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ht="14.4">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5.6"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6.2">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139" t="s">
        <v>11</v>
      </c>
      <c r="D9" s="140"/>
      <c r="E9" s="140"/>
      <c r="F9" s="213" t="s">
        <v>13</v>
      </c>
      <c r="G9" s="213"/>
      <c r="H9" s="213"/>
      <c r="I9" s="213"/>
      <c r="J9" s="213"/>
      <c r="K9" s="213"/>
      <c r="L9" s="213"/>
      <c r="M9" s="213"/>
      <c r="N9" s="214"/>
      <c r="O9" s="212" t="s">
        <v>14</v>
      </c>
      <c r="P9" s="213"/>
      <c r="Q9" s="213"/>
      <c r="R9" s="213"/>
      <c r="S9" s="213"/>
      <c r="T9" s="213"/>
      <c r="U9" s="213"/>
      <c r="V9" s="213"/>
      <c r="W9" s="214"/>
      <c r="X9" s="212" t="s">
        <v>81</v>
      </c>
      <c r="Y9" s="213"/>
      <c r="Z9" s="213"/>
      <c r="AA9" s="215"/>
      <c r="AB9" s="10"/>
    </row>
    <row r="10" spans="1:28" ht="14.4">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5"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4.4">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4.4">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ht="14.4">
      <c r="A14" s="10"/>
      <c r="B14" s="13"/>
      <c r="C14" s="145"/>
      <c r="D14" s="27" t="s">
        <v>20</v>
      </c>
      <c r="E14" s="123"/>
      <c r="F14" s="129">
        <v>109432</v>
      </c>
      <c r="G14" s="124">
        <v>60824</v>
      </c>
      <c r="H14" s="124">
        <v>0</v>
      </c>
      <c r="I14" s="124">
        <v>48626</v>
      </c>
      <c r="J14" s="124">
        <v>108846</v>
      </c>
      <c r="K14" s="65">
        <f>IFERROR(F14/G14-1,"n/a")</f>
        <v>0.79915822701565165</v>
      </c>
      <c r="L14" s="65" t="str">
        <f t="shared" si="0"/>
        <v>n/a</v>
      </c>
      <c r="M14" s="65">
        <f t="shared" ref="M14" si="2">IFERROR(F14/I14-1,"n/a")</f>
        <v>1.2504832805495001</v>
      </c>
      <c r="N14" s="125">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ht="14.4">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4.4">
      <c r="A16" s="10"/>
      <c r="B16" s="13"/>
      <c r="C16" s="145"/>
      <c r="D16" s="27" t="s">
        <v>19</v>
      </c>
      <c r="E16" s="123"/>
      <c r="F16" s="127">
        <v>37</v>
      </c>
      <c r="G16" s="124">
        <v>24</v>
      </c>
      <c r="H16" s="124">
        <v>0</v>
      </c>
      <c r="I16" s="124">
        <v>10</v>
      </c>
      <c r="J16" s="124">
        <v>44</v>
      </c>
      <c r="K16" s="65">
        <f>IFERROR(F16/G16-1,"n/a")</f>
        <v>0.54166666666666674</v>
      </c>
      <c r="L16" s="65" t="str">
        <f t="shared" si="0"/>
        <v>n/a</v>
      </c>
      <c r="M16" s="65">
        <f t="shared" ref="M16:M17" si="3">IFERROR(F16/I16-1,"n/a")</f>
        <v>2.7</v>
      </c>
      <c r="N16" s="125">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125">
        <f t="shared" ref="W16:W17" si="7">IFERROR(O16/S16-1,"n/a")</f>
        <v>-0.1348314606741573</v>
      </c>
      <c r="X16" s="69">
        <v>778</v>
      </c>
      <c r="Y16" s="69">
        <v>283</v>
      </c>
      <c r="Z16" s="71">
        <v>43</v>
      </c>
      <c r="AA16" s="146">
        <v>827</v>
      </c>
      <c r="AB16" s="10"/>
    </row>
    <row r="17" spans="1:28" ht="14.4">
      <c r="A17" s="10"/>
      <c r="B17" s="13"/>
      <c r="C17" s="145"/>
      <c r="D17" s="27" t="s">
        <v>20</v>
      </c>
      <c r="E17" s="123"/>
      <c r="F17" s="127">
        <v>105059</v>
      </c>
      <c r="G17" s="124">
        <v>32594</v>
      </c>
      <c r="H17" s="124">
        <v>0</v>
      </c>
      <c r="I17" s="124">
        <v>28535</v>
      </c>
      <c r="J17" s="124">
        <v>117674</v>
      </c>
      <c r="K17" s="65">
        <f>IFERROR(F17/G17-1,"n/a")</f>
        <v>2.2232619500521569</v>
      </c>
      <c r="L17" s="65" t="str">
        <f t="shared" si="0"/>
        <v>n/a</v>
      </c>
      <c r="M17" s="65">
        <f t="shared" si="3"/>
        <v>2.6817592430348696</v>
      </c>
      <c r="N17" s="125">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125">
        <f t="shared" si="7"/>
        <v>-3.7328304882890073E-2</v>
      </c>
      <c r="X17" s="69">
        <v>1843624</v>
      </c>
      <c r="Y17" s="69">
        <v>465109</v>
      </c>
      <c r="Z17" s="71">
        <v>140552</v>
      </c>
      <c r="AA17" s="146">
        <v>2552942</v>
      </c>
      <c r="AB17" s="10"/>
    </row>
    <row r="18" spans="1:28" ht="14.4">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4.4">
      <c r="A19" s="10"/>
      <c r="B19" s="13"/>
      <c r="C19" s="145"/>
      <c r="D19" s="27" t="s">
        <v>19</v>
      </c>
      <c r="E19" s="123"/>
      <c r="F19" s="129">
        <v>15</v>
      </c>
      <c r="G19" s="124">
        <v>5</v>
      </c>
      <c r="H19" s="124">
        <v>0</v>
      </c>
      <c r="I19" s="124">
        <v>2</v>
      </c>
      <c r="J19" s="124">
        <v>5</v>
      </c>
      <c r="K19" s="65">
        <f>IFERROR(F19/G19-1,"n/a")</f>
        <v>2</v>
      </c>
      <c r="L19" s="65" t="str">
        <f t="shared" si="0"/>
        <v>n/a</v>
      </c>
      <c r="M19" s="65">
        <f t="shared" ref="M19:M20" si="8">IFERROR(F19/I19-1,"n/a")</f>
        <v>6.5</v>
      </c>
      <c r="N19" s="125">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125">
        <f t="shared" ref="W19:W20" si="11">IFERROR(O19/S19-1,"n/a")</f>
        <v>2.5</v>
      </c>
      <c r="X19" s="69">
        <v>475</v>
      </c>
      <c r="Y19" s="69">
        <v>23</v>
      </c>
      <c r="Z19" s="71">
        <v>4</v>
      </c>
      <c r="AA19" s="146">
        <v>191</v>
      </c>
      <c r="AB19" s="10"/>
    </row>
    <row r="20" spans="1:28" ht="14.4">
      <c r="A20" s="10"/>
      <c r="B20" s="13"/>
      <c r="C20" s="145"/>
      <c r="D20" s="27" t="s">
        <v>20</v>
      </c>
      <c r="E20" s="123"/>
      <c r="F20" s="129">
        <v>14659</v>
      </c>
      <c r="G20" s="124">
        <v>364</v>
      </c>
      <c r="H20" s="124">
        <v>0</v>
      </c>
      <c r="I20" s="124">
        <v>887</v>
      </c>
      <c r="J20" s="124">
        <v>4555</v>
      </c>
      <c r="K20" s="65">
        <f>IFERROR(F20/G20-1,"n/a")</f>
        <v>39.271978021978022</v>
      </c>
      <c r="L20" s="65" t="str">
        <f t="shared" si="0"/>
        <v>n/a</v>
      </c>
      <c r="M20" s="65">
        <f t="shared" si="8"/>
        <v>15.526493799323564</v>
      </c>
      <c r="N20" s="125">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125">
        <f t="shared" si="11"/>
        <v>2.8252238224990269</v>
      </c>
      <c r="X20" s="69">
        <v>561984</v>
      </c>
      <c r="Y20" s="69">
        <v>8611</v>
      </c>
      <c r="Z20" s="71">
        <v>1753</v>
      </c>
      <c r="AA20" s="146">
        <v>254421</v>
      </c>
      <c r="AB20" s="10"/>
    </row>
    <row r="21" spans="1:28" ht="14.4">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4.4">
      <c r="A22" s="10"/>
      <c r="B22" s="13"/>
      <c r="C22" s="145"/>
      <c r="D22" s="27" t="s">
        <v>19</v>
      </c>
      <c r="E22" s="149"/>
      <c r="F22" s="127">
        <v>124</v>
      </c>
      <c r="G22" s="124">
        <v>130</v>
      </c>
      <c r="H22" s="124">
        <v>0</v>
      </c>
      <c r="I22" s="124">
        <v>118</v>
      </c>
      <c r="J22" s="124">
        <v>108</v>
      </c>
      <c r="K22" s="65">
        <f>IFERROR(F22/G22-1,"n/a")</f>
        <v>-4.6153846153846101E-2</v>
      </c>
      <c r="L22" s="65" t="str">
        <f t="shared" si="0"/>
        <v>n/a</v>
      </c>
      <c r="M22" s="65">
        <f t="shared" ref="M22:M23" si="13">IFERROR(F22/I22-1,"n/a")</f>
        <v>5.0847457627118731E-2</v>
      </c>
      <c r="N22" s="125">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125">
        <f t="shared" ref="W22:W23" si="16">IFERROR(O22/S22-1,"n/a")</f>
        <v>8.8607594936708889E-2</v>
      </c>
      <c r="X22" s="69">
        <v>1140</v>
      </c>
      <c r="Y22" s="69">
        <v>411</v>
      </c>
      <c r="Z22" s="71">
        <v>406</v>
      </c>
      <c r="AA22" s="146">
        <v>1205</v>
      </c>
      <c r="AB22" s="10"/>
    </row>
    <row r="23" spans="1:28" ht="14.4">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 t="shared" si="13"/>
        <v>2.0891372070973859</v>
      </c>
      <c r="N23" s="125">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125">
        <f t="shared" si="16"/>
        <v>0.13118781222905751</v>
      </c>
      <c r="X23" s="69">
        <v>3212646</v>
      </c>
      <c r="Y23" s="69">
        <v>687449</v>
      </c>
      <c r="Z23" s="71">
        <v>833999</v>
      </c>
      <c r="AA23" s="146">
        <v>3859183</v>
      </c>
      <c r="AB23" s="10"/>
    </row>
    <row r="24" spans="1:28" ht="14.4">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4.4">
      <c r="A25" s="10"/>
      <c r="B25" s="13"/>
      <c r="C25" s="145"/>
      <c r="D25" s="27" t="s">
        <v>19</v>
      </c>
      <c r="E25" s="123"/>
      <c r="F25" s="129">
        <v>11</v>
      </c>
      <c r="G25" s="124">
        <v>14</v>
      </c>
      <c r="H25" s="124">
        <v>4</v>
      </c>
      <c r="I25" s="124">
        <v>1</v>
      </c>
      <c r="J25" s="124">
        <v>9</v>
      </c>
      <c r="K25" s="65">
        <f>IFERROR(F25/G25-1,"n/a")</f>
        <v>-0.2142857142857143</v>
      </c>
      <c r="L25" s="65">
        <f t="shared" si="0"/>
        <v>1.75</v>
      </c>
      <c r="M25" s="65">
        <f t="shared" ref="M25:M26" si="17">IFERROR(F25/I25-1,"n/a")</f>
        <v>10</v>
      </c>
      <c r="N25" s="125">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125">
        <f t="shared" ref="W25:W26" si="20">IFERROR(O25/S25-1,"n/a")</f>
        <v>0</v>
      </c>
      <c r="X25" s="69">
        <v>283</v>
      </c>
      <c r="Y25" s="69">
        <v>107</v>
      </c>
      <c r="Z25" s="71">
        <v>32</v>
      </c>
      <c r="AA25" s="146">
        <v>372</v>
      </c>
      <c r="AB25" s="10"/>
    </row>
    <row r="26" spans="1:28" ht="14.4">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 t="shared" si="17"/>
        <v>61.814159292035399</v>
      </c>
      <c r="N26" s="125">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125">
        <f t="shared" si="20"/>
        <v>-5.31760078662733E-2</v>
      </c>
      <c r="X26" s="69">
        <v>530405</v>
      </c>
      <c r="Y26" s="69">
        <v>147132</v>
      </c>
      <c r="Z26" s="71">
        <v>59180</v>
      </c>
      <c r="AA26" s="146">
        <v>902015</v>
      </c>
      <c r="AB26" s="10"/>
    </row>
    <row r="27" spans="1:28" ht="14.4">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4.4">
      <c r="B28" s="13"/>
      <c r="C28" s="145"/>
      <c r="D28" s="27" t="s">
        <v>19</v>
      </c>
      <c r="E28" s="123"/>
      <c r="F28" s="127">
        <v>78</v>
      </c>
      <c r="G28" s="124">
        <v>13</v>
      </c>
      <c r="H28" s="124">
        <v>1</v>
      </c>
      <c r="I28" s="124">
        <v>0</v>
      </c>
      <c r="J28" s="124">
        <v>1</v>
      </c>
      <c r="K28" s="65">
        <f>IFERROR(F28/G28-1,"n/a")</f>
        <v>5</v>
      </c>
      <c r="L28" s="65">
        <f t="shared" si="0"/>
        <v>77</v>
      </c>
      <c r="M28" s="65" t="str">
        <f t="shared" ref="M28:M31" si="21">IFERROR(F28/I28-1,"n/a")</f>
        <v>n/a</v>
      </c>
      <c r="N28" s="125">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125">
        <f t="shared" ref="W28:W31" si="24">IFERROR(O28/S28-1,"n/a")</f>
        <v>53.75</v>
      </c>
      <c r="X28" s="69">
        <v>605</v>
      </c>
      <c r="Y28" s="69">
        <v>127</v>
      </c>
      <c r="Z28" s="71">
        <v>37</v>
      </c>
      <c r="AA28" s="146">
        <f>282+81</f>
        <v>363</v>
      </c>
      <c r="AB28" s="10"/>
    </row>
    <row r="29" spans="1:28" ht="14.4">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 t="shared" si="21"/>
        <v>n/a</v>
      </c>
      <c r="N29" s="125">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125">
        <f t="shared" si="24"/>
        <v>98.165984612866268</v>
      </c>
      <c r="X29" s="69">
        <v>1098243</v>
      </c>
      <c r="Y29" s="69">
        <v>165083</v>
      </c>
      <c r="Z29" s="71">
        <f>20768+8294</f>
        <v>29062</v>
      </c>
      <c r="AA29" s="146">
        <f>659951+168729+38484</f>
        <v>867164</v>
      </c>
      <c r="AB29" s="10"/>
    </row>
    <row r="30" spans="1:28" thickBot="1">
      <c r="A30" s="10"/>
      <c r="B30" s="13"/>
      <c r="C30" s="157" t="s">
        <v>16</v>
      </c>
      <c r="D30" s="158"/>
      <c r="E30" s="159"/>
      <c r="F30" s="130">
        <f t="shared" ref="F30:J31" si="25">F13+F16+F19+F22+F25+F28</f>
        <v>322</v>
      </c>
      <c r="G30" s="130">
        <f t="shared" si="25"/>
        <v>260</v>
      </c>
      <c r="H30" s="130">
        <f>H13+H16+H19+H22+H25+H28</f>
        <v>5</v>
      </c>
      <c r="I30" s="130">
        <f t="shared" si="25"/>
        <v>160</v>
      </c>
      <c r="J30" s="130">
        <f t="shared" si="25"/>
        <v>229</v>
      </c>
      <c r="K30" s="131">
        <f>IFERROR(F30/G30-1,"n/a")</f>
        <v>0.2384615384615385</v>
      </c>
      <c r="L30" s="131">
        <f t="shared" si="0"/>
        <v>63.400000000000006</v>
      </c>
      <c r="M30" s="131">
        <f t="shared" si="21"/>
        <v>1.0125000000000002</v>
      </c>
      <c r="N30" s="132">
        <f t="shared" si="12"/>
        <v>0.40611353711790388</v>
      </c>
      <c r="O30" s="133">
        <f t="shared" ref="O30:S31" si="26">O13+O16+O19+O22+O25+O28</f>
        <v>867</v>
      </c>
      <c r="P30" s="133">
        <f t="shared" si="26"/>
        <v>630</v>
      </c>
      <c r="Q30" s="133">
        <f t="shared" si="26"/>
        <v>12</v>
      </c>
      <c r="R30" s="133">
        <f t="shared" si="26"/>
        <v>565</v>
      </c>
      <c r="S30" s="133">
        <f t="shared" si="26"/>
        <v>635</v>
      </c>
      <c r="T30" s="131">
        <f>IFERROR(O30/P30-1,"n/a")</f>
        <v>0.37619047619047619</v>
      </c>
      <c r="U30" s="131">
        <f t="shared" si="22"/>
        <v>71.25</v>
      </c>
      <c r="V30" s="131">
        <f t="shared" si="23"/>
        <v>0.53451327433628326</v>
      </c>
      <c r="W30" s="132">
        <f t="shared" si="24"/>
        <v>0.36535433070866152</v>
      </c>
      <c r="X30" s="133">
        <f t="shared" ref="X30:AA31" si="27">X13+X16+X19+X22+X25+X28</f>
        <v>3627</v>
      </c>
      <c r="Y30" s="133">
        <f t="shared" si="27"/>
        <v>1062</v>
      </c>
      <c r="Z30" s="133">
        <f t="shared" si="27"/>
        <v>667</v>
      </c>
      <c r="AA30" s="152">
        <f t="shared" si="27"/>
        <v>3344</v>
      </c>
      <c r="AB30" s="10"/>
    </row>
    <row r="31" spans="1:28" ht="15.6" thickTop="1" thickBot="1">
      <c r="A31" s="10"/>
      <c r="B31" s="13"/>
      <c r="C31" s="160" t="s">
        <v>17</v>
      </c>
      <c r="D31" s="161"/>
      <c r="E31" s="162"/>
      <c r="F31" s="134">
        <f t="shared" si="25"/>
        <v>921313</v>
      </c>
      <c r="G31" s="134">
        <f t="shared" si="25"/>
        <v>406818</v>
      </c>
      <c r="H31" s="134">
        <f t="shared" si="25"/>
        <v>4146</v>
      </c>
      <c r="I31" s="134">
        <f t="shared" si="25"/>
        <v>226273</v>
      </c>
      <c r="J31" s="134">
        <f t="shared" si="25"/>
        <v>655947</v>
      </c>
      <c r="K31" s="135">
        <f>IFERROR(F31/G31-1,"n/a")</f>
        <v>1.2646810121479386</v>
      </c>
      <c r="L31" s="135">
        <f t="shared" si="0"/>
        <v>221.21731789676798</v>
      </c>
      <c r="M31" s="135">
        <f t="shared" si="21"/>
        <v>3.071687740030848</v>
      </c>
      <c r="N31" s="136">
        <f t="shared" si="12"/>
        <v>0.40455402646860184</v>
      </c>
      <c r="O31" s="137">
        <f t="shared" si="26"/>
        <v>2478359</v>
      </c>
      <c r="P31" s="137">
        <f t="shared" si="26"/>
        <v>868290</v>
      </c>
      <c r="Q31" s="137">
        <f t="shared" si="26"/>
        <v>10103</v>
      </c>
      <c r="R31" s="137">
        <f t="shared" si="26"/>
        <v>1276259</v>
      </c>
      <c r="S31" s="137">
        <f t="shared" si="26"/>
        <v>1790526</v>
      </c>
      <c r="T31" s="135">
        <f>IFERROR(O31/P31-1,"n/a")</f>
        <v>1.8542986790127722</v>
      </c>
      <c r="U31" s="135">
        <f t="shared" si="22"/>
        <v>244.30921508462833</v>
      </c>
      <c r="V31" s="135">
        <f t="shared" si="23"/>
        <v>0.94189345579541461</v>
      </c>
      <c r="W31" s="136">
        <f t="shared" si="24"/>
        <v>0.38415136110841175</v>
      </c>
      <c r="X31" s="137">
        <f t="shared" si="27"/>
        <v>7627084</v>
      </c>
      <c r="Y31" s="137">
        <f t="shared" si="27"/>
        <v>1554247</v>
      </c>
      <c r="Z31" s="137">
        <f t="shared" si="27"/>
        <v>1323431</v>
      </c>
      <c r="AA31" s="155">
        <f t="shared" si="27"/>
        <v>9169021</v>
      </c>
      <c r="AB31" s="10"/>
    </row>
    <row r="32" spans="1:28"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t="14.4" hidden="1">
      <c r="P33" s="175"/>
      <c r="Q33" s="175"/>
      <c r="R33" s="175"/>
      <c r="S33" s="175"/>
      <c r="AB33" s="10"/>
    </row>
    <row r="34" spans="16:28" ht="14.4" hidden="1">
      <c r="P34" s="175"/>
      <c r="Q34" s="175"/>
      <c r="R34" s="175"/>
      <c r="S34" s="175"/>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6.2">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3" t="s">
        <v>43</v>
      </c>
      <c r="G9" s="213"/>
      <c r="H9" s="213"/>
      <c r="I9" s="213"/>
      <c r="J9" s="213"/>
      <c r="K9" s="213"/>
      <c r="L9" s="213"/>
      <c r="M9" s="213"/>
      <c r="N9" s="214"/>
      <c r="O9" s="212" t="s">
        <v>44</v>
      </c>
      <c r="P9" s="213"/>
      <c r="Q9" s="213"/>
      <c r="R9" s="213"/>
      <c r="S9" s="213"/>
      <c r="T9" s="213"/>
      <c r="U9" s="213"/>
      <c r="V9" s="213"/>
      <c r="W9" s="214"/>
      <c r="X9" s="212" t="s">
        <v>25</v>
      </c>
      <c r="Y9" s="213"/>
      <c r="Z9" s="213"/>
      <c r="AA9" s="215"/>
      <c r="AB9" s="10"/>
    </row>
    <row r="10" spans="1:28">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5"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5.6"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P34" s="175"/>
      <c r="Q34" s="175"/>
      <c r="R34" s="175"/>
      <c r="S34" s="175"/>
      <c r="AB34" s="10"/>
    </row>
    <row r="35" spans="1:28" hidden="1">
      <c r="P35" s="175"/>
      <c r="Q35" s="175"/>
      <c r="R35" s="175"/>
      <c r="S35" s="175"/>
      <c r="AB35" s="10"/>
    </row>
    <row r="36" spans="1:28" hidden="1">
      <c r="P36" s="175"/>
      <c r="Q36" s="175"/>
      <c r="R36" s="175"/>
      <c r="S36" s="175"/>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4.4">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6.2">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4.4">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4.4">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4.4">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4.4">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4.4">
      <c r="A9" s="10"/>
      <c r="B9"/>
      <c r="C9" s="139" t="s">
        <v>11</v>
      </c>
      <c r="D9" s="140"/>
      <c r="E9" s="140"/>
      <c r="F9" s="213" t="s">
        <v>41</v>
      </c>
      <c r="G9" s="213"/>
      <c r="H9" s="213"/>
      <c r="I9" s="213"/>
      <c r="J9" s="213"/>
      <c r="K9" s="213"/>
      <c r="L9" s="213"/>
      <c r="M9" s="213"/>
      <c r="N9" s="214"/>
      <c r="O9" s="212" t="s">
        <v>41</v>
      </c>
      <c r="P9" s="213"/>
      <c r="Q9" s="213"/>
      <c r="R9" s="213"/>
      <c r="S9" s="213"/>
      <c r="T9" s="213"/>
      <c r="U9" s="213"/>
      <c r="V9" s="213"/>
      <c r="W9" s="214"/>
      <c r="X9" s="212" t="s">
        <v>25</v>
      </c>
      <c r="Y9" s="213"/>
      <c r="Z9" s="213"/>
      <c r="AA9" s="215"/>
      <c r="AB9" s="10"/>
      <c r="AC9" s="118"/>
      <c r="AD9" s="118"/>
      <c r="AE9" s="118"/>
      <c r="AF9" s="118"/>
      <c r="AG9" s="118"/>
      <c r="AH9" s="118"/>
      <c r="AI9" s="118"/>
      <c r="AJ9" s="118"/>
      <c r="AK9" s="118"/>
      <c r="AL9" s="118"/>
      <c r="AM9" s="118"/>
      <c r="AN9" s="118"/>
      <c r="AO9" s="118"/>
      <c r="AP9" s="118"/>
      <c r="AQ9" s="118"/>
    </row>
    <row r="10" spans="1:43" ht="14.4">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4.4">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4.4">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4.4">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4.4">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4.4">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4.4">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4.4">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4.4">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4.4">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4.4">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4.4">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4.4">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4.4">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4.4">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4.4">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4.4">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4.4">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4.4">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5"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74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138"/>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19" customFormat="1" ht="14.4">
      <c r="A9" s="10"/>
      <c r="B9"/>
      <c r="C9" s="139" t="s">
        <v>11</v>
      </c>
      <c r="D9" s="140"/>
      <c r="E9" s="140"/>
      <c r="F9" s="213" t="s">
        <v>39</v>
      </c>
      <c r="G9" s="213"/>
      <c r="H9" s="213"/>
      <c r="I9" s="213"/>
      <c r="J9" s="213"/>
      <c r="K9" s="213"/>
      <c r="L9" s="214"/>
      <c r="M9" s="212" t="s">
        <v>38</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ht="14.4">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4.4">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4.4">
      <c r="A13" s="10"/>
      <c r="B13" s="13"/>
      <c r="C13" s="145"/>
      <c r="D13" s="27" t="s">
        <v>19</v>
      </c>
      <c r="E13" s="123"/>
      <c r="F13" s="172">
        <v>73</v>
      </c>
      <c r="G13" s="172">
        <v>70</v>
      </c>
      <c r="H13" s="172">
        <v>0</v>
      </c>
      <c r="I13" s="172">
        <v>69</v>
      </c>
      <c r="J13" s="65">
        <f t="shared" ref="J13:J31" si="0">IFERROR(F13/G13-1,"n/a")</f>
        <v>4.2857142857142927E-2</v>
      </c>
      <c r="K13" s="65" t="str">
        <f>IFERROR(F13/H13-1,"n/a")</f>
        <v>n/a</v>
      </c>
      <c r="L13" s="125">
        <f t="shared" ref="L13:L14" si="1">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4.4">
      <c r="A14" s="10"/>
      <c r="B14" s="13"/>
      <c r="C14" s="145"/>
      <c r="D14" s="27" t="s">
        <v>20</v>
      </c>
      <c r="E14" s="123"/>
      <c r="F14" s="172">
        <f>108803+415</f>
        <v>109218</v>
      </c>
      <c r="G14" s="172">
        <v>52767</v>
      </c>
      <c r="H14" s="172">
        <v>0</v>
      </c>
      <c r="I14" s="172">
        <v>120203</v>
      </c>
      <c r="J14" s="65">
        <f t="shared" si="0"/>
        <v>1.0698163624992891</v>
      </c>
      <c r="K14" s="65" t="str">
        <f t="shared" ref="K14" si="2">IFERROR(F14/H14-1,"n/a")</f>
        <v>n/a</v>
      </c>
      <c r="L14" s="125">
        <f t="shared" si="1"/>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4.4">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4.4">
      <c r="A16" s="10"/>
      <c r="B16" s="13"/>
      <c r="C16" s="145"/>
      <c r="D16" s="27" t="s">
        <v>19</v>
      </c>
      <c r="E16" s="123"/>
      <c r="F16" s="172">
        <v>31</v>
      </c>
      <c r="G16" s="172">
        <v>25</v>
      </c>
      <c r="H16" s="172">
        <v>0</v>
      </c>
      <c r="I16" s="172">
        <v>20</v>
      </c>
      <c r="J16" s="65">
        <f t="shared" si="0"/>
        <v>0.24</v>
      </c>
      <c r="K16" s="65" t="str">
        <f t="shared" ref="K16:K17" si="3">IFERROR(F16/H16-1,"n/a")</f>
        <v>n/a</v>
      </c>
      <c r="L16" s="125">
        <f t="shared" ref="L16:L17" si="4">IFERROR(F16/I16-1,"n/a")</f>
        <v>0.55000000000000004</v>
      </c>
      <c r="M16" s="69">
        <v>778</v>
      </c>
      <c r="N16" s="69">
        <v>283</v>
      </c>
      <c r="O16" s="69">
        <v>43</v>
      </c>
      <c r="P16" s="69">
        <v>827</v>
      </c>
      <c r="Q16" s="65">
        <f t="shared" ref="Q16:Q17" si="5">IFERROR(M16/N16-1,"n/a")</f>
        <v>1.7491166077738516</v>
      </c>
      <c r="R16" s="65">
        <f t="shared" ref="R16:R17" si="6">IFERROR(M16/O16-1,"n/a")</f>
        <v>17.093023255813954</v>
      </c>
      <c r="S16" s="125">
        <f t="shared" ref="S16:S17" si="7">IFERROR(M16/P16-1,"n/a")</f>
        <v>-5.9250302297460755E-2</v>
      </c>
      <c r="T16" s="69">
        <v>283</v>
      </c>
      <c r="U16" s="71">
        <v>43</v>
      </c>
      <c r="V16" s="146">
        <v>827</v>
      </c>
    </row>
    <row r="17" spans="1:46" ht="14.4">
      <c r="A17" s="10"/>
      <c r="B17" s="13"/>
      <c r="C17" s="145"/>
      <c r="D17" s="27" t="s">
        <v>20</v>
      </c>
      <c r="E17" s="123"/>
      <c r="F17" s="172">
        <v>88390</v>
      </c>
      <c r="G17" s="172">
        <v>39214</v>
      </c>
      <c r="H17" s="172">
        <v>0</v>
      </c>
      <c r="I17" s="172">
        <v>58943</v>
      </c>
      <c r="J17" s="65">
        <f t="shared" si="0"/>
        <v>1.2540419238027236</v>
      </c>
      <c r="K17" s="65" t="str">
        <f t="shared" si="3"/>
        <v>n/a</v>
      </c>
      <c r="L17" s="125">
        <f t="shared" si="4"/>
        <v>0.49958434419693609</v>
      </c>
      <c r="M17" s="69">
        <v>1843624</v>
      </c>
      <c r="N17" s="69">
        <v>465109</v>
      </c>
      <c r="O17" s="69">
        <v>140552</v>
      </c>
      <c r="P17" s="69">
        <v>2552942</v>
      </c>
      <c r="Q17" s="65">
        <f t="shared" si="5"/>
        <v>2.9638536343093769</v>
      </c>
      <c r="R17" s="65">
        <f t="shared" si="6"/>
        <v>12.117024304172121</v>
      </c>
      <c r="S17" s="125">
        <f t="shared" si="7"/>
        <v>-0.27784336659430575</v>
      </c>
      <c r="T17" s="69">
        <v>465109</v>
      </c>
      <c r="U17" s="71">
        <v>140552</v>
      </c>
      <c r="V17" s="146">
        <v>2552942</v>
      </c>
    </row>
    <row r="18" spans="1:46" ht="14.4">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4.4">
      <c r="A19" s="10"/>
      <c r="B19" s="13"/>
      <c r="C19" s="145"/>
      <c r="D19" s="27" t="s">
        <v>19</v>
      </c>
      <c r="E19" s="123"/>
      <c r="F19" s="127">
        <v>9</v>
      </c>
      <c r="G19" s="172">
        <v>3</v>
      </c>
      <c r="H19" s="172">
        <v>0</v>
      </c>
      <c r="I19" s="172">
        <v>9</v>
      </c>
      <c r="J19" s="65">
        <f t="shared" si="0"/>
        <v>2</v>
      </c>
      <c r="K19" s="65" t="str">
        <f t="shared" ref="K19:K20" si="8">IFERROR(F19/H19-1,"n/a")</f>
        <v>n/a</v>
      </c>
      <c r="L19" s="125">
        <f>IFERROR(F19/I19-1,"n/a")</f>
        <v>0</v>
      </c>
      <c r="M19" s="69">
        <v>475</v>
      </c>
      <c r="N19" s="69">
        <v>23</v>
      </c>
      <c r="O19" s="69">
        <v>4</v>
      </c>
      <c r="P19" s="69">
        <v>191</v>
      </c>
      <c r="Q19" s="65">
        <f t="shared" ref="Q19:Q20" si="9">IFERROR(M19/N19-1,"n/a")</f>
        <v>19.652173913043477</v>
      </c>
      <c r="R19" s="65">
        <f t="shared" ref="R19:R20" si="10">IFERROR(M19/O19-1,"n/a")</f>
        <v>117.75</v>
      </c>
      <c r="S19" s="125">
        <f t="shared" ref="S19:S20" si="11">IFERROR(M19/P19-1,"n/a")</f>
        <v>1.4869109947643979</v>
      </c>
      <c r="T19" s="69">
        <v>23</v>
      </c>
      <c r="U19" s="71">
        <v>4</v>
      </c>
      <c r="V19" s="146">
        <v>191</v>
      </c>
    </row>
    <row r="20" spans="1:46" ht="14.4">
      <c r="A20" s="10"/>
      <c r="B20" s="13"/>
      <c r="C20" s="145"/>
      <c r="D20" s="27" t="s">
        <v>20</v>
      </c>
      <c r="E20" s="123"/>
      <c r="F20" s="127">
        <v>6157</v>
      </c>
      <c r="G20" s="172">
        <v>864</v>
      </c>
      <c r="H20" s="172">
        <v>0</v>
      </c>
      <c r="I20" s="172">
        <v>9825</v>
      </c>
      <c r="J20" s="65">
        <f t="shared" si="0"/>
        <v>6.1261574074074074</v>
      </c>
      <c r="K20" s="65" t="str">
        <f t="shared" si="8"/>
        <v>n/a</v>
      </c>
      <c r="L20" s="125">
        <f t="shared" ref="L20:L31" si="12">IFERROR(F20/I20-1,"n/a")</f>
        <v>-0.37333333333333329</v>
      </c>
      <c r="M20" s="69">
        <v>561984</v>
      </c>
      <c r="N20" s="69">
        <v>8611</v>
      </c>
      <c r="O20" s="69">
        <v>1753</v>
      </c>
      <c r="P20" s="69">
        <v>254421</v>
      </c>
      <c r="Q20" s="65">
        <f t="shared" si="9"/>
        <v>64.263500174195798</v>
      </c>
      <c r="R20" s="65">
        <f t="shared" si="10"/>
        <v>319.58414147176268</v>
      </c>
      <c r="S20" s="125">
        <f t="shared" si="11"/>
        <v>1.2088742674543376</v>
      </c>
      <c r="T20" s="69">
        <v>8611</v>
      </c>
      <c r="U20" s="71">
        <v>1753</v>
      </c>
      <c r="V20" s="146">
        <v>254421</v>
      </c>
    </row>
    <row r="21" spans="1:46" ht="14.4">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4.4">
      <c r="A22" s="10"/>
      <c r="B22" s="13"/>
      <c r="C22" s="145"/>
      <c r="D22" s="27" t="s">
        <v>19</v>
      </c>
      <c r="E22" s="149"/>
      <c r="F22" s="127">
        <v>118</v>
      </c>
      <c r="G22" s="172">
        <v>102</v>
      </c>
      <c r="H22" s="172">
        <v>0</v>
      </c>
      <c r="I22" s="172">
        <v>131</v>
      </c>
      <c r="J22" s="65">
        <f t="shared" si="0"/>
        <v>0.15686274509803932</v>
      </c>
      <c r="K22" s="65" t="str">
        <f t="shared" ref="K22:K23" si="13">IFERROR(F22/H22-1,"n/a")</f>
        <v>n/a</v>
      </c>
      <c r="L22" s="125">
        <f t="shared" si="12"/>
        <v>-9.92366412213741E-2</v>
      </c>
      <c r="M22" s="69">
        <v>1140</v>
      </c>
      <c r="N22" s="69">
        <v>411</v>
      </c>
      <c r="O22" s="69">
        <v>406</v>
      </c>
      <c r="P22" s="69">
        <v>1205</v>
      </c>
      <c r="Q22" s="65">
        <f t="shared" ref="Q22:Q23" si="14">IFERROR(M22/N22-1,"n/a")</f>
        <v>1.7737226277372264</v>
      </c>
      <c r="R22" s="65">
        <f t="shared" ref="R22:R23" si="15">IFERROR(M22/O22-1,"n/a")</f>
        <v>1.8078817733990147</v>
      </c>
      <c r="S22" s="125">
        <f t="shared" ref="S22:S23" si="16">IFERROR(M22/P22-1,"n/a")</f>
        <v>-5.3941908713692976E-2</v>
      </c>
      <c r="T22" s="69">
        <v>411</v>
      </c>
      <c r="U22" s="71">
        <v>406</v>
      </c>
      <c r="V22" s="146">
        <v>1205</v>
      </c>
    </row>
    <row r="23" spans="1:46" ht="14.4">
      <c r="A23" s="10"/>
      <c r="B23" s="13"/>
      <c r="C23" s="145"/>
      <c r="D23" s="27" t="s">
        <v>20</v>
      </c>
      <c r="E23" s="123"/>
      <c r="F23" s="127">
        <v>409516</v>
      </c>
      <c r="G23" s="172">
        <v>200450</v>
      </c>
      <c r="H23" s="172">
        <v>0</v>
      </c>
      <c r="I23" s="172">
        <v>386408</v>
      </c>
      <c r="J23" s="65">
        <f t="shared" si="0"/>
        <v>1.0429832876028935</v>
      </c>
      <c r="K23" s="65" t="str">
        <f t="shared" si="13"/>
        <v>n/a</v>
      </c>
      <c r="L23" s="125">
        <f t="shared" si="12"/>
        <v>5.9802074491211332E-2</v>
      </c>
      <c r="M23" s="69">
        <v>3212646</v>
      </c>
      <c r="N23" s="69">
        <v>687449</v>
      </c>
      <c r="O23" s="69">
        <v>833999</v>
      </c>
      <c r="P23" s="69">
        <v>3859183</v>
      </c>
      <c r="Q23" s="65">
        <f t="shared" si="14"/>
        <v>3.6732863092389403</v>
      </c>
      <c r="R23" s="65">
        <f t="shared" si="15"/>
        <v>2.8520981440025706</v>
      </c>
      <c r="S23" s="125">
        <f t="shared" si="16"/>
        <v>-0.16753209163701233</v>
      </c>
      <c r="T23" s="69">
        <v>687449</v>
      </c>
      <c r="U23" s="71">
        <v>833999</v>
      </c>
      <c r="V23" s="146">
        <v>3859183</v>
      </c>
    </row>
    <row r="24" spans="1:46" ht="14.4">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4.4">
      <c r="A25" s="10"/>
      <c r="B25" s="13"/>
      <c r="C25" s="145"/>
      <c r="D25" s="27" t="s">
        <v>19</v>
      </c>
      <c r="E25" s="123"/>
      <c r="F25" s="127">
        <v>5</v>
      </c>
      <c r="G25" s="172">
        <v>7</v>
      </c>
      <c r="H25" s="172">
        <v>3</v>
      </c>
      <c r="I25" s="172">
        <v>44</v>
      </c>
      <c r="J25" s="65">
        <f t="shared" si="0"/>
        <v>-0.2857142857142857</v>
      </c>
      <c r="K25" s="65">
        <f t="shared" ref="K25:K26" si="17">IFERROR(F25/H25-1,"n/a")</f>
        <v>0.66666666666666674</v>
      </c>
      <c r="L25" s="125">
        <f t="shared" si="12"/>
        <v>-0.88636363636363635</v>
      </c>
      <c r="M25" s="69">
        <v>283</v>
      </c>
      <c r="N25" s="69">
        <v>107</v>
      </c>
      <c r="O25" s="69">
        <v>32</v>
      </c>
      <c r="P25" s="69">
        <v>372</v>
      </c>
      <c r="Q25" s="65">
        <f t="shared" ref="Q25:Q26" si="18">IFERROR(M25/N25-1,"n/a")</f>
        <v>1.6448598130841123</v>
      </c>
      <c r="R25" s="65">
        <f t="shared" ref="R25:R26" si="19">IFERROR(M25/O25-1,"n/a")</f>
        <v>7.84375</v>
      </c>
      <c r="S25" s="125">
        <f t="shared" ref="S25:S26" si="20">IFERROR(M25/P25-1,"n/a")</f>
        <v>-0.239247311827957</v>
      </c>
      <c r="T25" s="69">
        <v>107</v>
      </c>
      <c r="U25" s="71">
        <v>32</v>
      </c>
      <c r="V25" s="146">
        <v>372</v>
      </c>
    </row>
    <row r="26" spans="1:46" ht="14.4">
      <c r="A26" s="10"/>
      <c r="B26" s="13"/>
      <c r="C26" s="145"/>
      <c r="D26" s="27" t="s">
        <v>20</v>
      </c>
      <c r="E26" s="123"/>
      <c r="F26" s="127">
        <v>20252</v>
      </c>
      <c r="G26" s="172">
        <v>13748</v>
      </c>
      <c r="H26" s="172">
        <v>1045</v>
      </c>
      <c r="I26" s="172">
        <v>52611</v>
      </c>
      <c r="J26" s="65">
        <f t="shared" si="0"/>
        <v>0.47308699447192315</v>
      </c>
      <c r="K26" s="65">
        <f t="shared" si="17"/>
        <v>18.379904306220094</v>
      </c>
      <c r="L26" s="125">
        <f t="shared" si="12"/>
        <v>-0.61506148904221547</v>
      </c>
      <c r="M26" s="69">
        <v>530405</v>
      </c>
      <c r="N26" s="69">
        <v>147132</v>
      </c>
      <c r="O26" s="69">
        <v>59180</v>
      </c>
      <c r="P26" s="69">
        <v>902015</v>
      </c>
      <c r="Q26" s="65">
        <f t="shared" si="18"/>
        <v>2.6049601718185031</v>
      </c>
      <c r="R26" s="65">
        <f t="shared" si="19"/>
        <v>7.9625718148022973</v>
      </c>
      <c r="S26" s="125">
        <f t="shared" si="20"/>
        <v>-0.41197762786649894</v>
      </c>
      <c r="T26" s="69">
        <v>147132</v>
      </c>
      <c r="U26" s="71">
        <v>59180</v>
      </c>
      <c r="V26" s="146">
        <v>902015</v>
      </c>
    </row>
    <row r="27" spans="1:46" ht="14.4">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4.4">
      <c r="B28" s="13"/>
      <c r="C28" s="145"/>
      <c r="D28" s="27" t="s">
        <v>19</v>
      </c>
      <c r="E28" s="123"/>
      <c r="F28" s="127">
        <f>1+36</f>
        <v>37</v>
      </c>
      <c r="G28" s="172">
        <v>0</v>
      </c>
      <c r="H28" s="172">
        <v>5</v>
      </c>
      <c r="I28" s="172">
        <v>18</v>
      </c>
      <c r="J28" s="65" t="str">
        <f t="shared" si="0"/>
        <v>n/a</v>
      </c>
      <c r="K28" s="65">
        <f t="shared" ref="K28:K31" si="21">IFERROR(F28/H28-1,"n/a")</f>
        <v>6.4</v>
      </c>
      <c r="L28" s="125">
        <f t="shared" si="12"/>
        <v>1.0555555555555554</v>
      </c>
      <c r="M28" s="69">
        <v>605</v>
      </c>
      <c r="N28" s="69">
        <v>127</v>
      </c>
      <c r="O28" s="69">
        <v>37</v>
      </c>
      <c r="P28" s="69">
        <v>363</v>
      </c>
      <c r="Q28" s="65">
        <f t="shared" ref="Q28:Q31" si="22">IFERROR(M28/N28-1,"n/a")</f>
        <v>3.7637795275590555</v>
      </c>
      <c r="R28" s="65">
        <f t="shared" ref="R28:R31" si="23">IFERROR(M28/O28-1,"n/a")</f>
        <v>15.351351351351351</v>
      </c>
      <c r="S28" s="125">
        <f t="shared" ref="S28:S31" si="24">IFERROR(M28/P28-1,"n/a")</f>
        <v>0.66666666666666674</v>
      </c>
      <c r="T28" s="69">
        <v>127</v>
      </c>
      <c r="U28" s="71">
        <v>37</v>
      </c>
      <c r="V28" s="146">
        <f>282+81</f>
        <v>363</v>
      </c>
    </row>
    <row r="29" spans="1:46" ht="14.4">
      <c r="A29" s="10"/>
      <c r="B29" s="13"/>
      <c r="C29" s="145"/>
      <c r="D29" s="27" t="s">
        <v>20</v>
      </c>
      <c r="E29" s="123"/>
      <c r="F29" s="127">
        <f>2108+606+127100</f>
        <v>129814</v>
      </c>
      <c r="G29" s="172">
        <v>0</v>
      </c>
      <c r="H29" s="172">
        <v>10369</v>
      </c>
      <c r="I29" s="172">
        <v>10666</v>
      </c>
      <c r="J29" s="65" t="str">
        <f t="shared" si="0"/>
        <v>n/a</v>
      </c>
      <c r="K29" s="65">
        <f t="shared" si="21"/>
        <v>11.519432925065098</v>
      </c>
      <c r="L29" s="125">
        <f t="shared" si="12"/>
        <v>11.170823176448527</v>
      </c>
      <c r="M29" s="69">
        <v>1098243</v>
      </c>
      <c r="N29" s="69">
        <v>165083</v>
      </c>
      <c r="O29" s="69">
        <v>29062</v>
      </c>
      <c r="P29" s="69">
        <v>867164</v>
      </c>
      <c r="Q29" s="65">
        <f t="shared" si="22"/>
        <v>5.6526716863638287</v>
      </c>
      <c r="R29" s="65">
        <f t="shared" si="23"/>
        <v>36.789656596242516</v>
      </c>
      <c r="S29" s="125">
        <f t="shared" si="24"/>
        <v>0.2664766987559446</v>
      </c>
      <c r="T29" s="69">
        <v>165083</v>
      </c>
      <c r="U29" s="71">
        <f>20768+8294</f>
        <v>29062</v>
      </c>
      <c r="V29" s="146">
        <f>659951+168729+38484</f>
        <v>867164</v>
      </c>
    </row>
    <row r="30" spans="1:46" ht="15" customHeight="1" thickBot="1">
      <c r="A30" s="10"/>
      <c r="B30" s="13"/>
      <c r="C30" s="157" t="s">
        <v>16</v>
      </c>
      <c r="D30" s="158"/>
      <c r="E30" s="159"/>
      <c r="F30" s="130">
        <f t="shared" ref="F30:I31" si="25">F13+F16+F19+F22+F25+F28</f>
        <v>273</v>
      </c>
      <c r="G30" s="130">
        <f>G13+G16+G19+G22+G25+G28</f>
        <v>207</v>
      </c>
      <c r="H30" s="130">
        <f t="shared" si="25"/>
        <v>8</v>
      </c>
      <c r="I30" s="130">
        <f t="shared" si="25"/>
        <v>291</v>
      </c>
      <c r="J30" s="131">
        <f t="shared" si="0"/>
        <v>0.31884057971014501</v>
      </c>
      <c r="K30" s="131">
        <f t="shared" si="21"/>
        <v>33.125</v>
      </c>
      <c r="L30" s="132">
        <f t="shared" si="12"/>
        <v>-6.1855670103092786E-2</v>
      </c>
      <c r="M30" s="133">
        <f t="shared" ref="M30:P31" si="26">M13+M16+M19+M22+M25+M28</f>
        <v>3627</v>
      </c>
      <c r="N30" s="133">
        <f t="shared" si="26"/>
        <v>1062</v>
      </c>
      <c r="O30" s="133">
        <f t="shared" si="26"/>
        <v>667</v>
      </c>
      <c r="P30" s="133">
        <f t="shared" si="26"/>
        <v>3344</v>
      </c>
      <c r="Q30" s="131">
        <f t="shared" si="22"/>
        <v>2.4152542372881354</v>
      </c>
      <c r="R30" s="131">
        <f t="shared" si="23"/>
        <v>4.437781109445277</v>
      </c>
      <c r="S30" s="132">
        <f t="shared" si="24"/>
        <v>8.4629186602870776E-2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763347</v>
      </c>
      <c r="G31" s="134">
        <f t="shared" si="25"/>
        <v>307043</v>
      </c>
      <c r="H31" s="134">
        <f t="shared" si="25"/>
        <v>11414</v>
      </c>
      <c r="I31" s="134">
        <f t="shared" si="25"/>
        <v>638656</v>
      </c>
      <c r="J31" s="135">
        <f t="shared" si="0"/>
        <v>1.48612409336803</v>
      </c>
      <c r="K31" s="135">
        <f t="shared" si="21"/>
        <v>65.87813211845102</v>
      </c>
      <c r="L31" s="136">
        <f t="shared" si="12"/>
        <v>0.19523969085078674</v>
      </c>
      <c r="M31" s="137">
        <f t="shared" si="26"/>
        <v>7627084</v>
      </c>
      <c r="N31" s="137">
        <f t="shared" si="26"/>
        <v>1554247</v>
      </c>
      <c r="O31" s="137">
        <f t="shared" si="26"/>
        <v>1323431</v>
      </c>
      <c r="P31" s="137">
        <f t="shared" si="26"/>
        <v>9169021</v>
      </c>
      <c r="Q31" s="135">
        <f t="shared" si="22"/>
        <v>3.9072534803026802</v>
      </c>
      <c r="R31" s="135">
        <f t="shared" si="23"/>
        <v>4.7631142084475879</v>
      </c>
      <c r="S31" s="136">
        <f t="shared" si="24"/>
        <v>-0.16816811740315574</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73</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138"/>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19" customFormat="1" ht="14.4">
      <c r="A9" s="10"/>
      <c r="B9"/>
      <c r="C9" s="139" t="s">
        <v>11</v>
      </c>
      <c r="D9" s="140"/>
      <c r="E9" s="140"/>
      <c r="F9" s="213" t="s">
        <v>35</v>
      </c>
      <c r="G9" s="213"/>
      <c r="H9" s="213"/>
      <c r="I9" s="213"/>
      <c r="J9" s="213"/>
      <c r="K9" s="213"/>
      <c r="L9" s="214"/>
      <c r="M9" s="212" t="s">
        <v>36</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ht="14.4">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4.4">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4.4">
      <c r="A13" s="10"/>
      <c r="B13" s="13"/>
      <c r="C13" s="145"/>
      <c r="D13" s="27" t="s">
        <v>19</v>
      </c>
      <c r="E13" s="123"/>
      <c r="F13" s="129">
        <v>40</v>
      </c>
      <c r="G13" s="124">
        <v>21</v>
      </c>
      <c r="H13" s="124">
        <v>0</v>
      </c>
      <c r="I13" s="124">
        <v>51</v>
      </c>
      <c r="J13" s="65">
        <f t="shared" ref="J13:J31" si="0">IFERROR(F13/G13-1,"n/a")</f>
        <v>0.90476190476190466</v>
      </c>
      <c r="K13" s="65" t="str">
        <f>IFERROR(F13/H13-1,"n/a")</f>
        <v>n/a</v>
      </c>
      <c r="L13" s="125">
        <f t="shared" ref="L13:L14" si="1">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4.4">
      <c r="A14" s="10"/>
      <c r="B14" s="13"/>
      <c r="C14" s="145"/>
      <c r="D14" s="27" t="s">
        <v>20</v>
      </c>
      <c r="E14" s="123"/>
      <c r="F14" s="129">
        <v>64272</v>
      </c>
      <c r="G14" s="124">
        <v>23175</v>
      </c>
      <c r="H14" s="124">
        <v>0</v>
      </c>
      <c r="I14" s="124">
        <v>89764</v>
      </c>
      <c r="J14" s="65">
        <f t="shared" si="0"/>
        <v>1.7733333333333334</v>
      </c>
      <c r="K14" s="65" t="str">
        <f t="shared" ref="K14" si="2">IFERROR(F14/H14-1,"n/a")</f>
        <v>n/a</v>
      </c>
      <c r="L14" s="125">
        <f t="shared" si="1"/>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4.4">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4.4">
      <c r="A16" s="10"/>
      <c r="B16" s="13"/>
      <c r="C16" s="145"/>
      <c r="D16" s="27" t="s">
        <v>19</v>
      </c>
      <c r="E16" s="123"/>
      <c r="F16" s="127">
        <v>91</v>
      </c>
      <c r="G16" s="124">
        <v>67</v>
      </c>
      <c r="H16" s="124">
        <v>0</v>
      </c>
      <c r="I16" s="124">
        <v>95</v>
      </c>
      <c r="J16" s="65">
        <f t="shared" si="0"/>
        <v>0.35820895522388052</v>
      </c>
      <c r="K16" s="65" t="str">
        <f t="shared" ref="K16:K17" si="3">IFERROR(F16/H16-1,"n/a")</f>
        <v>n/a</v>
      </c>
      <c r="L16" s="125">
        <f t="shared" ref="L16:L17" si="4">IFERROR(F16/I16-1,"n/a")</f>
        <v>-4.2105263157894757E-2</v>
      </c>
      <c r="M16" s="69">
        <f>F16+'Ekim-22'!M16</f>
        <v>747</v>
      </c>
      <c r="N16" s="69">
        <f>G16+'Ekim-22'!N16</f>
        <v>258</v>
      </c>
      <c r="O16" s="69">
        <f>H16+'Ekim-22'!O16</f>
        <v>43</v>
      </c>
      <c r="P16" s="69">
        <f>I16+'Ekim-22'!P16</f>
        <v>807</v>
      </c>
      <c r="Q16" s="65">
        <f t="shared" ref="Q16:Q17" si="5">IFERROR(M16/N16-1,"n/a")</f>
        <v>1.8953488372093021</v>
      </c>
      <c r="R16" s="65">
        <f t="shared" ref="R16:R17" si="6">IFERROR(M16/O16-1,"n/a")</f>
        <v>16.372093023255815</v>
      </c>
      <c r="S16" s="125">
        <f t="shared" ref="S16:S17" si="7">IFERROR(M16/P16-1,"n/a")</f>
        <v>-7.4349442379182173E-2</v>
      </c>
      <c r="T16" s="69">
        <v>283</v>
      </c>
      <c r="U16" s="71">
        <v>43</v>
      </c>
      <c r="V16" s="146">
        <v>827</v>
      </c>
    </row>
    <row r="17" spans="1:46" ht="14.4">
      <c r="A17" s="10"/>
      <c r="B17" s="13"/>
      <c r="C17" s="145"/>
      <c r="D17" s="27" t="s">
        <v>20</v>
      </c>
      <c r="E17" s="123"/>
      <c r="F17" s="127">
        <v>175248</v>
      </c>
      <c r="G17" s="124">
        <v>83507</v>
      </c>
      <c r="H17" s="124">
        <v>0</v>
      </c>
      <c r="I17" s="124">
        <v>263747</v>
      </c>
      <c r="J17" s="65">
        <f t="shared" si="0"/>
        <v>1.0986025123642329</v>
      </c>
      <c r="K17" s="65" t="str">
        <f t="shared" si="3"/>
        <v>n/a</v>
      </c>
      <c r="L17" s="125">
        <f t="shared" si="4"/>
        <v>-0.33554504885363623</v>
      </c>
      <c r="M17" s="69">
        <f>F17+'Ekim-22'!M17</f>
        <v>1755234</v>
      </c>
      <c r="N17" s="69">
        <f>G17+'Ekim-22'!N17</f>
        <v>425895</v>
      </c>
      <c r="O17" s="69">
        <f>H17+'Ekim-22'!O17</f>
        <v>140552</v>
      </c>
      <c r="P17" s="69">
        <f>I17+'Ekim-22'!P17</f>
        <v>2493999</v>
      </c>
      <c r="Q17" s="65">
        <f t="shared" si="5"/>
        <v>3.1212834149262143</v>
      </c>
      <c r="R17" s="65">
        <f t="shared" si="6"/>
        <v>11.488146735727701</v>
      </c>
      <c r="S17" s="125">
        <f t="shared" si="7"/>
        <v>-0.29621703938133093</v>
      </c>
      <c r="T17" s="69">
        <v>465109</v>
      </c>
      <c r="U17" s="71">
        <v>140552</v>
      </c>
      <c r="V17" s="146">
        <v>2552942</v>
      </c>
    </row>
    <row r="18" spans="1:46" ht="14.4">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4.4">
      <c r="A19" s="10"/>
      <c r="B19" s="13"/>
      <c r="C19" s="145"/>
      <c r="D19" s="27" t="s">
        <v>19</v>
      </c>
      <c r="E19" s="123"/>
      <c r="F19" s="127">
        <v>32</v>
      </c>
      <c r="G19" s="124">
        <v>9</v>
      </c>
      <c r="H19" s="124">
        <v>0</v>
      </c>
      <c r="I19" s="124">
        <v>10</v>
      </c>
      <c r="J19" s="65">
        <f t="shared" si="0"/>
        <v>2.5555555555555554</v>
      </c>
      <c r="K19" s="65" t="str">
        <f t="shared" ref="K19:K20" si="8">IFERROR(F19/H19-1,"n/a")</f>
        <v>n/a</v>
      </c>
      <c r="L19" s="125">
        <f>IFERROR(F19/I19-1,"n/a")</f>
        <v>2.2000000000000002</v>
      </c>
      <c r="M19" s="69">
        <f>F19+'Ekim-22'!M19</f>
        <v>466</v>
      </c>
      <c r="N19" s="69">
        <f>G19+'Ekim-22'!N19</f>
        <v>20</v>
      </c>
      <c r="O19" s="69">
        <f>H19+'Ekim-22'!O19</f>
        <v>4</v>
      </c>
      <c r="P19" s="69">
        <f>I19+'Ekim-22'!P19</f>
        <v>182</v>
      </c>
      <c r="Q19" s="65">
        <f t="shared" ref="Q19:Q20" si="9">IFERROR(M19/N19-1,"n/a")</f>
        <v>22.3</v>
      </c>
      <c r="R19" s="65">
        <f t="shared" ref="R19:R20" si="10">IFERROR(M19/O19-1,"n/a")</f>
        <v>115.5</v>
      </c>
      <c r="S19" s="125">
        <f t="shared" ref="S19:S20" si="11">IFERROR(M19/P19-1,"n/a")</f>
        <v>1.5604395604395602</v>
      </c>
      <c r="T19" s="69">
        <v>23</v>
      </c>
      <c r="U19" s="71">
        <v>4</v>
      </c>
      <c r="V19" s="146">
        <v>191</v>
      </c>
    </row>
    <row r="20" spans="1:46" ht="14.4">
      <c r="A20" s="10"/>
      <c r="B20" s="13"/>
      <c r="C20" s="145"/>
      <c r="D20" s="27" t="s">
        <v>20</v>
      </c>
      <c r="E20" s="123"/>
      <c r="F20" s="127">
        <f>31191+116</f>
        <v>31307</v>
      </c>
      <c r="G20" s="124">
        <v>4212</v>
      </c>
      <c r="H20" s="124">
        <v>0</v>
      </c>
      <c r="I20" s="124">
        <v>13055</v>
      </c>
      <c r="J20" s="65">
        <f t="shared" si="0"/>
        <v>6.4328110161443499</v>
      </c>
      <c r="K20" s="65" t="str">
        <f t="shared" si="8"/>
        <v>n/a</v>
      </c>
      <c r="L20" s="125">
        <f t="shared" ref="L20:L31" si="12">IFERROR(F20/I20-1,"n/a")</f>
        <v>1.3980850248946766</v>
      </c>
      <c r="M20" s="69">
        <f>F20+'Ekim-22'!M20</f>
        <v>555827</v>
      </c>
      <c r="N20" s="69">
        <f>G20+'Ekim-22'!N20</f>
        <v>7747</v>
      </c>
      <c r="O20" s="69">
        <f>H20+'Ekim-22'!O20</f>
        <v>1753</v>
      </c>
      <c r="P20" s="69">
        <f>I20+'Ekim-22'!P20</f>
        <v>244596</v>
      </c>
      <c r="Q20" s="65">
        <f t="shared" si="9"/>
        <v>70.74738608493611</v>
      </c>
      <c r="R20" s="65">
        <f t="shared" si="10"/>
        <v>316.07187678265831</v>
      </c>
      <c r="S20" s="125">
        <f t="shared" si="11"/>
        <v>1.2724288214034569</v>
      </c>
      <c r="T20" s="69">
        <v>8611</v>
      </c>
      <c r="U20" s="71">
        <v>1753</v>
      </c>
      <c r="V20" s="146">
        <v>254421</v>
      </c>
    </row>
    <row r="21" spans="1:46" ht="14.4">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4.4">
      <c r="A22" s="10"/>
      <c r="B22" s="13"/>
      <c r="C22" s="145"/>
      <c r="D22" s="27" t="s">
        <v>19</v>
      </c>
      <c r="E22" s="149"/>
      <c r="F22" s="127">
        <v>104</v>
      </c>
      <c r="G22" s="124">
        <v>94</v>
      </c>
      <c r="H22" s="124">
        <v>0</v>
      </c>
      <c r="I22" s="124">
        <v>121</v>
      </c>
      <c r="J22" s="65">
        <f t="shared" si="0"/>
        <v>0.1063829787234043</v>
      </c>
      <c r="K22" s="65" t="str">
        <f t="shared" ref="K22:K23" si="13">IFERROR(F22/H22-1,"n/a")</f>
        <v>n/a</v>
      </c>
      <c r="L22" s="125">
        <f t="shared" si="12"/>
        <v>-0.14049586776859502</v>
      </c>
      <c r="M22" s="69">
        <f>F22+'Ekim-22'!M22</f>
        <v>1022</v>
      </c>
      <c r="N22" s="69">
        <f>G22+'Ekim-22'!N22</f>
        <v>309</v>
      </c>
      <c r="O22" s="69">
        <f>H22+'Ekim-22'!O22</f>
        <v>406</v>
      </c>
      <c r="P22" s="69">
        <f>I22+'Ekim-22'!P22</f>
        <v>1074</v>
      </c>
      <c r="Q22" s="65">
        <f t="shared" ref="Q22:Q23" si="14">IFERROR(M22/N22-1,"n/a")</f>
        <v>2.3074433656957929</v>
      </c>
      <c r="R22" s="65">
        <f t="shared" ref="R22:R23" si="15">IFERROR(M22/O22-1,"n/a")</f>
        <v>1.5172413793103448</v>
      </c>
      <c r="S22" s="125">
        <f t="shared" ref="S22:S23" si="16">IFERROR(M22/P22-1,"n/a")</f>
        <v>-4.8417132216014847E-2</v>
      </c>
      <c r="T22" s="69">
        <v>411</v>
      </c>
      <c r="U22" s="71">
        <v>406</v>
      </c>
      <c r="V22" s="146">
        <v>1205</v>
      </c>
    </row>
    <row r="23" spans="1:46" ht="14.4">
      <c r="A23" s="10"/>
      <c r="B23" s="13"/>
      <c r="C23" s="145"/>
      <c r="D23" s="27" t="s">
        <v>20</v>
      </c>
      <c r="E23" s="123"/>
      <c r="F23" s="127">
        <v>345933</v>
      </c>
      <c r="G23" s="124">
        <v>162789</v>
      </c>
      <c r="H23" s="124">
        <v>0</v>
      </c>
      <c r="I23" s="124">
        <v>331420</v>
      </c>
      <c r="J23" s="65">
        <f t="shared" si="0"/>
        <v>1.1250391611226802</v>
      </c>
      <c r="K23" s="65" t="str">
        <f t="shared" si="13"/>
        <v>n/a</v>
      </c>
      <c r="L23" s="125">
        <f t="shared" si="12"/>
        <v>4.3790356647154693E-2</v>
      </c>
      <c r="M23" s="69">
        <f>F23+'Ekim-22'!M23</f>
        <v>2803130</v>
      </c>
      <c r="N23" s="69">
        <f>G23+'Ekim-22'!N23</f>
        <v>486999</v>
      </c>
      <c r="O23" s="69">
        <f>H23+'Ekim-22'!O23</f>
        <v>833999</v>
      </c>
      <c r="P23" s="69">
        <f>I23+'Ekim-22'!P23</f>
        <v>3472775</v>
      </c>
      <c r="Q23" s="65">
        <f t="shared" si="14"/>
        <v>4.7559255768492337</v>
      </c>
      <c r="R23" s="65">
        <f t="shared" si="15"/>
        <v>2.3610711763443359</v>
      </c>
      <c r="S23" s="125">
        <f t="shared" si="16"/>
        <v>-0.19282706193174048</v>
      </c>
      <c r="T23" s="69">
        <v>687449</v>
      </c>
      <c r="U23" s="71">
        <v>833999</v>
      </c>
      <c r="V23" s="146">
        <v>3859183</v>
      </c>
    </row>
    <row r="24" spans="1:46" ht="14.4">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4.4">
      <c r="A25" s="10"/>
      <c r="B25" s="13"/>
      <c r="C25" s="145"/>
      <c r="D25" s="27" t="s">
        <v>19</v>
      </c>
      <c r="E25" s="123"/>
      <c r="F25" s="127">
        <v>11</v>
      </c>
      <c r="G25" s="124">
        <v>13</v>
      </c>
      <c r="H25" s="124">
        <v>5</v>
      </c>
      <c r="I25" s="124">
        <v>20</v>
      </c>
      <c r="J25" s="65">
        <f t="shared" si="0"/>
        <v>-0.15384615384615385</v>
      </c>
      <c r="K25" s="65">
        <f t="shared" ref="K25:K26" si="17">IFERROR(F25/H25-1,"n/a")</f>
        <v>1.2000000000000002</v>
      </c>
      <c r="L25" s="125">
        <f t="shared" si="12"/>
        <v>-0.44999999999999996</v>
      </c>
      <c r="M25" s="69">
        <f>F25+'Ekim-22'!M25</f>
        <v>278</v>
      </c>
      <c r="N25" s="69">
        <f>G25+'Ekim-22'!N25</f>
        <v>100</v>
      </c>
      <c r="O25" s="69">
        <f>H25+'Ekim-22'!O25</f>
        <v>29</v>
      </c>
      <c r="P25" s="69">
        <f>I25+'Ekim-22'!P25</f>
        <v>328</v>
      </c>
      <c r="Q25" s="65">
        <f t="shared" ref="Q25:Q26" si="18">IFERROR(M25/N25-1,"n/a")</f>
        <v>1.7799999999999998</v>
      </c>
      <c r="R25" s="65">
        <f t="shared" ref="R25:R26" si="19">IFERROR(M25/O25-1,"n/a")</f>
        <v>8.5862068965517242</v>
      </c>
      <c r="S25" s="125">
        <f t="shared" ref="S25:S26" si="20">IFERROR(M25/P25-1,"n/a")</f>
        <v>-0.15243902439024393</v>
      </c>
      <c r="T25" s="69">
        <v>107</v>
      </c>
      <c r="U25" s="71">
        <v>32</v>
      </c>
      <c r="V25" s="146">
        <v>372</v>
      </c>
    </row>
    <row r="26" spans="1:46" ht="14.4">
      <c r="A26" s="10"/>
      <c r="B26" s="13"/>
      <c r="C26" s="145"/>
      <c r="D26" s="27" t="s">
        <v>20</v>
      </c>
      <c r="E26" s="123"/>
      <c r="F26" s="127">
        <v>26816</v>
      </c>
      <c r="G26" s="124">
        <v>16166</v>
      </c>
      <c r="H26" s="124">
        <v>2473</v>
      </c>
      <c r="I26" s="124">
        <v>30720</v>
      </c>
      <c r="J26" s="65">
        <f t="shared" si="0"/>
        <v>0.65879005319806994</v>
      </c>
      <c r="K26" s="65">
        <f t="shared" si="17"/>
        <v>9.8435099069955516</v>
      </c>
      <c r="L26" s="125">
        <f t="shared" si="12"/>
        <v>-0.12708333333333333</v>
      </c>
      <c r="M26" s="69">
        <f>F26+'Ekim-22'!M26</f>
        <v>510153</v>
      </c>
      <c r="N26" s="69">
        <f>G26+'Ekim-22'!N26</f>
        <v>133384</v>
      </c>
      <c r="O26" s="69">
        <f>H26+'Ekim-22'!O26</f>
        <v>58135</v>
      </c>
      <c r="P26" s="69">
        <f>I26+'Ekim-22'!P26</f>
        <v>849404</v>
      </c>
      <c r="Q26" s="65">
        <f t="shared" si="18"/>
        <v>2.8246941162358303</v>
      </c>
      <c r="R26" s="65">
        <f t="shared" si="19"/>
        <v>7.7753160746538228</v>
      </c>
      <c r="S26" s="125">
        <f t="shared" si="20"/>
        <v>-0.39939887262127327</v>
      </c>
      <c r="T26" s="69">
        <v>147132</v>
      </c>
      <c r="U26" s="71">
        <v>59180</v>
      </c>
      <c r="V26" s="146">
        <v>902015</v>
      </c>
    </row>
    <row r="27" spans="1:46" ht="14.4">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4.4">
      <c r="B28" s="13"/>
      <c r="C28" s="145"/>
      <c r="D28" s="27" t="s">
        <v>19</v>
      </c>
      <c r="E28" s="123"/>
      <c r="F28" s="127">
        <f>24+38</f>
        <v>62</v>
      </c>
      <c r="G28" s="124">
        <v>20</v>
      </c>
      <c r="H28" s="124">
        <v>8</v>
      </c>
      <c r="I28" s="124">
        <v>17</v>
      </c>
      <c r="J28" s="65">
        <f t="shared" si="0"/>
        <v>2.1</v>
      </c>
      <c r="K28" s="65">
        <f t="shared" ref="K28:K31" si="21">IFERROR(F28/H28-1,"n/a")</f>
        <v>6.75</v>
      </c>
      <c r="L28" s="125">
        <f t="shared" si="12"/>
        <v>2.6470588235294117</v>
      </c>
      <c r="M28" s="69">
        <f>F28+'Ekim-22'!M28</f>
        <v>568</v>
      </c>
      <c r="N28" s="69">
        <f>G28+'Ekim-22'!N28</f>
        <v>127</v>
      </c>
      <c r="O28" s="69">
        <f>H28+'Ekim-22'!O28</f>
        <v>32</v>
      </c>
      <c r="P28" s="69">
        <f>I28+'Ekim-22'!P28</f>
        <v>345</v>
      </c>
      <c r="Q28" s="65">
        <f t="shared" ref="Q28:Q31" si="22">IFERROR(M28/N28-1,"n/a")</f>
        <v>3.4724409448818898</v>
      </c>
      <c r="R28" s="65">
        <f t="shared" ref="R28:R31" si="23">IFERROR(M28/O28-1,"n/a")</f>
        <v>16.75</v>
      </c>
      <c r="S28" s="125">
        <f t="shared" ref="S28:S31" si="24">IFERROR(M28/P28-1,"n/a")</f>
        <v>0.64637681159420279</v>
      </c>
      <c r="T28" s="69">
        <v>127</v>
      </c>
      <c r="U28" s="71">
        <v>37</v>
      </c>
      <c r="V28" s="146">
        <f>282+81</f>
        <v>363</v>
      </c>
    </row>
    <row r="29" spans="1:46" ht="14.4">
      <c r="A29" s="10"/>
      <c r="B29" s="13"/>
      <c r="C29" s="145"/>
      <c r="D29" s="27" t="s">
        <v>20</v>
      </c>
      <c r="E29" s="123"/>
      <c r="F29" s="127">
        <f>35743+775+99553</f>
        <v>136071</v>
      </c>
      <c r="G29" s="124">
        <v>14810</v>
      </c>
      <c r="H29" s="124">
        <v>2381</v>
      </c>
      <c r="I29" s="124">
        <v>16811</v>
      </c>
      <c r="J29" s="65">
        <f t="shared" si="0"/>
        <v>8.1877785280216067</v>
      </c>
      <c r="K29" s="65">
        <f t="shared" si="21"/>
        <v>56.148677026459474</v>
      </c>
      <c r="L29" s="125">
        <f t="shared" si="12"/>
        <v>7.0941645351258114</v>
      </c>
      <c r="M29" s="69">
        <f>F29+'Ekim-22'!M29</f>
        <v>968429</v>
      </c>
      <c r="N29" s="69">
        <f>G29+'Ekim-22'!N29</f>
        <v>165083</v>
      </c>
      <c r="O29" s="69">
        <f>H29+'Ekim-22'!O29</f>
        <v>18693</v>
      </c>
      <c r="P29" s="69">
        <f>I29+'Ekim-22'!P29</f>
        <v>856498</v>
      </c>
      <c r="Q29" s="65">
        <f t="shared" si="22"/>
        <v>4.8663157320862842</v>
      </c>
      <c r="R29" s="65">
        <f t="shared" si="23"/>
        <v>50.807040068474834</v>
      </c>
      <c r="S29" s="125">
        <f t="shared" si="24"/>
        <v>0.13068448496085217</v>
      </c>
      <c r="T29" s="69">
        <v>165083</v>
      </c>
      <c r="U29" s="71">
        <f>20768+8294</f>
        <v>29062</v>
      </c>
      <c r="V29" s="146">
        <f>659951+168729+38484</f>
        <v>867164</v>
      </c>
    </row>
    <row r="30" spans="1:46" ht="15" customHeight="1" thickBot="1">
      <c r="A30" s="10"/>
      <c r="B30" s="13"/>
      <c r="C30" s="157" t="s">
        <v>16</v>
      </c>
      <c r="D30" s="158"/>
      <c r="E30" s="159"/>
      <c r="F30" s="130">
        <f t="shared" ref="F30:I31" si="25">F13+F16+F19+F22+F25+F28</f>
        <v>340</v>
      </c>
      <c r="G30" s="130">
        <f>G13+G16+G19+G22+G25+G28</f>
        <v>224</v>
      </c>
      <c r="H30" s="130">
        <f t="shared" si="25"/>
        <v>13</v>
      </c>
      <c r="I30" s="130">
        <f t="shared" si="25"/>
        <v>314</v>
      </c>
      <c r="J30" s="131">
        <f t="shared" si="0"/>
        <v>0.51785714285714279</v>
      </c>
      <c r="K30" s="131">
        <f t="shared" si="21"/>
        <v>25.153846153846153</v>
      </c>
      <c r="L30" s="132">
        <f t="shared" si="12"/>
        <v>8.2802547770700619E-2</v>
      </c>
      <c r="M30" s="133">
        <f t="shared" ref="M30:P31" si="26">M13+M16+M19+M22+M25+M28</f>
        <v>3354</v>
      </c>
      <c r="N30" s="133">
        <f t="shared" si="26"/>
        <v>855</v>
      </c>
      <c r="O30" s="133">
        <f t="shared" si="26"/>
        <v>659</v>
      </c>
      <c r="P30" s="133">
        <f t="shared" si="26"/>
        <v>3053</v>
      </c>
      <c r="Q30" s="131">
        <f t="shared" si="22"/>
        <v>2.9228070175438599</v>
      </c>
      <c r="R30" s="131">
        <f t="shared" si="23"/>
        <v>4.0895295902883158</v>
      </c>
      <c r="S30" s="132">
        <f t="shared" si="24"/>
        <v>9.8591549295774739E-2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779647</v>
      </c>
      <c r="G31" s="134">
        <f t="shared" si="25"/>
        <v>304659</v>
      </c>
      <c r="H31" s="134">
        <f t="shared" si="25"/>
        <v>4854</v>
      </c>
      <c r="I31" s="134">
        <f t="shared" si="25"/>
        <v>745517</v>
      </c>
      <c r="J31" s="135">
        <f t="shared" si="0"/>
        <v>1.5590808083792043</v>
      </c>
      <c r="K31" s="135">
        <f t="shared" si="21"/>
        <v>159.61948908117017</v>
      </c>
      <c r="L31" s="136">
        <f t="shared" si="12"/>
        <v>4.5780310844689032E-2</v>
      </c>
      <c r="M31" s="137">
        <f t="shared" si="26"/>
        <v>6863737</v>
      </c>
      <c r="N31" s="137">
        <f t="shared" si="26"/>
        <v>1247204</v>
      </c>
      <c r="O31" s="137">
        <f t="shared" si="26"/>
        <v>1312017</v>
      </c>
      <c r="P31" s="137">
        <f t="shared" si="26"/>
        <v>8530365</v>
      </c>
      <c r="Q31" s="135">
        <f t="shared" si="22"/>
        <v>4.5032993800533037</v>
      </c>
      <c r="R31" s="135">
        <f t="shared" si="23"/>
        <v>4.231439074341262</v>
      </c>
      <c r="S31" s="136">
        <f t="shared" si="24"/>
        <v>-0.19537593057272462</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70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138"/>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19" customFormat="1" ht="14.4">
      <c r="A9" s="10"/>
      <c r="B9"/>
      <c r="C9" s="139" t="s">
        <v>11</v>
      </c>
      <c r="D9" s="140"/>
      <c r="E9" s="140"/>
      <c r="F9" s="213" t="s">
        <v>32</v>
      </c>
      <c r="G9" s="213"/>
      <c r="H9" s="213"/>
      <c r="I9" s="213"/>
      <c r="J9" s="213"/>
      <c r="K9" s="213"/>
      <c r="L9" s="214"/>
      <c r="M9" s="212" t="s">
        <v>33</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ht="14.4">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4.4">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4.4">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4.4">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4.4">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4.4">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4.4">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4.4">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4.4">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4.4">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4.4">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4.4">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4.4">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4.4">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4.4">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4.4">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4.4">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4.4">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4.4">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c r="C4" s="27" t="s">
        <v>11</v>
      </c>
      <c r="D4" s="25"/>
      <c r="E4" s="59" t="s">
        <v>69</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138"/>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19" customFormat="1" ht="14.4">
      <c r="A9" s="10"/>
      <c r="B9"/>
      <c r="C9" s="139" t="s">
        <v>11</v>
      </c>
      <c r="D9" s="140"/>
      <c r="E9" s="140"/>
      <c r="F9" s="213" t="s">
        <v>27</v>
      </c>
      <c r="G9" s="213"/>
      <c r="H9" s="213"/>
      <c r="I9" s="213"/>
      <c r="J9" s="213"/>
      <c r="K9" s="213"/>
      <c r="L9" s="214"/>
      <c r="M9" s="212" t="s">
        <v>28</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ht="14.4">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4.4">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4.4">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4.4">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4.4">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4.4">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4.4">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4.4">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4.4">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4.4">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4.4">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4.4">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4.4">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4.4">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4.4">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4.4">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4.4">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4.4">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4.4">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11</v>
      </c>
      <c r="C4" s="27"/>
      <c r="D4" s="25"/>
      <c r="E4" s="59" t="s">
        <v>64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138"/>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19" customFormat="1" ht="14.4">
      <c r="A9" s="10"/>
      <c r="B9"/>
      <c r="C9" s="139" t="s">
        <v>11</v>
      </c>
      <c r="D9" s="140"/>
      <c r="E9" s="140"/>
      <c r="F9" s="213" t="s">
        <v>65</v>
      </c>
      <c r="G9" s="213"/>
      <c r="H9" s="213"/>
      <c r="I9" s="213"/>
      <c r="J9" s="213"/>
      <c r="K9" s="213"/>
      <c r="L9" s="214"/>
      <c r="M9" s="212" t="s">
        <v>66</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ht="14.4">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4.4">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4.4">
      <c r="A13" s="10"/>
      <c r="B13" s="13"/>
      <c r="C13" s="145"/>
      <c r="D13" s="27" t="s">
        <v>19</v>
      </c>
      <c r="E13" s="123"/>
      <c r="F13" s="127">
        <v>0</v>
      </c>
      <c r="G13" s="127">
        <v>7</v>
      </c>
      <c r="H13" s="124">
        <v>0</v>
      </c>
      <c r="I13" s="124">
        <v>4</v>
      </c>
      <c r="J13" s="65">
        <f t="shared" ref="J13:J31" si="0">IFERROR(F13/G13-1,"n/a")</f>
        <v>-1</v>
      </c>
      <c r="K13" s="65" t="str">
        <f>IFERROR(F13/H13-1,"n/a")</f>
        <v>n/a</v>
      </c>
      <c r="L13" s="125">
        <f t="shared" ref="L13:L14" si="1">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4.4">
      <c r="A14" s="10"/>
      <c r="B14" s="13"/>
      <c r="C14" s="145"/>
      <c r="D14" s="27" t="s">
        <v>20</v>
      </c>
      <c r="E14" s="123"/>
      <c r="F14" s="127">
        <v>0</v>
      </c>
      <c r="G14" s="127">
        <v>1816</v>
      </c>
      <c r="H14" s="124">
        <v>0</v>
      </c>
      <c r="I14" s="127">
        <v>9607</v>
      </c>
      <c r="J14" s="65">
        <f t="shared" si="0"/>
        <v>-1</v>
      </c>
      <c r="K14" s="65" t="str">
        <f t="shared" ref="K14" si="2">IFERROR(F14/H14-1,"n/a")</f>
        <v>n/a</v>
      </c>
      <c r="L14" s="125">
        <f t="shared" si="1"/>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4.4">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4.4">
      <c r="A16" s="10"/>
      <c r="B16" s="13"/>
      <c r="C16" s="145"/>
      <c r="D16" s="27" t="s">
        <v>19</v>
      </c>
      <c r="E16" s="123"/>
      <c r="F16" s="127">
        <v>57</v>
      </c>
      <c r="G16" s="127">
        <v>24</v>
      </c>
      <c r="H16" s="124">
        <v>0</v>
      </c>
      <c r="I16" s="127">
        <v>69</v>
      </c>
      <c r="J16" s="65">
        <f t="shared" si="0"/>
        <v>1.375</v>
      </c>
      <c r="K16" s="65" t="str">
        <f t="shared" ref="K16:K17" si="3">IFERROR(F16/H16-1,"n/a")</f>
        <v>n/a</v>
      </c>
      <c r="L16" s="125">
        <f t="shared" ref="L16:L17" si="4">IFERROR(F16/I16-1,"n/a")</f>
        <v>-0.17391304347826086</v>
      </c>
      <c r="M16" s="69">
        <v>448</v>
      </c>
      <c r="N16" s="69">
        <v>38</v>
      </c>
      <c r="O16" s="69">
        <v>43</v>
      </c>
      <c r="P16" s="69">
        <v>499</v>
      </c>
      <c r="Q16" s="65">
        <f t="shared" ref="Q16:Q17" si="5">IFERROR(M16/N16-1,"n/a")</f>
        <v>10.789473684210526</v>
      </c>
      <c r="R16" s="65">
        <f t="shared" ref="R16:R17" si="6">IFERROR(M16/O16-1,"n/a")</f>
        <v>9.4186046511627914</v>
      </c>
      <c r="S16" s="125">
        <f t="shared" ref="S16:S17" si="7">IFERROR(M16/P16-1,"n/a")</f>
        <v>-0.10220440881763526</v>
      </c>
      <c r="T16" s="69">
        <v>283</v>
      </c>
      <c r="U16" s="71">
        <v>43</v>
      </c>
      <c r="V16" s="146">
        <v>827</v>
      </c>
    </row>
    <row r="17" spans="1:38" ht="14.4">
      <c r="A17" s="10"/>
      <c r="B17" s="13"/>
      <c r="C17" s="145"/>
      <c r="D17" s="27" t="s">
        <v>20</v>
      </c>
      <c r="E17" s="123"/>
      <c r="F17" s="127">
        <v>227186</v>
      </c>
      <c r="G17" s="127">
        <v>49688</v>
      </c>
      <c r="H17" s="124">
        <v>0</v>
      </c>
      <c r="I17" s="127">
        <v>291759</v>
      </c>
      <c r="J17" s="65">
        <f t="shared" si="0"/>
        <v>3.572250845274513</v>
      </c>
      <c r="K17" s="65" t="str">
        <f t="shared" si="3"/>
        <v>n/a</v>
      </c>
      <c r="L17" s="125">
        <f t="shared" si="4"/>
        <v>-0.2213230782940715</v>
      </c>
      <c r="M17" s="69">
        <v>1032303</v>
      </c>
      <c r="N17" s="69">
        <v>78164</v>
      </c>
      <c r="O17" s="69">
        <v>140552</v>
      </c>
      <c r="P17" s="69">
        <v>1593408</v>
      </c>
      <c r="Q17" s="65">
        <f t="shared" si="5"/>
        <v>12.206885522747045</v>
      </c>
      <c r="R17" s="65">
        <f t="shared" si="6"/>
        <v>6.3446340144572826</v>
      </c>
      <c r="S17" s="125">
        <f t="shared" si="7"/>
        <v>-0.35214144776479095</v>
      </c>
      <c r="T17" s="69">
        <v>465109</v>
      </c>
      <c r="U17" s="71">
        <v>140552</v>
      </c>
      <c r="V17" s="146">
        <v>2552942</v>
      </c>
    </row>
    <row r="18" spans="1:38" ht="14.4">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4.4">
      <c r="A19" s="10"/>
      <c r="B19" s="13"/>
      <c r="C19" s="145"/>
      <c r="D19" s="27" t="s">
        <v>19</v>
      </c>
      <c r="E19" s="123"/>
      <c r="F19" s="127">
        <v>67</v>
      </c>
      <c r="G19" s="124">
        <v>0</v>
      </c>
      <c r="H19" s="124">
        <v>0</v>
      </c>
      <c r="I19" s="127">
        <v>27</v>
      </c>
      <c r="J19" s="65" t="str">
        <f t="shared" si="0"/>
        <v>n/a</v>
      </c>
      <c r="K19" s="65" t="str">
        <f t="shared" ref="K19:K20" si="8">IFERROR(F19/H19-1,"n/a")</f>
        <v>n/a</v>
      </c>
      <c r="L19" s="125">
        <f>IFERROR(F19/I19-1,"n/a")</f>
        <v>1.4814814814814814</v>
      </c>
      <c r="M19" s="69">
        <v>294</v>
      </c>
      <c r="N19" s="69">
        <v>0</v>
      </c>
      <c r="O19" s="69">
        <v>4</v>
      </c>
      <c r="P19" s="69">
        <v>128</v>
      </c>
      <c r="Q19" s="65" t="str">
        <f t="shared" ref="Q19:Q20" si="9">IFERROR(M19/N19-1,"n/a")</f>
        <v>n/a</v>
      </c>
      <c r="R19" s="65">
        <f t="shared" ref="R19:R20" si="10">IFERROR(M19/O19-1,"n/a")</f>
        <v>72.5</v>
      </c>
      <c r="S19" s="125">
        <f t="shared" ref="S19:S20" si="11">IFERROR(M19/P19-1,"n/a")</f>
        <v>1.296875</v>
      </c>
      <c r="T19" s="69">
        <v>23</v>
      </c>
      <c r="U19" s="71">
        <v>4</v>
      </c>
      <c r="V19" s="146">
        <v>191</v>
      </c>
    </row>
    <row r="20" spans="1:38" ht="14.4">
      <c r="A20" s="10"/>
      <c r="B20" s="13"/>
      <c r="C20" s="145"/>
      <c r="D20" s="27" t="s">
        <v>20</v>
      </c>
      <c r="E20" s="123"/>
      <c r="F20" s="127">
        <f>83975+18476</f>
        <v>102451</v>
      </c>
      <c r="G20" s="124">
        <v>0</v>
      </c>
      <c r="H20" s="124">
        <v>0</v>
      </c>
      <c r="I20" s="127">
        <f>27978+22373</f>
        <v>50351</v>
      </c>
      <c r="J20" s="65" t="str">
        <f t="shared" si="0"/>
        <v>n/a</v>
      </c>
      <c r="K20" s="65" t="str">
        <f t="shared" si="8"/>
        <v>n/a</v>
      </c>
      <c r="L20" s="125">
        <f t="shared" ref="L20:L31" si="12">IFERROR(F20/I20-1,"n/a")</f>
        <v>1.0347361522114755</v>
      </c>
      <c r="M20" s="69">
        <v>342129</v>
      </c>
      <c r="N20" s="69">
        <v>0</v>
      </c>
      <c r="O20" s="69">
        <v>1753</v>
      </c>
      <c r="P20" s="69">
        <v>167542</v>
      </c>
      <c r="Q20" s="65" t="str">
        <f t="shared" si="9"/>
        <v>n/a</v>
      </c>
      <c r="R20" s="65">
        <f t="shared" si="10"/>
        <v>194.16771249286936</v>
      </c>
      <c r="S20" s="125">
        <f t="shared" si="11"/>
        <v>1.0420491578231128</v>
      </c>
      <c r="T20" s="69">
        <v>8611</v>
      </c>
      <c r="U20" s="71">
        <v>1753</v>
      </c>
      <c r="V20" s="146">
        <v>254421</v>
      </c>
    </row>
    <row r="21" spans="1:38" ht="14.4">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4.4">
      <c r="A22" s="10"/>
      <c r="B22" s="13"/>
      <c r="C22" s="145"/>
      <c r="D22" s="27" t="s">
        <v>19</v>
      </c>
      <c r="E22" s="149"/>
      <c r="F22" s="129">
        <v>81</v>
      </c>
      <c r="G22" s="127">
        <v>44</v>
      </c>
      <c r="H22" s="124">
        <v>0</v>
      </c>
      <c r="I22" s="127">
        <v>93</v>
      </c>
      <c r="J22" s="65">
        <f t="shared" si="0"/>
        <v>0.84090909090909083</v>
      </c>
      <c r="K22" s="65" t="str">
        <f t="shared" ref="K22:K23" si="13">IFERROR(F22/H22-1,"n/a")</f>
        <v>n/a</v>
      </c>
      <c r="L22" s="125">
        <f t="shared" si="12"/>
        <v>-0.12903225806451613</v>
      </c>
      <c r="M22" s="69">
        <v>764</v>
      </c>
      <c r="N22" s="69">
        <v>73</v>
      </c>
      <c r="O22" s="69">
        <v>406</v>
      </c>
      <c r="P22" s="69">
        <v>780</v>
      </c>
      <c r="Q22" s="65">
        <f t="shared" ref="Q22:Q23" si="14">IFERROR(M22/N22-1,"n/a")</f>
        <v>9.4657534246575334</v>
      </c>
      <c r="R22" s="65">
        <f t="shared" ref="R22:R23" si="15">IFERROR(M22/O22-1,"n/a")</f>
        <v>0.88177339901477825</v>
      </c>
      <c r="S22" s="125">
        <f t="shared" ref="S22:S23" si="16">IFERROR(M22/P22-1,"n/a")</f>
        <v>-2.0512820512820551E-2</v>
      </c>
      <c r="T22" s="69">
        <v>411</v>
      </c>
      <c r="U22" s="71">
        <v>406</v>
      </c>
      <c r="V22" s="146">
        <v>1205</v>
      </c>
    </row>
    <row r="23" spans="1:38" ht="14.4">
      <c r="A23" s="10"/>
      <c r="B23" s="13"/>
      <c r="C23" s="145"/>
      <c r="D23" s="27" t="s">
        <v>20</v>
      </c>
      <c r="E23" s="123"/>
      <c r="F23" s="127">
        <v>278520</v>
      </c>
      <c r="G23" s="127">
        <v>64775</v>
      </c>
      <c r="H23" s="124">
        <v>0</v>
      </c>
      <c r="I23" s="127">
        <v>315639</v>
      </c>
      <c r="J23" s="65">
        <f t="shared" si="0"/>
        <v>3.2998070243149362</v>
      </c>
      <c r="K23" s="65" t="str">
        <f t="shared" si="13"/>
        <v>n/a</v>
      </c>
      <c r="L23" s="125">
        <f t="shared" si="12"/>
        <v>-0.11759953617898933</v>
      </c>
      <c r="M23" s="69">
        <v>1920562</v>
      </c>
      <c r="N23" s="69">
        <v>100033</v>
      </c>
      <c r="O23" s="69">
        <v>833999</v>
      </c>
      <c r="P23" s="69">
        <v>2649237</v>
      </c>
      <c r="Q23" s="65">
        <f t="shared" si="14"/>
        <v>18.199284236202054</v>
      </c>
      <c r="R23" s="65">
        <f t="shared" si="15"/>
        <v>1.302834895485486</v>
      </c>
      <c r="S23" s="125">
        <f t="shared" si="16"/>
        <v>-0.27505089201154898</v>
      </c>
      <c r="T23" s="69">
        <v>687449</v>
      </c>
      <c r="U23" s="71">
        <v>833999</v>
      </c>
      <c r="V23" s="146">
        <v>3859183</v>
      </c>
    </row>
    <row r="24" spans="1:38" ht="14.4">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4.4">
      <c r="A25" s="10"/>
      <c r="B25" s="13"/>
      <c r="C25" s="145"/>
      <c r="D25" s="27" t="s">
        <v>19</v>
      </c>
      <c r="E25" s="123"/>
      <c r="F25" s="127">
        <v>32</v>
      </c>
      <c r="G25" s="127">
        <v>17</v>
      </c>
      <c r="H25" s="127">
        <v>2</v>
      </c>
      <c r="I25" s="127">
        <v>35</v>
      </c>
      <c r="J25" s="65">
        <f t="shared" si="0"/>
        <v>0.88235294117647056</v>
      </c>
      <c r="K25" s="65">
        <f t="shared" ref="K25:K26" si="17">IFERROR(F25/H25-1,"n/a")</f>
        <v>15</v>
      </c>
      <c r="L25" s="125">
        <f t="shared" si="12"/>
        <v>-8.5714285714285743E-2</v>
      </c>
      <c r="M25" s="69">
        <v>188</v>
      </c>
      <c r="N25" s="69">
        <v>54</v>
      </c>
      <c r="O25" s="69">
        <v>11</v>
      </c>
      <c r="P25" s="69">
        <v>204</v>
      </c>
      <c r="Q25" s="65">
        <f t="shared" ref="Q25:Q26" si="18">IFERROR(M25/N25-1,"n/a")</f>
        <v>2.4814814814814814</v>
      </c>
      <c r="R25" s="65">
        <f t="shared" ref="R25:R26" si="19">IFERROR(M25/O25-1,"n/a")</f>
        <v>16.09090909090909</v>
      </c>
      <c r="S25" s="125">
        <f t="shared" ref="S25:S26" si="20">IFERROR(M25/P25-1,"n/a")</f>
        <v>-7.8431372549019662E-2</v>
      </c>
      <c r="T25" s="69">
        <v>107</v>
      </c>
      <c r="U25" s="71">
        <v>32</v>
      </c>
      <c r="V25" s="146">
        <v>372</v>
      </c>
    </row>
    <row r="26" spans="1:38" ht="14.4">
      <c r="A26" s="10"/>
      <c r="B26" s="13"/>
      <c r="C26" s="145"/>
      <c r="D26" s="27" t="s">
        <v>20</v>
      </c>
      <c r="E26" s="123"/>
      <c r="F26" s="127">
        <v>96458</v>
      </c>
      <c r="G26" s="127">
        <v>24100</v>
      </c>
      <c r="H26" s="127">
        <v>2541</v>
      </c>
      <c r="I26" s="127">
        <v>108905</v>
      </c>
      <c r="J26" s="65">
        <f t="shared" si="0"/>
        <v>3.0024066390041497</v>
      </c>
      <c r="K26" s="65">
        <f t="shared" si="17"/>
        <v>36.960645415190868</v>
      </c>
      <c r="L26" s="125">
        <f t="shared" si="12"/>
        <v>-0.11429227308204404</v>
      </c>
      <c r="M26" s="69">
        <v>346507</v>
      </c>
      <c r="N26" s="69">
        <v>69550</v>
      </c>
      <c r="O26" s="69">
        <v>42762</v>
      </c>
      <c r="P26" s="69">
        <v>586040</v>
      </c>
      <c r="Q26" s="65">
        <f t="shared" si="18"/>
        <v>3.9821279654924515</v>
      </c>
      <c r="R26" s="65">
        <f t="shared" si="19"/>
        <v>7.1031523315092837</v>
      </c>
      <c r="S26" s="125">
        <f t="shared" si="20"/>
        <v>-0.40873148590539898</v>
      </c>
      <c r="T26" s="69">
        <v>147132</v>
      </c>
      <c r="U26" s="71">
        <v>59180</v>
      </c>
      <c r="V26" s="146">
        <v>902015</v>
      </c>
    </row>
    <row r="27" spans="1:38" ht="14.4">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4.4">
      <c r="B28" s="13"/>
      <c r="C28" s="145"/>
      <c r="D28" s="27" t="s">
        <v>19</v>
      </c>
      <c r="E28" s="123"/>
      <c r="F28" s="127">
        <v>72</v>
      </c>
      <c r="G28" s="127">
        <v>16</v>
      </c>
      <c r="H28" s="127">
        <v>3</v>
      </c>
      <c r="I28" s="127">
        <v>44</v>
      </c>
      <c r="J28" s="65">
        <f t="shared" si="0"/>
        <v>3.5</v>
      </c>
      <c r="K28" s="65">
        <f t="shared" ref="K28:K31" si="21">IFERROR(F28/H28-1,"n/a")</f>
        <v>23</v>
      </c>
      <c r="L28" s="125">
        <f t="shared" si="12"/>
        <v>0.63636363636363646</v>
      </c>
      <c r="M28" s="69">
        <v>346</v>
      </c>
      <c r="N28" s="69">
        <v>56</v>
      </c>
      <c r="O28" s="69">
        <v>5</v>
      </c>
      <c r="P28" s="69">
        <v>216</v>
      </c>
      <c r="Q28" s="65">
        <f t="shared" ref="Q28:Q31" si="22">IFERROR(M28/N28-1,"n/a")</f>
        <v>5.1785714285714288</v>
      </c>
      <c r="R28" s="65">
        <f t="shared" ref="R28:R31" si="23">IFERROR(M28/O28-1,"n/a")</f>
        <v>68.2</v>
      </c>
      <c r="S28" s="125">
        <f t="shared" ref="S28:S31" si="24">IFERROR(M28/P28-1,"n/a")</f>
        <v>0.60185185185185186</v>
      </c>
      <c r="T28" s="69">
        <v>124</v>
      </c>
      <c r="U28" s="71">
        <v>37</v>
      </c>
      <c r="V28" s="146">
        <f>282+81</f>
        <v>363</v>
      </c>
    </row>
    <row r="29" spans="1:38" ht="14.4">
      <c r="A29" s="10"/>
      <c r="B29" s="13"/>
      <c r="C29" s="145"/>
      <c r="D29" s="27" t="s">
        <v>20</v>
      </c>
      <c r="E29" s="123"/>
      <c r="F29" s="127">
        <f>152952+25399+7611</f>
        <v>185962</v>
      </c>
      <c r="G29" s="127">
        <v>25181</v>
      </c>
      <c r="H29" s="124">
        <v>0</v>
      </c>
      <c r="I29" s="127">
        <f>100123+26729+22999</f>
        <v>149851</v>
      </c>
      <c r="J29" s="65">
        <f t="shared" si="0"/>
        <v>6.3850125094317143</v>
      </c>
      <c r="K29" s="65" t="str">
        <f t="shared" si="21"/>
        <v>n/a</v>
      </c>
      <c r="L29" s="125">
        <f t="shared" si="12"/>
        <v>0.24097937284369131</v>
      </c>
      <c r="M29" s="69">
        <v>544281</v>
      </c>
      <c r="N29" s="69">
        <v>81814</v>
      </c>
      <c r="O29" s="69">
        <v>9186</v>
      </c>
      <c r="P29" s="69">
        <v>592980</v>
      </c>
      <c r="Q29" s="65">
        <f t="shared" si="22"/>
        <v>5.652663358349427</v>
      </c>
      <c r="R29" s="65">
        <f t="shared" si="23"/>
        <v>58.251143043762248</v>
      </c>
      <c r="S29" s="125">
        <f t="shared" si="24"/>
        <v>-8.2125872710715364E-2</v>
      </c>
      <c r="T29" s="69">
        <v>165083</v>
      </c>
      <c r="U29" s="71">
        <f>20768+8294</f>
        <v>29062</v>
      </c>
      <c r="V29" s="146">
        <f>659951+168729+38484</f>
        <v>867164</v>
      </c>
    </row>
    <row r="30" spans="1:38" ht="15" customHeight="1" thickBot="1">
      <c r="A30" s="10"/>
      <c r="B30" s="13"/>
      <c r="C30" s="157" t="s">
        <v>16</v>
      </c>
      <c r="D30" s="158"/>
      <c r="E30" s="159"/>
      <c r="F30" s="130">
        <f t="shared" ref="F30:I31" si="25">F13+F16+F19+F22+F25+F28</f>
        <v>309</v>
      </c>
      <c r="G30" s="130">
        <f t="shared" si="25"/>
        <v>108</v>
      </c>
      <c r="H30" s="130">
        <f t="shared" si="25"/>
        <v>5</v>
      </c>
      <c r="I30" s="130">
        <f t="shared" si="25"/>
        <v>272</v>
      </c>
      <c r="J30" s="131">
        <f t="shared" si="0"/>
        <v>1.8611111111111112</v>
      </c>
      <c r="K30" s="131">
        <f t="shared" si="21"/>
        <v>60.8</v>
      </c>
      <c r="L30" s="132">
        <f t="shared" si="12"/>
        <v>0.13602941176470584</v>
      </c>
      <c r="M30" s="133">
        <f t="shared" ref="M30:P31" si="26">M13+M16+M19+M22+M25+M28</f>
        <v>2267</v>
      </c>
      <c r="N30" s="133">
        <f t="shared" si="26"/>
        <v>234</v>
      </c>
      <c r="O30" s="133">
        <f t="shared" si="26"/>
        <v>614</v>
      </c>
      <c r="P30" s="133">
        <f t="shared" si="26"/>
        <v>2077</v>
      </c>
      <c r="Q30" s="131">
        <f t="shared" si="22"/>
        <v>8.6880341880341874</v>
      </c>
      <c r="R30" s="131">
        <f t="shared" si="23"/>
        <v>2.6921824104234529</v>
      </c>
      <c r="S30" s="132">
        <f t="shared" si="24"/>
        <v>9.147809340394808E-2</v>
      </c>
      <c r="T30" s="133">
        <f t="shared" ref="T30:V31" si="27">T13+T16+T19+T22+T25+T28</f>
        <v>1059</v>
      </c>
      <c r="U30" s="133">
        <f t="shared" si="27"/>
        <v>667</v>
      </c>
      <c r="V30" s="152">
        <f t="shared" si="27"/>
        <v>3344</v>
      </c>
    </row>
    <row r="31" spans="1:38" s="23" customFormat="1" ht="15" customHeight="1" thickTop="1" thickBot="1">
      <c r="A31" s="10"/>
      <c r="B31" s="13"/>
      <c r="C31" s="160" t="s">
        <v>17</v>
      </c>
      <c r="D31" s="161"/>
      <c r="E31" s="162"/>
      <c r="F31" s="134">
        <f t="shared" si="25"/>
        <v>890577</v>
      </c>
      <c r="G31" s="134">
        <f t="shared" si="25"/>
        <v>165560</v>
      </c>
      <c r="H31" s="134">
        <f t="shared" si="25"/>
        <v>2541</v>
      </c>
      <c r="I31" s="134">
        <f t="shared" si="25"/>
        <v>926112</v>
      </c>
      <c r="J31" s="135">
        <f t="shared" si="0"/>
        <v>4.3791797535636627</v>
      </c>
      <c r="K31" s="135">
        <f t="shared" si="21"/>
        <v>349.48288075560805</v>
      </c>
      <c r="L31" s="136">
        <f t="shared" si="12"/>
        <v>-3.8370089146885E-2</v>
      </c>
      <c r="M31" s="137">
        <f t="shared" si="26"/>
        <v>4379951</v>
      </c>
      <c r="N31" s="137">
        <f t="shared" si="26"/>
        <v>332144</v>
      </c>
      <c r="O31" s="137">
        <f t="shared" si="26"/>
        <v>1287137</v>
      </c>
      <c r="P31" s="137">
        <f t="shared" si="26"/>
        <v>6070338</v>
      </c>
      <c r="Q31" s="135">
        <f t="shared" si="22"/>
        <v>12.186903873018931</v>
      </c>
      <c r="R31" s="135">
        <f t="shared" si="23"/>
        <v>2.4028630984891275</v>
      </c>
      <c r="S31" s="136">
        <f t="shared" si="24"/>
        <v>-0.27846670152469266</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3" t="s">
        <v>62</v>
      </c>
      <c r="G9" s="213"/>
      <c r="H9" s="213"/>
      <c r="I9" s="213"/>
      <c r="J9" s="213"/>
      <c r="K9" s="213"/>
      <c r="L9" s="214"/>
      <c r="M9" s="212" t="s">
        <v>63</v>
      </c>
      <c r="N9" s="213"/>
      <c r="O9" s="213"/>
      <c r="P9" s="213"/>
      <c r="Q9" s="213"/>
      <c r="R9" s="213"/>
      <c r="S9" s="214"/>
      <c r="T9" s="212" t="s">
        <v>25</v>
      </c>
      <c r="U9" s="213"/>
      <c r="V9" s="215"/>
      <c r="W9" s="10"/>
      <c r="X9" s="118"/>
      <c r="Y9" s="118"/>
      <c r="Z9" s="118"/>
      <c r="AA9" s="118"/>
      <c r="AB9" s="118"/>
      <c r="AC9" s="118"/>
      <c r="AD9" s="118"/>
      <c r="AE9" s="118"/>
      <c r="AF9" s="118"/>
      <c r="AG9" s="118"/>
      <c r="AH9" s="118"/>
      <c r="AI9" s="118"/>
      <c r="AJ9" s="118"/>
      <c r="AK9" s="118"/>
      <c r="AL9" s="118"/>
    </row>
    <row r="10" spans="1:38">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6.2">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0" t="s">
        <v>59</v>
      </c>
      <c r="G6" s="220"/>
      <c r="H6" s="220"/>
      <c r="I6" s="220"/>
      <c r="J6" s="220"/>
      <c r="K6" s="220"/>
      <c r="L6" s="221"/>
      <c r="M6" s="222" t="s">
        <v>60</v>
      </c>
      <c r="N6" s="220"/>
      <c r="O6" s="220"/>
      <c r="P6" s="220"/>
      <c r="Q6" s="220"/>
      <c r="R6" s="220"/>
      <c r="S6" s="221"/>
      <c r="T6" s="222" t="s">
        <v>25</v>
      </c>
      <c r="U6" s="220"/>
      <c r="V6" s="220"/>
      <c r="W6" s="10"/>
      <c r="X6" s="118"/>
      <c r="Y6" s="118"/>
      <c r="Z6" s="118"/>
      <c r="AA6" s="118"/>
      <c r="AB6" s="118"/>
      <c r="AC6" s="118"/>
      <c r="AD6" s="118"/>
      <c r="AE6" s="118"/>
      <c r="AF6" s="118"/>
      <c r="AG6" s="118"/>
      <c r="AH6" s="118"/>
      <c r="AI6" s="118"/>
      <c r="AJ6" s="118"/>
      <c r="AK6" s="118"/>
      <c r="AL6" s="118"/>
    </row>
    <row r="7" spans="1:38">
      <c r="A7" s="10"/>
      <c r="B7" s="19"/>
      <c r="C7" s="86"/>
      <c r="D7" s="87"/>
      <c r="E7" s="87"/>
      <c r="F7" s="120"/>
      <c r="G7" s="31"/>
      <c r="H7" s="31"/>
      <c r="I7" s="31"/>
      <c r="J7" s="31"/>
      <c r="K7" s="31"/>
      <c r="L7" s="121"/>
      <c r="M7" s="31"/>
      <c r="N7" s="31"/>
      <c r="O7" s="31"/>
      <c r="P7" s="31"/>
      <c r="Q7" s="31"/>
      <c r="R7" s="31"/>
      <c r="S7" s="121"/>
      <c r="T7" s="31"/>
      <c r="U7" s="31"/>
      <c r="V7" s="31"/>
    </row>
    <row r="8" spans="1:38" s="55" customFormat="1" ht="20.399999999999999">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5.6"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8.600000000000001"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6.2">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0" t="s">
        <v>52</v>
      </c>
      <c r="G6" s="220"/>
      <c r="H6" s="220"/>
      <c r="I6" s="220"/>
      <c r="J6" s="220"/>
      <c r="K6" s="220"/>
      <c r="L6" s="221"/>
      <c r="M6" s="222" t="s">
        <v>53</v>
      </c>
      <c r="N6" s="220"/>
      <c r="O6" s="220"/>
      <c r="P6" s="220"/>
      <c r="Q6" s="220"/>
      <c r="R6" s="220"/>
      <c r="S6" s="221"/>
      <c r="T6" s="222" t="s">
        <v>25</v>
      </c>
      <c r="U6" s="220"/>
      <c r="V6" s="220"/>
      <c r="W6" s="76"/>
    </row>
    <row r="7" spans="1:23">
      <c r="A7" s="76"/>
      <c r="B7" s="85"/>
      <c r="C7" s="86"/>
      <c r="D7" s="87"/>
      <c r="E7" s="87"/>
      <c r="F7" s="86"/>
      <c r="G7" s="87"/>
      <c r="H7" s="87"/>
      <c r="I7" s="87"/>
      <c r="J7" s="87"/>
      <c r="K7" s="87"/>
      <c r="L7" s="88"/>
      <c r="M7" s="87"/>
      <c r="N7" s="87"/>
      <c r="O7" s="87"/>
      <c r="P7" s="87"/>
      <c r="Q7" s="87"/>
      <c r="R7" s="87"/>
      <c r="S7" s="88"/>
      <c r="T7" s="87"/>
      <c r="U7" s="87"/>
      <c r="V7" s="87"/>
      <c r="W7" s="76"/>
    </row>
    <row r="8" spans="1:23" ht="20.399999999999999">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5.6"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6.2">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3" t="s">
        <v>50</v>
      </c>
      <c r="G6" s="223"/>
      <c r="H6" s="223"/>
      <c r="I6" s="223"/>
      <c r="J6" s="223"/>
      <c r="K6" s="223"/>
      <c r="L6" s="214"/>
      <c r="M6" s="212" t="s">
        <v>51</v>
      </c>
      <c r="N6" s="223"/>
      <c r="O6" s="223"/>
      <c r="P6" s="223"/>
      <c r="Q6" s="223"/>
      <c r="R6" s="223"/>
      <c r="S6" s="214"/>
      <c r="T6" s="212" t="s">
        <v>25</v>
      </c>
      <c r="U6" s="223"/>
      <c r="V6" s="223"/>
      <c r="W6" s="10"/>
      <c r="X6" s="20"/>
      <c r="Y6" s="20"/>
      <c r="Z6" s="20"/>
      <c r="AA6" s="20"/>
      <c r="AB6" s="20"/>
      <c r="AC6" s="20"/>
      <c r="AD6" s="20"/>
      <c r="AE6" s="20"/>
      <c r="AF6" s="20"/>
      <c r="AG6" s="20"/>
      <c r="AH6" s="20"/>
      <c r="AI6" s="20"/>
      <c r="AJ6" s="20"/>
      <c r="AK6" s="20"/>
      <c r="AL6" s="20"/>
    </row>
    <row r="7" spans="1:38">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5.6"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72" t="s">
        <v>15</v>
      </c>
    </row>
    <row r="4" spans="1:38" ht="16.2">
      <c r="A4" s="10"/>
      <c r="B4" s="12" t="s">
        <v>11</v>
      </c>
      <c r="C4" s="27"/>
      <c r="D4" s="25"/>
      <c r="E4" s="59" t="s">
        <v>12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11</v>
      </c>
      <c r="D6" s="29"/>
      <c r="E6" s="29"/>
      <c r="F6" s="223" t="s">
        <v>13</v>
      </c>
      <c r="G6" s="223"/>
      <c r="H6" s="223"/>
      <c r="I6" s="223"/>
      <c r="J6" s="223"/>
      <c r="K6" s="223"/>
      <c r="L6" s="214"/>
      <c r="M6" s="212" t="s">
        <v>14</v>
      </c>
      <c r="N6" s="223"/>
      <c r="O6" s="223"/>
      <c r="P6" s="223"/>
      <c r="Q6" s="223"/>
      <c r="R6" s="223"/>
      <c r="S6" s="214"/>
      <c r="T6" s="212" t="s">
        <v>25</v>
      </c>
      <c r="U6" s="223"/>
      <c r="V6" s="22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5</v>
      </c>
      <c r="D9" s="27"/>
      <c r="E9" s="33"/>
      <c r="F9" s="27"/>
      <c r="G9" s="27"/>
      <c r="H9" s="27"/>
      <c r="I9" s="27"/>
      <c r="J9" s="27"/>
      <c r="K9" s="27"/>
      <c r="L9" s="33"/>
      <c r="M9" s="27"/>
      <c r="N9" s="27"/>
      <c r="O9" s="27"/>
      <c r="P9" s="27"/>
      <c r="Q9" s="27"/>
      <c r="R9" s="27"/>
      <c r="S9" s="33"/>
      <c r="T9" s="27"/>
      <c r="U9" s="27"/>
      <c r="V9" s="27"/>
    </row>
    <row r="10" spans="1:38" ht="14.4">
      <c r="A10" s="10"/>
      <c r="B10" s="13"/>
      <c r="C10" s="34"/>
      <c r="D10" s="27" t="s">
        <v>19</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20</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8</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19</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20</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146557</v>
      </c>
      <c r="P14" s="69">
        <v>251900</v>
      </c>
      <c r="Q14" s="65" t="str">
        <f t="shared" si="5"/>
        <v>n/a</v>
      </c>
      <c r="R14" s="65">
        <f t="shared" si="6"/>
        <v>-0.53291893256548639</v>
      </c>
      <c r="S14" s="61">
        <f t="shared" si="7"/>
        <v>-0.72824930527987297</v>
      </c>
      <c r="T14" s="69">
        <v>465109</v>
      </c>
      <c r="U14" s="71">
        <v>140552</v>
      </c>
      <c r="V14" s="71">
        <v>2552942</v>
      </c>
    </row>
    <row r="15" spans="1:38" ht="14.4">
      <c r="A15" s="10"/>
      <c r="B15" s="13"/>
      <c r="C15" s="32" t="s">
        <v>6</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19</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20</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4</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19</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20</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7</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19</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20</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18</v>
      </c>
      <c r="D24" s="27"/>
      <c r="E24" s="33"/>
      <c r="F24" s="44"/>
      <c r="G24" s="44"/>
      <c r="H24" s="44"/>
      <c r="I24" s="44"/>
      <c r="J24" s="65"/>
      <c r="K24" s="65"/>
      <c r="L24" s="61"/>
      <c r="M24" s="44"/>
      <c r="N24" s="44"/>
      <c r="O24" s="44"/>
      <c r="P24" s="44"/>
      <c r="Q24" s="65"/>
      <c r="R24" s="65"/>
      <c r="S24" s="61"/>
      <c r="T24" s="44"/>
      <c r="U24" s="45"/>
      <c r="V24" s="45"/>
    </row>
    <row r="25" spans="1:38" ht="14.4">
      <c r="B25" s="13"/>
      <c r="C25" s="34"/>
      <c r="D25" s="27" t="s">
        <v>19</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ht="14.4">
      <c r="A26" s="10"/>
      <c r="B26" s="13"/>
      <c r="C26" s="34"/>
      <c r="D26" s="27" t="s">
        <v>20</v>
      </c>
      <c r="E26" s="33"/>
      <c r="F26" s="69">
        <v>8889</v>
      </c>
      <c r="G26" s="69">
        <v>856</v>
      </c>
      <c r="H26" s="69">
        <v>0</v>
      </c>
      <c r="I26" s="69">
        <v>1452</v>
      </c>
      <c r="J26" s="65">
        <f t="shared" si="0"/>
        <v>9.384345794392523</v>
      </c>
      <c r="K26" s="65" t="str">
        <f t="shared" si="21"/>
        <v>n/a</v>
      </c>
      <c r="L26" s="61">
        <f t="shared" si="12"/>
        <v>5.1219008264462813</v>
      </c>
      <c r="M26" s="69">
        <v>10872</v>
      </c>
      <c r="N26" s="69">
        <v>2139</v>
      </c>
      <c r="O26" s="69">
        <v>892</v>
      </c>
      <c r="P26" s="69">
        <v>6109</v>
      </c>
      <c r="Q26" s="65">
        <f t="shared" si="22"/>
        <v>4.0827489481065919</v>
      </c>
      <c r="R26" s="65">
        <f t="shared" si="23"/>
        <v>11.188340807174887</v>
      </c>
      <c r="S26" s="61">
        <f t="shared" si="24"/>
        <v>0.7796693403175643</v>
      </c>
      <c r="T26" s="69">
        <v>165083</v>
      </c>
      <c r="U26" s="71">
        <f>20768+8294</f>
        <v>29062</v>
      </c>
      <c r="V26" s="71">
        <f>659951+168729+38484</f>
        <v>867164</v>
      </c>
    </row>
    <row r="27" spans="1:38" thickBot="1">
      <c r="A27" s="10"/>
      <c r="B27" s="13"/>
      <c r="C27" s="36" t="s">
        <v>16</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5.6" thickTop="1" thickBot="1">
      <c r="A28" s="10"/>
      <c r="B28" s="13"/>
      <c r="C28" s="39" t="s">
        <v>17</v>
      </c>
      <c r="D28" s="40"/>
      <c r="E28" s="41"/>
      <c r="F28" s="48">
        <f t="shared" si="25"/>
        <v>405505</v>
      </c>
      <c r="G28" s="48">
        <f t="shared" si="25"/>
        <v>4146</v>
      </c>
      <c r="H28" s="48">
        <f t="shared" si="25"/>
        <v>226205</v>
      </c>
      <c r="I28" s="48">
        <f t="shared" si="25"/>
        <v>655947</v>
      </c>
      <c r="J28" s="68">
        <f t="shared" si="0"/>
        <v>96.806319343945972</v>
      </c>
      <c r="K28" s="68">
        <f t="shared" si="21"/>
        <v>0.79264384076390892</v>
      </c>
      <c r="L28" s="64">
        <f t="shared" si="12"/>
        <v>-0.38180218828655366</v>
      </c>
      <c r="M28" s="48">
        <f t="shared" si="26"/>
        <v>866977</v>
      </c>
      <c r="N28" s="48">
        <f t="shared" si="26"/>
        <v>10103</v>
      </c>
      <c r="O28" s="48">
        <f t="shared" si="26"/>
        <v>1282196</v>
      </c>
      <c r="P28" s="48">
        <f t="shared" si="26"/>
        <v>1790526</v>
      </c>
      <c r="Q28" s="68">
        <f t="shared" si="22"/>
        <v>84.813817677917456</v>
      </c>
      <c r="R28" s="68">
        <f t="shared" si="23"/>
        <v>-0.32383426558810047</v>
      </c>
      <c r="S28" s="64">
        <f t="shared" si="24"/>
        <v>-0.51579759243931678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11</v>
      </c>
      <c r="D6" s="29"/>
      <c r="E6" s="29"/>
      <c r="F6" s="223" t="s">
        <v>43</v>
      </c>
      <c r="G6" s="223"/>
      <c r="H6" s="223"/>
      <c r="I6" s="223"/>
      <c r="J6" s="223"/>
      <c r="K6" s="223"/>
      <c r="L6" s="214"/>
      <c r="M6" s="212" t="s">
        <v>44</v>
      </c>
      <c r="N6" s="223"/>
      <c r="O6" s="223"/>
      <c r="P6" s="223"/>
      <c r="Q6" s="223"/>
      <c r="R6" s="223"/>
      <c r="S6" s="214"/>
      <c r="T6" s="212" t="s">
        <v>25</v>
      </c>
      <c r="U6" s="223"/>
      <c r="V6" s="22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5</v>
      </c>
      <c r="D9" s="27"/>
      <c r="E9" s="33"/>
      <c r="F9" s="27"/>
      <c r="G9" s="27"/>
      <c r="H9" s="27"/>
      <c r="I9" s="27"/>
      <c r="J9" s="27"/>
      <c r="K9" s="27"/>
      <c r="L9" s="33"/>
      <c r="M9" s="27"/>
      <c r="N9" s="27"/>
      <c r="O9" s="27"/>
      <c r="P9" s="27"/>
      <c r="Q9" s="27"/>
      <c r="R9" s="27"/>
      <c r="S9" s="33"/>
      <c r="T9" s="27"/>
      <c r="U9" s="27"/>
      <c r="V9" s="27"/>
    </row>
    <row r="10" spans="1:38" ht="14.4">
      <c r="A10" s="10"/>
      <c r="B10" s="13"/>
      <c r="C10" s="34"/>
      <c r="D10" s="27" t="s">
        <v>19</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20</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8</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19</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20</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118022</v>
      </c>
      <c r="P14" s="69">
        <v>134226</v>
      </c>
      <c r="Q14" s="65" t="str">
        <f t="shared" si="5"/>
        <v>n/a</v>
      </c>
      <c r="R14" s="65">
        <f t="shared" si="6"/>
        <v>-0.69615834335971261</v>
      </c>
      <c r="S14" s="61">
        <f t="shared" si="7"/>
        <v>-0.73283864526991782</v>
      </c>
      <c r="T14" s="69">
        <v>465109</v>
      </c>
      <c r="U14" s="71">
        <v>140552</v>
      </c>
      <c r="V14" s="71">
        <v>2552942</v>
      </c>
    </row>
    <row r="15" spans="1:38" ht="14.4">
      <c r="A15" s="10"/>
      <c r="B15" s="13"/>
      <c r="C15" s="32" t="s">
        <v>6</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19</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20</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4</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19</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20</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7</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19</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20</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18</v>
      </c>
      <c r="D24" s="27"/>
      <c r="E24" s="33"/>
      <c r="F24" s="44"/>
      <c r="G24" s="44"/>
      <c r="H24" s="44"/>
      <c r="I24" s="44"/>
      <c r="J24" s="65"/>
      <c r="K24" s="65"/>
      <c r="L24" s="61"/>
      <c r="M24" s="44"/>
      <c r="N24" s="44"/>
      <c r="O24" s="44"/>
      <c r="P24" s="44"/>
      <c r="Q24" s="65"/>
      <c r="R24" s="65"/>
      <c r="S24" s="61"/>
      <c r="T24" s="44"/>
      <c r="U24" s="45"/>
      <c r="V24" s="45"/>
    </row>
    <row r="25" spans="1:38" ht="14.4">
      <c r="B25" s="13"/>
      <c r="C25" s="34"/>
      <c r="D25" s="27" t="s">
        <v>19</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ht="14.4">
      <c r="A26" s="10"/>
      <c r="B26" s="13"/>
      <c r="C26" s="34"/>
      <c r="D26" s="27" t="s">
        <v>20</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16</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5.6" thickTop="1" thickBot="1">
      <c r="A28" s="10"/>
      <c r="B28" s="13"/>
      <c r="C28" s="39" t="s">
        <v>17</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1055991</v>
      </c>
      <c r="P28" s="48">
        <f t="shared" si="26"/>
        <v>1134579</v>
      </c>
      <c r="Q28" s="68">
        <f t="shared" si="22"/>
        <v>76.467181467181462</v>
      </c>
      <c r="R28" s="68">
        <f t="shared" si="23"/>
        <v>-0.56299627553643927</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11</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11</v>
      </c>
      <c r="D6" s="29"/>
      <c r="E6" s="29"/>
      <c r="F6" s="223" t="s">
        <v>41</v>
      </c>
      <c r="G6" s="223"/>
      <c r="H6" s="223"/>
      <c r="I6" s="223"/>
      <c r="J6" s="223"/>
      <c r="K6" s="223"/>
      <c r="L6" s="214"/>
      <c r="M6" s="212" t="s">
        <v>41</v>
      </c>
      <c r="N6" s="223"/>
      <c r="O6" s="223"/>
      <c r="P6" s="223"/>
      <c r="Q6" s="223"/>
      <c r="R6" s="223"/>
      <c r="S6" s="214"/>
      <c r="T6" s="212" t="s">
        <v>25</v>
      </c>
      <c r="U6" s="223"/>
      <c r="V6" s="22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5</v>
      </c>
      <c r="D9" s="27"/>
      <c r="E9" s="33"/>
      <c r="F9" s="27"/>
      <c r="G9" s="27"/>
      <c r="H9" s="27"/>
      <c r="I9" s="27"/>
      <c r="J9" s="27"/>
      <c r="K9" s="27"/>
      <c r="L9" s="33"/>
      <c r="M9" s="27"/>
      <c r="N9" s="27"/>
      <c r="O9" s="27"/>
      <c r="P9" s="27"/>
      <c r="Q9" s="27"/>
      <c r="R9" s="27"/>
      <c r="S9" s="33"/>
      <c r="T9" s="27"/>
      <c r="U9" s="27"/>
      <c r="V9" s="27"/>
    </row>
    <row r="10" spans="1:38" ht="14.4">
      <c r="A10" s="10"/>
      <c r="B10" s="13"/>
      <c r="C10" s="34"/>
      <c r="D10" s="27" t="s">
        <v>19</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20</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8</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19</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20</v>
      </c>
      <c r="E14" s="33"/>
      <c r="F14" s="69">
        <v>21828</v>
      </c>
      <c r="G14" s="69">
        <v>0</v>
      </c>
      <c r="H14" s="69">
        <v>70999</v>
      </c>
      <c r="I14" s="69">
        <v>74523</v>
      </c>
      <c r="J14" s="65" t="str">
        <f t="shared" si="0"/>
        <v>n/a</v>
      </c>
      <c r="K14" s="65">
        <f t="shared" si="3"/>
        <v>-0.69255905012746655</v>
      </c>
      <c r="L14" s="61">
        <f t="shared" si="4"/>
        <v>-0.70709713779638506</v>
      </c>
      <c r="M14" s="69">
        <v>21828</v>
      </c>
      <c r="N14" s="69">
        <v>0</v>
      </c>
      <c r="O14" s="69">
        <v>70999</v>
      </c>
      <c r="P14" s="69">
        <v>74523</v>
      </c>
      <c r="Q14" s="65" t="str">
        <f t="shared" si="5"/>
        <v>n/a</v>
      </c>
      <c r="R14" s="65">
        <f t="shared" si="6"/>
        <v>-0.69255905012746655</v>
      </c>
      <c r="S14" s="61">
        <f t="shared" si="7"/>
        <v>-0.70709713779638506</v>
      </c>
      <c r="T14" s="69">
        <v>465109</v>
      </c>
      <c r="U14" s="71">
        <v>140552</v>
      </c>
      <c r="V14" s="71">
        <v>2552942</v>
      </c>
    </row>
    <row r="15" spans="1:38" ht="14.4">
      <c r="A15" s="10"/>
      <c r="B15" s="13"/>
      <c r="C15" s="32" t="s">
        <v>6</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19</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20</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4</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19</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20</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7</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19</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20</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18</v>
      </c>
      <c r="D24" s="27"/>
      <c r="E24" s="33"/>
      <c r="F24" s="44"/>
      <c r="G24" s="44"/>
      <c r="H24" s="44"/>
      <c r="I24" s="44"/>
      <c r="J24" s="65"/>
      <c r="K24" s="65"/>
      <c r="L24" s="61"/>
      <c r="M24" s="44"/>
      <c r="N24" s="44"/>
      <c r="O24" s="44"/>
      <c r="P24" s="44"/>
      <c r="Q24" s="65"/>
      <c r="R24" s="65"/>
      <c r="S24" s="61"/>
      <c r="T24" s="44"/>
      <c r="U24" s="45"/>
      <c r="V24" s="45"/>
    </row>
    <row r="25" spans="1:38" ht="14.4">
      <c r="B25" s="13"/>
      <c r="C25" s="34"/>
      <c r="D25" s="27" t="s">
        <v>19</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ht="14.4">
      <c r="A26" s="10"/>
      <c r="B26" s="13"/>
      <c r="C26" s="34"/>
      <c r="D26" s="27" t="s">
        <v>20</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16</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5.6" thickTop="1" thickBot="1">
      <c r="A28" s="10"/>
      <c r="B28" s="13"/>
      <c r="C28" s="39" t="s">
        <v>17</v>
      </c>
      <c r="D28" s="40"/>
      <c r="E28" s="41"/>
      <c r="F28" s="48">
        <f t="shared" ref="F28" si="29">F11+F14+F17+F20+F23+F26</f>
        <v>219956</v>
      </c>
      <c r="G28" s="48">
        <f t="shared" si="26"/>
        <v>1288</v>
      </c>
      <c r="H28" s="48">
        <f t="shared" si="26"/>
        <v>561043</v>
      </c>
      <c r="I28" s="48">
        <f t="shared" si="26"/>
        <v>620852</v>
      </c>
      <c r="J28" s="68">
        <f t="shared" si="0"/>
        <v>169.77329192546583</v>
      </c>
      <c r="K28" s="68">
        <f t="shared" si="21"/>
        <v>-0.60795161868163405</v>
      </c>
      <c r="L28" s="64">
        <f t="shared" si="12"/>
        <v>-0.64571910857982262</v>
      </c>
      <c r="M28" s="48">
        <f t="shared" si="27"/>
        <v>219956</v>
      </c>
      <c r="N28" s="48">
        <f t="shared" si="27"/>
        <v>1288</v>
      </c>
      <c r="O28" s="48">
        <f t="shared" si="27"/>
        <v>561043</v>
      </c>
      <c r="P28" s="48">
        <f t="shared" si="27"/>
        <v>620852</v>
      </c>
      <c r="Q28" s="68">
        <f t="shared" si="22"/>
        <v>169.77329192546583</v>
      </c>
      <c r="R28" s="68">
        <f t="shared" si="23"/>
        <v>-0.60795161868163405</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10</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11</v>
      </c>
      <c r="C4" s="27"/>
      <c r="D4" s="25"/>
      <c r="E4" s="59" t="s">
        <v>37</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11</v>
      </c>
      <c r="D6" s="29"/>
      <c r="E6" s="29"/>
      <c r="F6" s="212" t="s">
        <v>39</v>
      </c>
      <c r="G6" s="224"/>
      <c r="H6" s="224"/>
      <c r="I6" s="225"/>
      <c r="J6" s="226"/>
      <c r="K6" s="212" t="s">
        <v>38</v>
      </c>
      <c r="L6" s="224"/>
      <c r="M6" s="224"/>
      <c r="N6" s="225"/>
      <c r="O6" s="226"/>
      <c r="P6" s="223" t="s">
        <v>25</v>
      </c>
      <c r="Q6" s="2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ht="14.4">
      <c r="A9" s="10"/>
      <c r="B9" s="13"/>
      <c r="C9" s="32" t="s">
        <v>5</v>
      </c>
      <c r="D9" s="27"/>
      <c r="E9" s="33"/>
      <c r="F9" s="27"/>
      <c r="G9" s="27"/>
      <c r="H9" s="27"/>
      <c r="I9" s="27"/>
      <c r="J9" s="33"/>
      <c r="K9" s="27"/>
      <c r="L9" s="27"/>
      <c r="M9" s="27"/>
      <c r="N9" s="27"/>
      <c r="O9" s="33"/>
      <c r="P9" s="27"/>
      <c r="Q9" s="27"/>
    </row>
    <row r="10" spans="1:33" ht="14.4">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8</v>
      </c>
      <c r="D12" s="27"/>
      <c r="E12" s="33"/>
      <c r="F12" s="46"/>
      <c r="G12" s="46"/>
      <c r="H12" s="46"/>
      <c r="I12" s="65"/>
      <c r="J12" s="62"/>
      <c r="K12" s="44"/>
      <c r="L12" s="44"/>
      <c r="M12" s="44"/>
      <c r="N12" s="66"/>
      <c r="O12" s="62"/>
      <c r="P12" s="45"/>
      <c r="Q12" s="45"/>
    </row>
    <row r="13" spans="1:33" ht="14.4">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6</v>
      </c>
      <c r="D15" s="27"/>
      <c r="E15" s="33"/>
      <c r="F15" s="44"/>
      <c r="G15" s="44"/>
      <c r="H15" s="44"/>
      <c r="I15" s="65"/>
      <c r="J15" s="61"/>
      <c r="K15" s="44"/>
      <c r="L15" s="44"/>
      <c r="M15" s="44"/>
      <c r="N15" s="65"/>
      <c r="O15" s="61"/>
      <c r="P15" s="45"/>
      <c r="Q15" s="45"/>
    </row>
    <row r="16" spans="1:33" ht="14.4">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4</v>
      </c>
      <c r="D18" s="27"/>
      <c r="E18" s="35"/>
      <c r="F18" s="44"/>
      <c r="G18" s="44"/>
      <c r="H18" s="44"/>
      <c r="I18" s="65"/>
      <c r="J18" s="61"/>
      <c r="K18" s="44"/>
      <c r="L18" s="44"/>
      <c r="M18" s="44"/>
      <c r="N18" s="65"/>
      <c r="O18" s="61"/>
      <c r="P18" s="45"/>
      <c r="Q18" s="45"/>
    </row>
    <row r="19" spans="1:33" ht="14.4">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7</v>
      </c>
      <c r="D21" s="27"/>
      <c r="E21" s="33"/>
      <c r="F21" s="44"/>
      <c r="G21" s="44"/>
      <c r="H21" s="44"/>
      <c r="I21" s="65"/>
      <c r="J21" s="61"/>
      <c r="K21" s="44"/>
      <c r="L21" s="44"/>
      <c r="M21" s="44"/>
      <c r="N21" s="65"/>
      <c r="O21" s="61"/>
      <c r="P21" s="45"/>
      <c r="Q21" s="45"/>
    </row>
    <row r="22" spans="1:33" ht="14.4">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18</v>
      </c>
      <c r="D24" s="27"/>
      <c r="E24" s="33"/>
      <c r="F24" s="44"/>
      <c r="G24" s="44"/>
      <c r="H24" s="44"/>
      <c r="I24" s="65"/>
      <c r="J24" s="61"/>
      <c r="K24" s="44"/>
      <c r="L24" s="44"/>
      <c r="M24" s="44"/>
      <c r="N24" s="65"/>
      <c r="O24" s="61"/>
      <c r="P24" s="45"/>
      <c r="Q24" s="45"/>
    </row>
    <row r="25" spans="1:33" ht="14.4">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ht="14.4">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 t="shared" ref="K27:K28" si="2">K10+K13+K16+K19+K22+K25</f>
        <v>1059</v>
      </c>
      <c r="L27" s="47">
        <v>667</v>
      </c>
      <c r="M27" s="47">
        <v>3263</v>
      </c>
      <c r="N27" s="67">
        <f>K27/L27-1</f>
        <v>0.58770614692653678</v>
      </c>
      <c r="O27" s="63">
        <f>K27/M27-1</f>
        <v>-0.67545203800183873</v>
      </c>
      <c r="P27" s="47">
        <f>P10+P13+P16+P19+P22+P25</f>
        <v>667</v>
      </c>
      <c r="Q27" s="47">
        <f>Q10+Q13+Q16+Q19+Q22+Q25</f>
        <v>3344</v>
      </c>
    </row>
    <row r="28" spans="1:33" s="23" customFormat="1" ht="15.6"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 t="shared" si="2"/>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10</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11</v>
      </c>
      <c r="C4" s="27"/>
      <c r="D4" s="25"/>
      <c r="E4" s="59" t="s">
        <v>34</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11</v>
      </c>
      <c r="D6" s="29"/>
      <c r="E6" s="29"/>
      <c r="F6" s="212" t="s">
        <v>35</v>
      </c>
      <c r="G6" s="224"/>
      <c r="H6" s="224"/>
      <c r="I6" s="225"/>
      <c r="J6" s="226"/>
      <c r="K6" s="212" t="s">
        <v>36</v>
      </c>
      <c r="L6" s="224"/>
      <c r="M6" s="224"/>
      <c r="N6" s="225"/>
      <c r="O6" s="226"/>
      <c r="P6" s="223" t="s">
        <v>25</v>
      </c>
      <c r="Q6" s="2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ht="14.4">
      <c r="A9" s="10"/>
      <c r="B9" s="13"/>
      <c r="C9" s="32" t="s">
        <v>5</v>
      </c>
      <c r="D9" s="27"/>
      <c r="E9" s="33"/>
      <c r="F9" s="27"/>
      <c r="G9" s="27"/>
      <c r="H9" s="27"/>
      <c r="I9" s="27"/>
      <c r="J9" s="33"/>
      <c r="K9" s="27"/>
      <c r="L9" s="27"/>
      <c r="M9" s="27"/>
      <c r="N9" s="27"/>
      <c r="O9" s="33"/>
      <c r="P9" s="27"/>
      <c r="Q9" s="27"/>
    </row>
    <row r="10" spans="1:33" ht="14.4">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8</v>
      </c>
      <c r="D12" s="27"/>
      <c r="E12" s="33"/>
      <c r="F12" s="46"/>
      <c r="G12" s="46"/>
      <c r="H12" s="46"/>
      <c r="I12" s="65"/>
      <c r="J12" s="62"/>
      <c r="K12" s="44"/>
      <c r="L12" s="44"/>
      <c r="M12" s="44"/>
      <c r="N12" s="66"/>
      <c r="O12" s="62"/>
      <c r="P12" s="45"/>
      <c r="Q12" s="45"/>
    </row>
    <row r="13" spans="1:33" ht="14.4">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6</v>
      </c>
      <c r="D15" s="27"/>
      <c r="E15" s="33"/>
      <c r="F15" s="44"/>
      <c r="G15" s="44"/>
      <c r="H15" s="44"/>
      <c r="I15" s="65"/>
      <c r="J15" s="61"/>
      <c r="K15" s="44"/>
      <c r="L15" s="44"/>
      <c r="M15" s="44"/>
      <c r="N15" s="65"/>
      <c r="O15" s="61"/>
      <c r="P15" s="45"/>
      <c r="Q15" s="45"/>
    </row>
    <row r="16" spans="1:33" ht="14.4">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4</v>
      </c>
      <c r="D18" s="27"/>
      <c r="E18" s="35"/>
      <c r="F18" s="44"/>
      <c r="G18" s="44"/>
      <c r="H18" s="44"/>
      <c r="I18" s="65"/>
      <c r="J18" s="61"/>
      <c r="K18" s="44"/>
      <c r="L18" s="44"/>
      <c r="M18" s="44"/>
      <c r="N18" s="65"/>
      <c r="O18" s="61"/>
      <c r="P18" s="45"/>
      <c r="Q18" s="45"/>
    </row>
    <row r="19" spans="1:33" ht="14.4">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7</v>
      </c>
      <c r="D21" s="27"/>
      <c r="E21" s="33"/>
      <c r="F21" s="44"/>
      <c r="G21" s="44"/>
      <c r="H21" s="44"/>
      <c r="I21" s="65"/>
      <c r="J21" s="61"/>
      <c r="K21" s="44"/>
      <c r="L21" s="44"/>
      <c r="M21" s="44"/>
      <c r="N21" s="65"/>
      <c r="O21" s="61"/>
      <c r="P21" s="45"/>
      <c r="Q21" s="45"/>
    </row>
    <row r="22" spans="1:33" ht="14.4">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18</v>
      </c>
      <c r="D24" s="27"/>
      <c r="E24" s="33"/>
      <c r="F24" s="44"/>
      <c r="G24" s="44"/>
      <c r="H24" s="44"/>
      <c r="I24" s="65"/>
      <c r="J24" s="61"/>
      <c r="K24" s="44"/>
      <c r="L24" s="44"/>
      <c r="M24" s="44"/>
      <c r="N24" s="65"/>
      <c r="O24" s="61"/>
      <c r="P24" s="45"/>
      <c r="Q24" s="45"/>
    </row>
    <row r="25" spans="1:33" ht="14.4">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ht="14.4">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5.6"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10</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11</v>
      </c>
      <c r="C4" s="27"/>
      <c r="D4" s="25"/>
      <c r="E4" s="59" t="s">
        <v>31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11</v>
      </c>
      <c r="D6" s="29"/>
      <c r="E6" s="29"/>
      <c r="F6" s="212" t="s">
        <v>32</v>
      </c>
      <c r="G6" s="224"/>
      <c r="H6" s="224"/>
      <c r="I6" s="225"/>
      <c r="J6" s="226"/>
      <c r="K6" s="212" t="s">
        <v>33</v>
      </c>
      <c r="L6" s="224"/>
      <c r="M6" s="224"/>
      <c r="N6" s="225"/>
      <c r="O6" s="226"/>
      <c r="P6" s="223" t="s">
        <v>25</v>
      </c>
      <c r="Q6" s="2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ht="14.4">
      <c r="A9" s="10"/>
      <c r="B9" s="13"/>
      <c r="C9" s="32" t="s">
        <v>5</v>
      </c>
      <c r="D9" s="27"/>
      <c r="E9" s="33"/>
      <c r="F9" s="27"/>
      <c r="G9" s="27"/>
      <c r="H9" s="27"/>
      <c r="I9" s="27"/>
      <c r="J9" s="33"/>
      <c r="K9" s="27"/>
      <c r="L9" s="27"/>
      <c r="M9" s="27"/>
      <c r="N9" s="27"/>
      <c r="O9" s="33"/>
      <c r="P9" s="27"/>
      <c r="Q9" s="27"/>
    </row>
    <row r="10" spans="1:33" ht="14.4">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8</v>
      </c>
      <c r="D12" s="27"/>
      <c r="E12" s="33"/>
      <c r="F12" s="46"/>
      <c r="G12" s="46"/>
      <c r="H12" s="46"/>
      <c r="I12" s="65"/>
      <c r="J12" s="62"/>
      <c r="K12" s="44"/>
      <c r="L12" s="44"/>
      <c r="M12" s="44"/>
      <c r="N12" s="66"/>
      <c r="O12" s="62"/>
      <c r="P12" s="45"/>
      <c r="Q12" s="45"/>
    </row>
    <row r="13" spans="1:33" ht="14.4">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6</v>
      </c>
      <c r="D15" s="27"/>
      <c r="E15" s="33"/>
      <c r="F15" s="44"/>
      <c r="G15" s="44"/>
      <c r="H15" s="44"/>
      <c r="I15" s="65"/>
      <c r="J15" s="61"/>
      <c r="K15" s="44"/>
      <c r="L15" s="44"/>
      <c r="M15" s="44"/>
      <c r="N15" s="65"/>
      <c r="O15" s="61"/>
      <c r="P15" s="45"/>
      <c r="Q15" s="45"/>
    </row>
    <row r="16" spans="1:33" ht="14.4">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4</v>
      </c>
      <c r="D18" s="27"/>
      <c r="E18" s="35"/>
      <c r="F18" s="44"/>
      <c r="G18" s="44"/>
      <c r="H18" s="44"/>
      <c r="I18" s="65"/>
      <c r="J18" s="61"/>
      <c r="K18" s="44"/>
      <c r="L18" s="44"/>
      <c r="M18" s="44"/>
      <c r="N18" s="65"/>
      <c r="O18" s="61"/>
      <c r="P18" s="45"/>
      <c r="Q18" s="45"/>
    </row>
    <row r="19" spans="1:33" ht="14.4">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7</v>
      </c>
      <c r="D21" s="27"/>
      <c r="E21" s="33"/>
      <c r="F21" s="44"/>
      <c r="G21" s="44"/>
      <c r="H21" s="44"/>
      <c r="I21" s="65"/>
      <c r="J21" s="61"/>
      <c r="K21" s="44"/>
      <c r="L21" s="44"/>
      <c r="M21" s="44"/>
      <c r="N21" s="65"/>
      <c r="O21" s="61"/>
      <c r="P21" s="45"/>
      <c r="Q21" s="45"/>
    </row>
    <row r="22" spans="1:33" ht="14.4">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18</v>
      </c>
      <c r="D24" s="27"/>
      <c r="E24" s="33"/>
      <c r="F24" s="44"/>
      <c r="G24" s="44"/>
      <c r="H24" s="44"/>
      <c r="I24" s="65"/>
      <c r="J24" s="61"/>
      <c r="K24" s="44"/>
      <c r="L24" s="44"/>
      <c r="M24" s="44"/>
      <c r="N24" s="65"/>
      <c r="O24" s="61"/>
      <c r="P24" s="45"/>
      <c r="Q24" s="45"/>
    </row>
    <row r="25" spans="1:33" ht="14.4">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ht="14.4">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5.6"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10</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11</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11</v>
      </c>
      <c r="D6" s="29"/>
      <c r="E6" s="29"/>
      <c r="F6" s="212" t="s">
        <v>27</v>
      </c>
      <c r="G6" s="224"/>
      <c r="H6" s="224"/>
      <c r="I6" s="225"/>
      <c r="J6" s="226"/>
      <c r="K6" s="212" t="s">
        <v>28</v>
      </c>
      <c r="L6" s="224"/>
      <c r="M6" s="224"/>
      <c r="N6" s="225"/>
      <c r="O6" s="226"/>
      <c r="P6" s="223" t="s">
        <v>25</v>
      </c>
      <c r="Q6" s="2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ht="14.4">
      <c r="A9" s="10"/>
      <c r="B9" s="13"/>
      <c r="C9" s="32" t="s">
        <v>5</v>
      </c>
      <c r="D9" s="27"/>
      <c r="E9" s="33"/>
      <c r="F9" s="27"/>
      <c r="G9" s="27"/>
      <c r="H9" s="27"/>
      <c r="I9" s="27"/>
      <c r="J9" s="33"/>
      <c r="K9" s="27"/>
      <c r="L9" s="27"/>
      <c r="M9" s="27"/>
      <c r="N9" s="27"/>
      <c r="O9" s="33"/>
      <c r="P9" s="27"/>
      <c r="Q9" s="27"/>
    </row>
    <row r="10" spans="1:33" ht="14.4">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8</v>
      </c>
      <c r="D12" s="27"/>
      <c r="E12" s="33"/>
      <c r="F12" s="46"/>
      <c r="G12" s="46"/>
      <c r="H12" s="46"/>
      <c r="I12" s="65"/>
      <c r="J12" s="62"/>
      <c r="K12" s="44"/>
      <c r="L12" s="44"/>
      <c r="M12" s="44"/>
      <c r="N12" s="66"/>
      <c r="O12" s="62"/>
      <c r="P12" s="45"/>
      <c r="Q12" s="45"/>
    </row>
    <row r="13" spans="1:33" ht="14.4">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6</v>
      </c>
      <c r="D15" s="27"/>
      <c r="E15" s="33"/>
      <c r="F15" s="44"/>
      <c r="G15" s="44"/>
      <c r="H15" s="44"/>
      <c r="I15" s="65"/>
      <c r="J15" s="61"/>
      <c r="K15" s="44"/>
      <c r="L15" s="44"/>
      <c r="M15" s="44"/>
      <c r="N15" s="65"/>
      <c r="O15" s="61"/>
      <c r="P15" s="45"/>
      <c r="Q15" s="45"/>
    </row>
    <row r="16" spans="1:33" ht="14.4">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4</v>
      </c>
      <c r="D18" s="27"/>
      <c r="E18" s="35"/>
      <c r="F18" s="44"/>
      <c r="G18" s="44"/>
      <c r="H18" s="44"/>
      <c r="I18" s="65"/>
      <c r="J18" s="61"/>
      <c r="K18" s="44"/>
      <c r="L18" s="44"/>
      <c r="M18" s="44"/>
      <c r="N18" s="65"/>
      <c r="O18" s="61"/>
      <c r="P18" s="45"/>
      <c r="Q18" s="45"/>
    </row>
    <row r="19" spans="1:33" ht="14.4">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7</v>
      </c>
      <c r="D21" s="27"/>
      <c r="E21" s="33"/>
      <c r="F21" s="44"/>
      <c r="G21" s="44"/>
      <c r="H21" s="44"/>
      <c r="I21" s="65"/>
      <c r="J21" s="61"/>
      <c r="K21" s="44"/>
      <c r="L21" s="44"/>
      <c r="M21" s="44"/>
      <c r="N21" s="65"/>
      <c r="O21" s="61"/>
      <c r="P21" s="45"/>
      <c r="Q21" s="45"/>
    </row>
    <row r="22" spans="1:33" ht="14.4">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18</v>
      </c>
      <c r="D24" s="27"/>
      <c r="E24" s="33"/>
      <c r="F24" s="44"/>
      <c r="G24" s="44"/>
      <c r="H24" s="44"/>
      <c r="I24" s="65"/>
      <c r="J24" s="61"/>
      <c r="K24" s="44"/>
      <c r="L24" s="44"/>
      <c r="M24" s="44"/>
      <c r="N24" s="65"/>
      <c r="O24" s="61"/>
      <c r="P24" s="45"/>
      <c r="Q24" s="45"/>
    </row>
    <row r="25" spans="1:33" ht="14.4">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ht="14.4">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5.6"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45</vt:i4>
      </vt:variant>
      <vt:variant>
        <vt:lpstr>Adlandırılmış Aralıklar</vt:lpstr>
      </vt:variant>
      <vt:variant>
        <vt:i4>2</vt:i4>
      </vt:variant>
    </vt:vector>
  </HeadingPairs>
  <TitlesOfParts>
    <vt:vector size="47" baseType="lpstr">
      <vt:lpstr> </vt:lpstr>
      <vt:lpstr>Notlar</vt:lpstr>
      <vt:lpstr>Yasal Uyarı</vt:lpstr>
      <vt:lpstr>Gemi Doluluk Oranları</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2025-01-10T12:42:23Z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