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1"/>
  </bookViews>
  <sheets>
    <sheet name=" " sheetId="3" r:id="rId1"/>
    <sheet name="Notlar" sheetId="11" r:id="rId2"/>
    <sheet name="Yasal Uyarı" sheetId="13" r:id="rId3"/>
    <sheet name="Gemi Doluluk Oranları_2022" sheetId="26" r:id="rId4"/>
    <sheet name="Ekim-22" sheetId="25" r:id="rId5"/>
    <sheet name="Eylül-22" sheetId="24" r:id="rId6"/>
    <sheet name="Ağustos-22 " sheetId="22" r:id="rId7"/>
    <sheet name="Tem-22" sheetId="21" r:id="rId8"/>
    <sheet name="Haz-22" sheetId="20" r:id="rId9"/>
    <sheet name="May-22" sheetId="19" r:id="rId10"/>
    <sheet name="Nis-22" sheetId="18" r:id="rId11"/>
    <sheet name="Mart-22" sheetId="17" r:id="rId12"/>
    <sheet name="Subat-22" sheetId="16" r:id="rId13"/>
    <sheet name="Ocak-22" sheetId="15" r:id="rId14"/>
    <sheet name="Aralık-21" sheetId="14" r:id="rId15"/>
    <sheet name="Kasım-21" sheetId="10" r:id="rId16"/>
    <sheet name="Ekim-21" sheetId="9" r:id="rId17"/>
    <sheet name="Eylül-21" sheetId="1" r:id="rId18"/>
  </sheets>
  <externalReferences>
    <externalReference r:id="rId19"/>
    <externalReference r:id="rId20"/>
    <externalReference r:id="rId21"/>
  </externalReferences>
  <definedNames>
    <definedName name="_Order1" hidden="1">255</definedName>
    <definedName name="_Order2" hidden="1">255</definedName>
    <definedName name="AcqOppSwitch" localSheetId="6">[1]Inputs!$E$44</definedName>
    <definedName name="AcqOppSwitch" localSheetId="4">[1]Inputs!$E$44</definedName>
    <definedName name="AcqOppSwitch" localSheetId="5">[1]Inputs!$E$44</definedName>
    <definedName name="AcqOppSwitch" localSheetId="3">[1]Inputs!$E$44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6">[1]Inputs!$E$49</definedName>
    <definedName name="KalundborgSwitch" localSheetId="4">[1]Inputs!$E$49</definedName>
    <definedName name="KalundborgSwitch" localSheetId="5">[1]Inputs!$E$49</definedName>
    <definedName name="KalundborgSwitch" localSheetId="3">[1]Inputs!$E$49</definedName>
    <definedName name="KalundborgSwitch">[2]Inputs!$E$49</definedName>
    <definedName name="LasPalmasSwitch" localSheetId="6">[1]Inputs!#REF!</definedName>
    <definedName name="LasPalmasSwitch" localSheetId="4">[1]Inputs!#REF!</definedName>
    <definedName name="LasPalmasSwitch" localSheetId="5">[1]Inputs!#REF!</definedName>
    <definedName name="LasPalmasSwitch" localSheetId="3">[1]Inputs!#REF!</definedName>
    <definedName name="LasPalmasSwitch" localSheetId="1">[2]Inputs!#REF!</definedName>
    <definedName name="LasPalmasSwitch" localSheetId="2">[2]Inputs!#REF!</definedName>
    <definedName name="LasPalmasSwitch">[2]Inputs!#REF!</definedName>
    <definedName name="ll" localSheetId="6">[2]Inputs!#REF!</definedName>
    <definedName name="ll">[2]Inputs!#REF!</definedName>
    <definedName name="_xlnm.Print_Area" localSheetId="1">Notlar!$A$1:$CA$35</definedName>
    <definedName name="_xlnm.Print_Area" localSheetId="2">'Yasal Uyarı'!$A$1:$CA$35</definedName>
    <definedName name="ProjectionsSwitch" localSheetId="6">[1]Inputs!$E$13</definedName>
    <definedName name="ProjectionsSwitch" localSheetId="4">[1]Inputs!$E$13</definedName>
    <definedName name="ProjectionsSwitch" localSheetId="5">[1]Inputs!$E$13</definedName>
    <definedName name="ProjectionsSwitch" localSheetId="3">[1]Inputs!$E$13</definedName>
    <definedName name="ProjectionsSwitch">[2]Inputs!$E$13</definedName>
    <definedName name="SanJuanSwitch" localSheetId="6">[1]Inputs!$E$51</definedName>
    <definedName name="SanJuanSwitch" localSheetId="4">[1]Inputs!$E$51</definedName>
    <definedName name="SanJuanSwitch" localSheetId="5">[1]Inputs!$E$51</definedName>
    <definedName name="SanJuanSwitch" localSheetId="3">[1]Inputs!$E$51</definedName>
    <definedName name="SanJuanSwitch">[2]Inputs!$E$51</definedName>
    <definedName name="ScenarioSwitch" localSheetId="6">[1]Inputs!$E$14</definedName>
    <definedName name="ScenarioSwitch" localSheetId="4">[1]Inputs!$E$14</definedName>
    <definedName name="ScenarioSwitch" localSheetId="5">[1]Inputs!$E$14</definedName>
    <definedName name="ScenarioSwitch" localSheetId="3">[1]Inputs!$E$14</definedName>
    <definedName name="ScenarioSwitch">[2]Inputs!$E$14</definedName>
    <definedName name="TortolaSwitch" localSheetId="6">[1]Inputs!$E$50</definedName>
    <definedName name="TortolaSwitch" localSheetId="4">[1]Inputs!$E$50</definedName>
    <definedName name="TortolaSwitch" localSheetId="5">[1]Inputs!$E$50</definedName>
    <definedName name="TortolaSwitch" localSheetId="3">[1]Inputs!$E$50</definedName>
    <definedName name="TortolaSwitch">[2]Inputs!$E$50</definedName>
    <definedName name="ValenciaSwitch" localSheetId="6">[1]Inputs!$E$48</definedName>
    <definedName name="ValenciaSwitch" localSheetId="4">[1]Inputs!$E$48</definedName>
    <definedName name="ValenciaSwitch" localSheetId="5">[1]Inputs!$E$48</definedName>
    <definedName name="ValenciaSwitch" localSheetId="3">[1]Inputs!$E$48</definedName>
    <definedName name="ValenciaSwitch">[2]Inputs!$E$48</definedName>
    <definedName name="z" localSheetId="6">[1]Inputs!#REF!</definedName>
    <definedName name="z" localSheetId="4">[1]Inputs!#REF!</definedName>
    <definedName name="z" localSheetId="5">[1]Inputs!#REF!</definedName>
    <definedName name="z" localSheetId="3">[1]Inputs!#REF!</definedName>
    <definedName name="z" localSheetId="1">[2]Inputs!#REF!</definedName>
    <definedName name="z" localSheetId="2">[2]Inputs!#REF!</definedName>
    <definedName name="z">[2]Inputs!#REF!</definedName>
    <definedName name="Z_5F6D01E3_9E6F_4D7F_980F_63899AF95899_.wvu.Cols" localSheetId="6" hidden="1">'Ağustos-22 '!$X:$XFD</definedName>
    <definedName name="Z_5F6D01E3_9E6F_4D7F_980F_63899AF95899_.wvu.Cols" localSheetId="4" hidden="1">'Ekim-22'!$X:$XFD</definedName>
    <definedName name="Z_5F6D01E3_9E6F_4D7F_980F_63899AF95899_.wvu.Cols" localSheetId="5" hidden="1">'Eylül-22'!$X:$XFD</definedName>
    <definedName name="Z_5F6D01E3_9E6F_4D7F_980F_63899AF95899_.wvu.Cols" localSheetId="3" hidden="1">'Gemi Doluluk Oranları_2022'!$U:$XFD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25" l="1"/>
  <c r="I31" i="25"/>
  <c r="H31" i="25"/>
  <c r="G31" i="25"/>
  <c r="U30" i="25"/>
  <c r="T30" i="25"/>
  <c r="I30" i="25"/>
  <c r="H30" i="25"/>
  <c r="G30" i="25"/>
  <c r="F30" i="25"/>
  <c r="V29" i="25"/>
  <c r="V31" i="25" s="1"/>
  <c r="U29" i="25"/>
  <c r="U31" i="25" s="1"/>
  <c r="P29" i="25"/>
  <c r="O29" i="25"/>
  <c r="N29" i="25"/>
  <c r="F29" i="25"/>
  <c r="V28" i="25"/>
  <c r="V30" i="25" s="1"/>
  <c r="P28" i="25"/>
  <c r="O28" i="25"/>
  <c r="N28" i="25"/>
  <c r="M28" i="25"/>
  <c r="S28" i="25" s="1"/>
  <c r="L28" i="25"/>
  <c r="K28" i="25"/>
  <c r="J28" i="25"/>
  <c r="P26" i="25"/>
  <c r="O26" i="25"/>
  <c r="N26" i="25"/>
  <c r="Q26" i="25" s="1"/>
  <c r="M26" i="25"/>
  <c r="L26" i="25"/>
  <c r="K26" i="25"/>
  <c r="J26" i="25"/>
  <c r="P25" i="25"/>
  <c r="O25" i="25"/>
  <c r="N25" i="25"/>
  <c r="M25" i="25"/>
  <c r="L25" i="25"/>
  <c r="K25" i="25"/>
  <c r="J25" i="25"/>
  <c r="P23" i="25"/>
  <c r="O23" i="25"/>
  <c r="N23" i="25"/>
  <c r="M23" i="25"/>
  <c r="L23" i="25"/>
  <c r="K23" i="25"/>
  <c r="J23" i="25"/>
  <c r="P22" i="25"/>
  <c r="O22" i="25"/>
  <c r="N22" i="25"/>
  <c r="M22" i="25"/>
  <c r="L22" i="25"/>
  <c r="K22" i="25"/>
  <c r="J22" i="25"/>
  <c r="P20" i="25"/>
  <c r="O20" i="25"/>
  <c r="N20" i="25"/>
  <c r="F20" i="25"/>
  <c r="J20" i="25" s="1"/>
  <c r="P19" i="25"/>
  <c r="O19" i="25"/>
  <c r="R19" i="25" s="1"/>
  <c r="N19" i="25"/>
  <c r="M19" i="25"/>
  <c r="L19" i="25"/>
  <c r="K19" i="25"/>
  <c r="J19" i="25"/>
  <c r="P17" i="25"/>
  <c r="O17" i="25"/>
  <c r="N17" i="25"/>
  <c r="M17" i="25"/>
  <c r="L17" i="25"/>
  <c r="K17" i="25"/>
  <c r="J17" i="25"/>
  <c r="P16" i="25"/>
  <c r="O16" i="25"/>
  <c r="N16" i="25"/>
  <c r="M16" i="25"/>
  <c r="L16" i="25"/>
  <c r="K16" i="25"/>
  <c r="J16" i="25"/>
  <c r="P14" i="25"/>
  <c r="O14" i="25"/>
  <c r="N14" i="25"/>
  <c r="M14" i="25"/>
  <c r="L14" i="25"/>
  <c r="K14" i="25"/>
  <c r="J14" i="25"/>
  <c r="P13" i="25"/>
  <c r="O13" i="25"/>
  <c r="N13" i="25"/>
  <c r="M13" i="25"/>
  <c r="S13" i="25" s="1"/>
  <c r="L13" i="25"/>
  <c r="K13" i="25"/>
  <c r="J13" i="25"/>
  <c r="Q19" i="25" l="1"/>
  <c r="S17" i="25"/>
  <c r="S25" i="25"/>
  <c r="S23" i="25"/>
  <c r="N30" i="25"/>
  <c r="S14" i="25"/>
  <c r="S22" i="25"/>
  <c r="L20" i="25"/>
  <c r="R26" i="25"/>
  <c r="M20" i="25"/>
  <c r="R20" i="25" s="1"/>
  <c r="Q17" i="25"/>
  <c r="Q13" i="25"/>
  <c r="R17" i="25"/>
  <c r="R23" i="25"/>
  <c r="L30" i="25"/>
  <c r="R13" i="25"/>
  <c r="Q25" i="25"/>
  <c r="S26" i="25"/>
  <c r="K20" i="25"/>
  <c r="R16" i="25"/>
  <c r="S20" i="25"/>
  <c r="Q22" i="25"/>
  <c r="Q28" i="25"/>
  <c r="M29" i="25"/>
  <c r="M31" i="25" s="1"/>
  <c r="M30" i="25"/>
  <c r="S16" i="25"/>
  <c r="R22" i="25"/>
  <c r="R28" i="25"/>
  <c r="Q23" i="25"/>
  <c r="O30" i="25"/>
  <c r="F31" i="25"/>
  <c r="N31" i="25"/>
  <c r="P30" i="25"/>
  <c r="O31" i="25"/>
  <c r="P31" i="25"/>
  <c r="S19" i="25"/>
  <c r="R25" i="25"/>
  <c r="J29" i="25"/>
  <c r="J30" i="25"/>
  <c r="Q14" i="25"/>
  <c r="R14" i="25"/>
  <c r="Q20" i="25"/>
  <c r="K29" i="25"/>
  <c r="K30" i="25"/>
  <c r="Q16" i="25"/>
  <c r="L29" i="25"/>
  <c r="J13" i="24"/>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S31" i="25" l="1"/>
  <c r="R31" i="25"/>
  <c r="Q31" i="25"/>
  <c r="K31" i="25"/>
  <c r="J31" i="25"/>
  <c r="L31" i="25"/>
  <c r="S30" i="25"/>
  <c r="R30" i="25"/>
  <c r="Q30" i="25"/>
  <c r="S29" i="25"/>
  <c r="R29" i="25"/>
  <c r="Q29" i="25"/>
  <c r="P30" i="24"/>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<sst xmlns="http://schemas.openxmlformats.org/spreadsheetml/2006/main" count="601" uniqueCount="77">
  <si>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</si>
  <si>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</si>
  <si>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</si>
  <si>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</si>
  <si>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</si>
  <si>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</si>
  <si>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</si>
  <si>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</si>
  <si>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</si>
  <si>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</si>
  <si>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</si>
  <si>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</si>
  <si>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</si>
  <si>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</si>
  <si>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</si>
  <si>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</si>
  <si>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</si>
  <si>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</si>
  <si>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</si>
  <si>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</si>
  <si>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</si>
  <si>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</si>
  <si>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</si>
  <si>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</si>
  <si>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</si>
  <si>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</si>
  <si>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</si>
  <si>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</si>
  <si>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</si>
  <si>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</si>
  <si>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</si>
  <si>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</si>
  <si>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</si>
  <si>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</si>
  <si>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</si>
  <si>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</si>
  <si>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</si>
  <si>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</si>
  <si>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</si>
  <si>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</si>
  <si>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</si>
  <si>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</si>
  <si>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</si>
  <si>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</si>
  <si>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</si>
  <si>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</si>
  <si>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</si>
  <si>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</si>
  <si>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</si>
  <si>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</si>
  <si>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</si>
  <si>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</si>
  <si>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</si>
  <si>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</si>
  <si>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</si>
  <si>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</si>
  <si>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</si>
  <si>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</si>
  <si>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</si>
  <si>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</si>
  <si>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</si>
  <si>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</si>
  <si>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</si>
  <si>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</si>
  <si>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</si>
  <si>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</si>
  <si>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</si>
  <si>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</si>
  <si>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</si>
  <si>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</si>
  <si>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Calendar Year Presentation</t>
  </si>
  <si>
    <t>Ekim 2022</t>
  </si>
  <si>
    <t>Önceki</t>
  </si>
  <si>
    <t>Güncel</t>
  </si>
  <si>
    <t>Notlar</t>
  </si>
  <si>
    <t>Gemi Doluluk Oranları 1 ay gecikmeli verilmektedir</t>
  </si>
  <si>
    <t>Gemi Doluluk Oranları Kasım ayında güncellenmiş olup son verileri yansıtmaktadır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</si>
</sst>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s>
  <fonts count="4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37">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64" fontId="17" fillId="3" borderId="1" xfId="2" applyFont="1" applyFill="1" applyBorder="1" applyAlignment="1">
      <alignment horizontal="right"/>
    </xf>
    <xf numFmtId="0" fontId="18" fillId="2" borderId="26" xfId="1" applyFont="1" applyBorder="1"/>
    <xf numFmtId="0" fontId="18" fillId="2" borderId="27" xfId="1" applyFont="1" applyBorder="1"/>
    <xf numFmtId="0" fontId="18" fillId="2" borderId="28" xfId="1" applyFont="1" applyBorder="1"/>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18" fillId="2" borderId="29" xfId="1" applyFont="1" applyBorder="1"/>
    <xf numFmtId="0" fontId="41" fillId="0" borderId="0" xfId="0" applyFont="1"/>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içermektedir.</a:t>
          </a:r>
          <a:endParaRPr lang="en-US" sz="1050">
            <a:effectLst/>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Octobe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2"/>
      <sheetName val="Traffic&gt;"/>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M13">
            <v>229</v>
          </cell>
          <cell r="N13">
            <v>16</v>
          </cell>
          <cell r="O13">
            <v>145</v>
          </cell>
          <cell r="P13">
            <v>253</v>
          </cell>
        </row>
        <row r="14">
          <cell r="M14">
            <v>199082</v>
          </cell>
          <cell r="N14">
            <v>4201</v>
          </cell>
          <cell r="O14">
            <v>258885</v>
          </cell>
          <cell r="P14">
            <v>492279</v>
          </cell>
        </row>
        <row r="16">
          <cell r="M16">
            <v>527</v>
          </cell>
          <cell r="N16">
            <v>84</v>
          </cell>
          <cell r="O16">
            <v>43</v>
          </cell>
          <cell r="P16">
            <v>585</v>
          </cell>
        </row>
        <row r="17">
          <cell r="M17">
            <v>1281730</v>
          </cell>
          <cell r="N17">
            <v>167883</v>
          </cell>
          <cell r="O17">
            <v>140552</v>
          </cell>
          <cell r="P17">
            <v>1897444</v>
          </cell>
        </row>
        <row r="19">
          <cell r="M19">
            <v>359</v>
          </cell>
          <cell r="N19">
            <v>2</v>
          </cell>
          <cell r="O19">
            <v>4</v>
          </cell>
          <cell r="P19">
            <v>151</v>
          </cell>
        </row>
        <row r="20">
          <cell r="M20">
            <v>422480</v>
          </cell>
          <cell r="N20">
            <v>424</v>
          </cell>
          <cell r="O20">
            <v>1753</v>
          </cell>
          <cell r="P20">
            <v>203378</v>
          </cell>
        </row>
        <row r="22">
          <cell r="M22">
            <v>844</v>
          </cell>
          <cell r="N22">
            <v>130</v>
          </cell>
          <cell r="O22">
            <v>406</v>
          </cell>
          <cell r="P22">
            <v>856</v>
          </cell>
        </row>
        <row r="23">
          <cell r="M23">
            <v>2196229</v>
          </cell>
          <cell r="N23">
            <v>181810</v>
          </cell>
          <cell r="O23">
            <v>833999</v>
          </cell>
          <cell r="P23">
            <v>2872542</v>
          </cell>
        </row>
        <row r="25">
          <cell r="M25">
            <v>222</v>
          </cell>
          <cell r="N25">
            <v>71</v>
          </cell>
          <cell r="O25">
            <v>16</v>
          </cell>
          <cell r="P25">
            <v>244</v>
          </cell>
        </row>
        <row r="26">
          <cell r="M26">
            <v>424007</v>
          </cell>
          <cell r="N26">
            <v>101015</v>
          </cell>
          <cell r="O26">
            <v>47300</v>
          </cell>
          <cell r="P26">
            <v>688183</v>
          </cell>
        </row>
        <row r="28">
          <cell r="M28">
            <v>421</v>
          </cell>
          <cell r="N28">
            <v>79</v>
          </cell>
          <cell r="O28">
            <v>12</v>
          </cell>
          <cell r="P28">
            <v>257</v>
          </cell>
        </row>
        <row r="29">
          <cell r="M29">
            <v>693288</v>
          </cell>
          <cell r="N29">
            <v>117659</v>
          </cell>
          <cell r="O29">
            <v>10720</v>
          </cell>
          <cell r="P29">
            <v>700780</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44880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20" t="s">
        <v>52</v>
      </c>
      <c r="G6" s="220"/>
      <c r="H6" s="220"/>
      <c r="I6" s="220"/>
      <c r="J6" s="220"/>
      <c r="K6" s="220"/>
      <c r="L6" s="221"/>
      <c r="M6" s="222" t="s">
        <v>53</v>
      </c>
      <c r="N6" s="220"/>
      <c r="O6" s="220"/>
      <c r="P6" s="220"/>
      <c r="Q6" s="220"/>
      <c r="R6" s="220"/>
      <c r="S6" s="221"/>
      <c r="T6" s="222" t="s">
        <v>25</v>
      </c>
      <c r="U6" s="220"/>
      <c r="V6" s="220"/>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23" t="s">
        <v>50</v>
      </c>
      <c r="G6" s="223"/>
      <c r="H6" s="223"/>
      <c r="I6" s="223"/>
      <c r="J6" s="223"/>
      <c r="K6" s="223"/>
      <c r="L6" s="218"/>
      <c r="M6" s="216" t="s">
        <v>51</v>
      </c>
      <c r="N6" s="223"/>
      <c r="O6" s="223"/>
      <c r="P6" s="223"/>
      <c r="Q6" s="223"/>
      <c r="R6" s="223"/>
      <c r="S6" s="218"/>
      <c r="T6" s="216" t="s">
        <v>25</v>
      </c>
      <c r="U6" s="223"/>
      <c r="V6" s="223"/>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23" t="s">
        <v>13</v>
      </c>
      <c r="G6" s="223"/>
      <c r="H6" s="223"/>
      <c r="I6" s="223"/>
      <c r="J6" s="223"/>
      <c r="K6" s="223"/>
      <c r="L6" s="218"/>
      <c r="M6" s="216" t="s">
        <v>14</v>
      </c>
      <c r="N6" s="223"/>
      <c r="O6" s="223"/>
      <c r="P6" s="223"/>
      <c r="Q6" s="223"/>
      <c r="R6" s="223"/>
      <c r="S6" s="218"/>
      <c r="T6" s="216" t="s">
        <v>25</v>
      </c>
      <c r="U6" s="223"/>
      <c r="V6" s="223"/>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23" t="s">
        <v>43</v>
      </c>
      <c r="G6" s="223"/>
      <c r="H6" s="223"/>
      <c r="I6" s="223"/>
      <c r="J6" s="223"/>
      <c r="K6" s="223"/>
      <c r="L6" s="218"/>
      <c r="M6" s="216" t="s">
        <v>44</v>
      </c>
      <c r="N6" s="223"/>
      <c r="O6" s="223"/>
      <c r="P6" s="223"/>
      <c r="Q6" s="223"/>
      <c r="R6" s="223"/>
      <c r="S6" s="218"/>
      <c r="T6" s="216" t="s">
        <v>25</v>
      </c>
      <c r="U6" s="223"/>
      <c r="V6" s="223"/>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23" t="s">
        <v>41</v>
      </c>
      <c r="G6" s="223"/>
      <c r="H6" s="223"/>
      <c r="I6" s="223"/>
      <c r="J6" s="223"/>
      <c r="K6" s="223"/>
      <c r="L6" s="218"/>
      <c r="M6" s="216" t="s">
        <v>41</v>
      </c>
      <c r="N6" s="223"/>
      <c r="O6" s="223"/>
      <c r="P6" s="223"/>
      <c r="Q6" s="223"/>
      <c r="R6" s="223"/>
      <c r="S6" s="218"/>
      <c r="T6" s="216" t="s">
        <v>25</v>
      </c>
      <c r="U6" s="223"/>
      <c r="V6" s="223"/>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16" t="s">
        <v>39</v>
      </c>
      <c r="G6" s="224"/>
      <c r="H6" s="224"/>
      <c r="I6" s="225"/>
      <c r="J6" s="226"/>
      <c r="K6" s="216" t="s">
        <v>38</v>
      </c>
      <c r="L6" s="224"/>
      <c r="M6" s="224"/>
      <c r="N6" s="225"/>
      <c r="O6" s="226"/>
      <c r="P6" s="223" t="s">
        <v>25</v>
      </c>
      <c r="Q6" s="227"/>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16" t="s">
        <v>35</v>
      </c>
      <c r="G6" s="224"/>
      <c r="H6" s="224"/>
      <c r="I6" s="225"/>
      <c r="J6" s="226"/>
      <c r="K6" s="216" t="s">
        <v>36</v>
      </c>
      <c r="L6" s="224"/>
      <c r="M6" s="224"/>
      <c r="N6" s="225"/>
      <c r="O6" s="226"/>
      <c r="P6" s="223" t="s">
        <v>25</v>
      </c>
      <c r="Q6" s="227"/>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16" t="s">
        <v>32</v>
      </c>
      <c r="G6" s="224"/>
      <c r="H6" s="224"/>
      <c r="I6" s="225"/>
      <c r="J6" s="226"/>
      <c r="K6" s="216" t="s">
        <v>33</v>
      </c>
      <c r="L6" s="224"/>
      <c r="M6" s="224"/>
      <c r="N6" s="225"/>
      <c r="O6" s="226"/>
      <c r="P6" s="223" t="s">
        <v>25</v>
      </c>
      <c r="Q6" s="227"/>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16" t="s">
        <v>27</v>
      </c>
      <c r="G6" s="224"/>
      <c r="H6" s="224"/>
      <c r="I6" s="225"/>
      <c r="J6" s="226"/>
      <c r="K6" s="216" t="s">
        <v>28</v>
      </c>
      <c r="L6" s="224"/>
      <c r="M6" s="224"/>
      <c r="N6" s="225"/>
      <c r="O6" s="226"/>
      <c r="P6" s="223" t="s">
        <v>25</v>
      </c>
      <c r="Q6" s="227"/>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abSelected="1"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62"/>
  <sheetViews>
    <sheetView showGridLines="0" zoomScale="90" zoomScaleNormal="90" zoomScalePageLayoutView="40" workbookViewId="0">
      <selection activeCell="C16" sqref="C16"/>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204"/>
      <c r="G1" s="204"/>
      <c r="H1" s="204"/>
      <c r="I1" s="204"/>
      <c r="J1" s="204"/>
      <c r="K1" s="204"/>
      <c r="L1" s="204"/>
      <c r="M1" s="204"/>
      <c r="N1" s="204"/>
      <c r="O1" s="204"/>
      <c r="P1" s="204"/>
      <c r="Q1" s="204"/>
      <c r="R1" s="10"/>
      <c r="S1" s="10"/>
    </row>
    <row r="2" spans="1:35" ht="18.600000000000001" thickBot="1">
      <c r="A2" s="10"/>
      <c r="B2" s="211"/>
      <c r="C2" s="28"/>
      <c r="D2" s="28"/>
      <c r="E2" s="28"/>
      <c r="F2" s="228"/>
      <c r="G2" s="228"/>
      <c r="H2" s="228"/>
      <c r="I2" s="228"/>
      <c r="J2" s="228"/>
      <c r="K2" s="228"/>
      <c r="L2" s="228"/>
      <c r="M2" s="228"/>
      <c r="N2" s="228"/>
      <c r="O2" s="228"/>
      <c r="P2" s="228"/>
      <c r="Q2" s="228"/>
      <c r="R2" s="28"/>
      <c r="S2" s="28"/>
    </row>
    <row r="3" spans="1:35" ht="14.4">
      <c r="A3" s="10"/>
      <c r="B3" s="164"/>
      <c r="C3" s="165"/>
      <c r="D3" s="165"/>
      <c r="E3" s="165"/>
      <c r="F3" s="205"/>
      <c r="G3" s="205"/>
      <c r="H3" s="205"/>
      <c r="I3" s="205"/>
      <c r="J3" s="205"/>
      <c r="K3" s="205"/>
      <c r="L3" s="205"/>
      <c r="M3" s="205"/>
      <c r="N3" s="205"/>
      <c r="O3" s="205"/>
      <c r="P3" s="205"/>
      <c r="Q3" s="205"/>
      <c r="R3" s="165"/>
      <c r="S3" s="166"/>
    </row>
    <row r="4" spans="1:35" ht="16.2">
      <c r="A4" s="10"/>
      <c r="B4" s="167" t="s">
        <v>11</v>
      </c>
      <c r="C4" s="168"/>
      <c r="D4" s="165"/>
      <c r="E4" s="169" t="s">
        <v>69</v>
      </c>
      <c r="F4" s="205"/>
      <c r="G4" s="205"/>
      <c r="H4" s="205"/>
      <c r="I4" s="205"/>
      <c r="J4" s="205"/>
      <c r="K4" s="205"/>
      <c r="L4" s="205"/>
      <c r="M4" s="205"/>
      <c r="N4" s="205"/>
      <c r="O4" s="205"/>
      <c r="P4" s="205"/>
      <c r="Q4" s="205"/>
      <c r="R4" s="165"/>
      <c r="S4" s="165"/>
    </row>
    <row r="5" spans="1:35" ht="14.4">
      <c r="A5" s="10"/>
      <c r="B5" s="164"/>
      <c r="C5" s="165"/>
      <c r="D5" s="165"/>
      <c r="E5" s="165"/>
      <c r="F5" s="205"/>
      <c r="G5" s="205"/>
      <c r="H5" s="205"/>
      <c r="I5" s="205"/>
      <c r="J5" s="205"/>
      <c r="K5" s="205"/>
      <c r="L5" s="205"/>
      <c r="M5" s="205"/>
      <c r="N5" s="205"/>
      <c r="O5" s="205"/>
      <c r="P5" s="205"/>
      <c r="Q5" s="205"/>
      <c r="R5" s="165"/>
      <c r="S5" s="165"/>
    </row>
    <row r="6" spans="1:35" ht="14.4">
      <c r="A6" s="10"/>
      <c r="B6" s="170"/>
      <c r="D6" s="165"/>
      <c r="E6" s="165"/>
      <c r="F6" s="205"/>
      <c r="G6" s="205"/>
      <c r="H6" s="205"/>
      <c r="I6" s="205"/>
      <c r="J6" s="205"/>
      <c r="K6" s="205"/>
      <c r="L6" s="205"/>
      <c r="M6" s="205"/>
      <c r="N6" s="205"/>
      <c r="O6" s="205"/>
      <c r="P6" s="205"/>
      <c r="Q6" s="205"/>
      <c r="R6" s="165"/>
      <c r="S6" s="165"/>
    </row>
    <row r="7" spans="1:35" ht="12.75" customHeight="1">
      <c r="A7" s="10"/>
      <c r="B7" s="164"/>
      <c r="C7" s="229" t="s">
        <v>73</v>
      </c>
      <c r="D7" s="230"/>
      <c r="E7" s="231"/>
      <c r="F7" s="205"/>
      <c r="G7" s="205"/>
      <c r="H7" s="205"/>
      <c r="I7" s="205"/>
      <c r="J7" s="205"/>
      <c r="K7" s="205"/>
      <c r="L7" s="205"/>
      <c r="M7" s="205"/>
      <c r="N7" s="205"/>
      <c r="O7" s="205"/>
      <c r="P7" s="205"/>
      <c r="Q7" s="205"/>
      <c r="R7" s="165"/>
      <c r="S7" s="165"/>
    </row>
    <row r="8" spans="1:35"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c r="S8"/>
      <c r="T8" s="10"/>
      <c r="U8" s="124"/>
      <c r="V8" s="124"/>
      <c r="W8" s="124"/>
      <c r="X8" s="124"/>
      <c r="Y8" s="124"/>
      <c r="Z8" s="124"/>
      <c r="AA8" s="124"/>
      <c r="AB8" s="124"/>
      <c r="AC8" s="124"/>
      <c r="AD8" s="124"/>
      <c r="AE8" s="124"/>
      <c r="AF8" s="124"/>
      <c r="AG8" s="124"/>
      <c r="AH8" s="124"/>
      <c r="AI8" s="124"/>
    </row>
    <row r="9" spans="1:35" ht="20.25" customHeight="1">
      <c r="A9" s="10"/>
      <c r="B9" s="173"/>
      <c r="C9" s="207" t="s">
        <v>68</v>
      </c>
      <c r="D9" s="175"/>
      <c r="E9" s="175"/>
      <c r="F9" s="208">
        <v>0.438</v>
      </c>
      <c r="G9" s="209">
        <v>0.48799999999999999</v>
      </c>
      <c r="H9" s="209">
        <v>0.63400000000000001</v>
      </c>
      <c r="I9" s="209">
        <v>0.67100000000000004</v>
      </c>
      <c r="J9" s="209">
        <v>0.65500000000000003</v>
      </c>
      <c r="K9" s="209">
        <v>0.78100000000000003</v>
      </c>
      <c r="L9" s="209">
        <v>0.89800000000000002</v>
      </c>
      <c r="M9" s="209">
        <v>0.96599999999999997</v>
      </c>
      <c r="N9" s="209">
        <v>0.88600000000000001</v>
      </c>
      <c r="O9" s="209"/>
      <c r="P9" s="209"/>
      <c r="Q9" s="209"/>
    </row>
    <row r="10" spans="1:35" ht="20.25" customHeight="1">
      <c r="A10" s="10"/>
      <c r="B10" s="173"/>
      <c r="C10" s="232"/>
      <c r="D10" s="233"/>
      <c r="E10" s="233"/>
      <c r="F10" s="234"/>
      <c r="G10" s="234"/>
      <c r="H10" s="234"/>
      <c r="I10" s="234"/>
      <c r="J10" s="234"/>
      <c r="K10" s="234"/>
      <c r="L10" s="234"/>
      <c r="M10" s="234"/>
      <c r="N10" s="234"/>
      <c r="O10" s="234"/>
      <c r="P10" s="234"/>
      <c r="Q10" s="234"/>
    </row>
    <row r="11" spans="1:35" ht="12.75" customHeight="1">
      <c r="A11" s="10"/>
      <c r="B11" s="173"/>
      <c r="C11" s="229" t="s">
        <v>72</v>
      </c>
      <c r="D11" s="230"/>
      <c r="E11" s="235"/>
      <c r="F11" s="234"/>
      <c r="G11" s="234"/>
      <c r="H11" s="234"/>
      <c r="I11" s="234"/>
      <c r="J11" s="234"/>
      <c r="K11" s="234"/>
      <c r="L11" s="234"/>
      <c r="M11" s="234"/>
      <c r="N11" s="234"/>
      <c r="O11" s="234"/>
      <c r="P11" s="234"/>
      <c r="Q11" s="234"/>
    </row>
    <row r="12" spans="1:35" ht="20.25" customHeight="1">
      <c r="A12" s="10"/>
      <c r="B12" s="173"/>
      <c r="C12" s="171" t="s">
        <v>67</v>
      </c>
      <c r="D12" s="172"/>
      <c r="E12" s="172"/>
      <c r="F12" s="206" t="s">
        <v>41</v>
      </c>
      <c r="G12" s="206" t="s">
        <v>43</v>
      </c>
      <c r="H12" s="206" t="s">
        <v>13</v>
      </c>
      <c r="I12" s="206" t="s">
        <v>50</v>
      </c>
      <c r="J12" s="206" t="s">
        <v>52</v>
      </c>
      <c r="K12" s="206" t="s">
        <v>59</v>
      </c>
      <c r="L12" s="206" t="s">
        <v>62</v>
      </c>
      <c r="M12" s="206" t="s">
        <v>65</v>
      </c>
      <c r="N12" s="206" t="s">
        <v>27</v>
      </c>
      <c r="O12" s="206" t="s">
        <v>32</v>
      </c>
      <c r="P12" s="206" t="s">
        <v>35</v>
      </c>
      <c r="Q12" s="206" t="s">
        <v>39</v>
      </c>
    </row>
    <row r="13" spans="1:35" ht="20.25" customHeight="1">
      <c r="A13" s="10"/>
      <c r="B13" s="173"/>
      <c r="C13" s="207" t="s">
        <v>68</v>
      </c>
      <c r="D13" s="175"/>
      <c r="E13" s="175"/>
      <c r="F13" s="208">
        <v>0.41823087434338119</v>
      </c>
      <c r="G13" s="209">
        <v>0.47083755198064259</v>
      </c>
      <c r="H13" s="209">
        <v>0.6233573525072601</v>
      </c>
      <c r="I13" s="209">
        <v>0.66777314044950997</v>
      </c>
      <c r="J13" s="209">
        <v>0.65681540466649779</v>
      </c>
      <c r="K13" s="209">
        <v>0.78080882831305709</v>
      </c>
      <c r="L13" s="209">
        <v>0.89027550740676809</v>
      </c>
      <c r="M13" s="209">
        <v>0.96622440101119256</v>
      </c>
      <c r="N13" s="209"/>
      <c r="O13" s="209"/>
      <c r="P13" s="209"/>
      <c r="Q13" s="209"/>
    </row>
    <row r="14" spans="1:35" ht="20.25" customHeight="1">
      <c r="A14" s="10"/>
      <c r="B14" s="10"/>
      <c r="C14" s="10"/>
      <c r="D14" s="10"/>
      <c r="E14" s="10"/>
      <c r="O14" s="204"/>
      <c r="P14" s="204"/>
      <c r="Q14" s="204"/>
      <c r="R14" s="10"/>
    </row>
    <row r="15" spans="1:35" ht="20.25" customHeight="1">
      <c r="A15" s="10"/>
      <c r="B15" s="10"/>
      <c r="C15" s="236" t="s">
        <v>74</v>
      </c>
      <c r="D15" s="10"/>
      <c r="E15" s="10"/>
      <c r="O15" s="204"/>
      <c r="P15" s="204"/>
      <c r="Q15" s="204"/>
      <c r="R15" s="10"/>
    </row>
    <row r="16" spans="1:35" ht="18" customHeight="1">
      <c r="A16" s="10"/>
      <c r="B16" s="10"/>
      <c r="C16" s="236" t="s">
        <v>75</v>
      </c>
      <c r="D16" s="10"/>
      <c r="E16" s="10"/>
      <c r="O16" s="204"/>
      <c r="P16" s="204"/>
      <c r="Q16" s="204"/>
      <c r="R16" s="10"/>
    </row>
    <row r="17" spans="3:3" ht="18" customHeight="1">
      <c r="C17" s="236" t="s">
        <v>76</v>
      </c>
    </row>
    <row r="18" spans="3:3" ht="26.7" hidden="1" customHeight="1"/>
    <row r="19" spans="3:3" ht="26.4" hidden="1" customHeight="1"/>
    <row r="20" spans="3:3" ht="26.4" hidden="1" customHeight="1"/>
    <row r="21" spans="3:3" ht="26.7" hidden="1" customHeight="1"/>
    <row r="22" spans="3:3" ht="26.7" hidden="1" customHeight="1"/>
    <row r="23" spans="3:3" ht="26.7" hidden="1" customHeight="1"/>
    <row r="24" spans="3:3" ht="26.7" hidden="1" customHeight="1"/>
    <row r="25" spans="3:3" ht="26.7" hidden="1" customHeight="1"/>
    <row r="26" spans="3:3" ht="26.7" hidden="1" customHeight="1"/>
    <row r="27" spans="3:3" ht="26.7" hidden="1" customHeight="1"/>
    <row r="28" spans="3:3" ht="26.7" hidden="1" customHeight="1"/>
    <row r="29" spans="3:3" ht="26.7" hidden="1" customHeight="1"/>
    <row r="30" spans="3:3" ht="26.7" hidden="1" customHeight="1"/>
    <row r="31" spans="3:3" ht="26.7" hidden="1" customHeight="1"/>
    <row r="32" spans="3:3" ht="26.7" hidden="1" customHeight="1"/>
    <row r="33" ht="26.7" hidden="1" customHeight="1"/>
    <row r="34" ht="26.7" hidden="1" customHeight="1"/>
    <row r="35" ht="26.7" hidden="1" customHeight="1"/>
    <row r="36" ht="26.7" hidden="1" customHeight="1"/>
    <row r="37" ht="26.7" hidden="1" customHeight="1"/>
    <row r="38" ht="26.7" hidden="1" customHeight="1"/>
    <row r="39" ht="26.7" hidden="1" customHeight="1"/>
    <row r="40" ht="26.7" hidden="1" customHeight="1"/>
    <row r="41" ht="26.7" hidden="1" customHeight="1"/>
    <row r="42" ht="26.7" hidden="1" customHeight="1"/>
    <row r="43" ht="11.4" hidden="1" customHeight="1"/>
    <row r="44" ht="9" hidden="1" customHeight="1"/>
    <row r="45" ht="17.399999999999999"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row r="59" ht="26.7" hidden="1" customHeight="1"/>
    <row r="60" ht="26.7" hidden="1" customHeight="1"/>
    <row r="61" ht="26.7" hidden="1" customHeight="1"/>
    <row r="62"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F18" zoomScale="110" zoomScaleNormal="110" zoomScalePageLayoutView="40" workbookViewId="0">
      <selection activeCell="P7" sqref="P7"/>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71</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t="s">
        <v>70</v>
      </c>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12" t="s">
        <v>32</v>
      </c>
      <c r="G9" s="212"/>
      <c r="H9" s="212"/>
      <c r="I9" s="212"/>
      <c r="J9" s="212"/>
      <c r="K9" s="212"/>
      <c r="L9" s="213"/>
      <c r="M9" s="214" t="s">
        <v>33</v>
      </c>
      <c r="N9" s="212"/>
      <c r="O9" s="212"/>
      <c r="P9" s="212"/>
      <c r="Q9" s="212"/>
      <c r="R9" s="212"/>
      <c r="S9" s="213"/>
      <c r="T9" s="214" t="s">
        <v>25</v>
      </c>
      <c r="U9" s="212"/>
      <c r="V9" s="21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 t="shared" ref="J13:J31" si="0">IFERROR(F13/G13-1,"n/a")</f>
        <v>0</v>
      </c>
      <c r="K13" s="71" t="str">
        <f>IFERROR(F13/H13-1,"n/a")</f>
        <v>n/a</v>
      </c>
      <c r="L13" s="131">
        <f t="shared" ref="L13:L14" si="1">IFERROR(F13/I13-1,"n/a")</f>
        <v>-0.69230769230769229</v>
      </c>
      <c r="M13" s="75">
        <f>F13+'[3]Sep-22'!M13</f>
        <v>233</v>
      </c>
      <c r="N13" s="75">
        <f>G13+'[3]Sep-22'!N13</f>
        <v>20</v>
      </c>
      <c r="O13" s="75">
        <f>H13+'[3]Sep-22'!O13</f>
        <v>145</v>
      </c>
      <c r="P13" s="75">
        <f>I13+'[3]Sep-22'!P13</f>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 t="shared" si="0"/>
        <v>9.5694444444444446</v>
      </c>
      <c r="K14" s="71" t="str">
        <f t="shared" ref="K14" si="2">IFERROR(F14/H14-1,"n/a")</f>
        <v>n/a</v>
      </c>
      <c r="L14" s="131">
        <f t="shared" si="1"/>
        <v>-0.7549114331723028</v>
      </c>
      <c r="M14" s="75">
        <f>F14+'[3]Sep-22'!M14</f>
        <v>206692</v>
      </c>
      <c r="N14" s="75">
        <f>G14+'[3]Sep-22'!N14</f>
        <v>4921</v>
      </c>
      <c r="O14" s="75">
        <f>H14+'[3]Sep-22'!O14</f>
        <v>258885</v>
      </c>
      <c r="P14" s="75">
        <f>I14+'[3]Sep-22'!P14</f>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 t="shared" si="0"/>
        <v>0.20560747663551404</v>
      </c>
      <c r="K16" s="71" t="str">
        <f t="shared" ref="K16:K17" si="3">IFERROR(F16/H16-1,"n/a")</f>
        <v>n/a</v>
      </c>
      <c r="L16" s="131">
        <f t="shared" ref="L16:L17" si="4">IFERROR(F16/I16-1,"n/a")</f>
        <v>1.5748031496062964E-2</v>
      </c>
      <c r="M16" s="75">
        <f>F16+'[3]Sep-22'!M16</f>
        <v>656</v>
      </c>
      <c r="N16" s="75">
        <f>G16+'[3]Sep-22'!N16</f>
        <v>191</v>
      </c>
      <c r="O16" s="75">
        <f>H16+'[3]Sep-22'!O16</f>
        <v>43</v>
      </c>
      <c r="P16" s="75">
        <f>I16+'[3]Sep-22'!P16</f>
        <v>712</v>
      </c>
      <c r="Q16" s="71">
        <f t="shared" ref="Q16:Q17" si="5">IFERROR(M16/N16-1,"n/a")</f>
        <v>2.4345549738219896</v>
      </c>
      <c r="R16" s="71">
        <f t="shared" ref="R16:R17" si="6">IFERROR(M16/O16-1,"n/a")</f>
        <v>14.255813953488373</v>
      </c>
      <c r="S16" s="131">
        <f t="shared" ref="S16:S17" si="7">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 t="shared" si="0"/>
        <v>0.7091544654880948</v>
      </c>
      <c r="K17" s="71" t="str">
        <f t="shared" si="3"/>
        <v>n/a</v>
      </c>
      <c r="L17" s="131">
        <f t="shared" si="4"/>
        <v>-0.10381961972067977</v>
      </c>
      <c r="M17" s="75">
        <f>F17+'[3]Sep-22'!M17</f>
        <v>1579986</v>
      </c>
      <c r="N17" s="75">
        <f>G17+'[3]Sep-22'!N17</f>
        <v>342388</v>
      </c>
      <c r="O17" s="75">
        <f>H17+'[3]Sep-22'!O17</f>
        <v>140552</v>
      </c>
      <c r="P17" s="75">
        <f>I17+'[3]Sep-22'!P17</f>
        <v>2230252</v>
      </c>
      <c r="Q17" s="71">
        <f t="shared" si="5"/>
        <v>3.6146068203324884</v>
      </c>
      <c r="R17" s="71">
        <f t="shared" si="6"/>
        <v>10.241291479310149</v>
      </c>
      <c r="S17" s="131">
        <f t="shared" si="7"/>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76</v>
      </c>
      <c r="G19" s="130">
        <v>9</v>
      </c>
      <c r="H19" s="130">
        <v>0</v>
      </c>
      <c r="I19" s="130">
        <v>21</v>
      </c>
      <c r="J19" s="71">
        <f t="shared" si="0"/>
        <v>7.4444444444444446</v>
      </c>
      <c r="K19" s="71" t="str">
        <f t="shared" ref="K19:K20" si="8">IFERROR(F19/H19-1,"n/a")</f>
        <v>n/a</v>
      </c>
      <c r="L19" s="131">
        <f>IFERROR(F19/I19-1,"n/a")</f>
        <v>2.6190476190476191</v>
      </c>
      <c r="M19" s="75">
        <f>F19+'[3]Sep-22'!M19</f>
        <v>435</v>
      </c>
      <c r="N19" s="75">
        <f>G19+'[3]Sep-22'!N19</f>
        <v>11</v>
      </c>
      <c r="O19" s="75">
        <f>H19+'[3]Sep-22'!O19</f>
        <v>4</v>
      </c>
      <c r="P19" s="75">
        <f>I19+'[3]Sep-22'!P19</f>
        <v>172</v>
      </c>
      <c r="Q19" s="71">
        <f t="shared" ref="Q19:Q20" si="9">IFERROR(M19/N19-1,"n/a")</f>
        <v>38.545454545454547</v>
      </c>
      <c r="R19" s="71">
        <f t="shared" ref="R19:R20" si="10">IFERROR(M19/O19-1,"n/a")</f>
        <v>107.75</v>
      </c>
      <c r="S19" s="131">
        <f t="shared" ref="S19:S20" si="11">IFERROR(M19/P19-1,"n/a")</f>
        <v>1.5290697674418605</v>
      </c>
      <c r="T19" s="75">
        <v>23</v>
      </c>
      <c r="U19" s="191">
        <v>4</v>
      </c>
      <c r="V19" s="192">
        <v>191</v>
      </c>
    </row>
    <row r="20" spans="1:38" ht="14.4">
      <c r="A20" s="10"/>
      <c r="B20" s="187"/>
      <c r="C20" s="190"/>
      <c r="D20" s="168" t="s">
        <v>20</v>
      </c>
      <c r="E20" s="189"/>
      <c r="F20" s="134">
        <f>94583+7545</f>
        <v>102128</v>
      </c>
      <c r="G20" s="130">
        <v>3111</v>
      </c>
      <c r="H20" s="130">
        <v>0</v>
      </c>
      <c r="I20" s="130">
        <v>28163</v>
      </c>
      <c r="J20" s="71">
        <f t="shared" si="0"/>
        <v>31.828029572484731</v>
      </c>
      <c r="K20" s="71" t="str">
        <f t="shared" si="8"/>
        <v>n/a</v>
      </c>
      <c r="L20" s="131">
        <f t="shared" ref="L20:L31" si="12">IFERROR(F20/I20-1,"n/a")</f>
        <v>2.6263182189397436</v>
      </c>
      <c r="M20" s="75">
        <f>F20+'[3]Sep-22'!M20</f>
        <v>524608</v>
      </c>
      <c r="N20" s="75">
        <f>G20+'[3]Sep-22'!N20</f>
        <v>3535</v>
      </c>
      <c r="O20" s="75">
        <f>H20+'[3]Sep-22'!O20</f>
        <v>1753</v>
      </c>
      <c r="P20" s="75">
        <f>I20+'[3]Sep-22'!P20</f>
        <v>231541</v>
      </c>
      <c r="Q20" s="71">
        <f t="shared" si="9"/>
        <v>147.40396039603959</v>
      </c>
      <c r="R20" s="71">
        <f t="shared" si="10"/>
        <v>298.26297775242443</v>
      </c>
      <c r="S20" s="131">
        <f t="shared" si="11"/>
        <v>1.2657239970458796</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 t="shared" si="0"/>
        <v>-0.12941176470588234</v>
      </c>
      <c r="K22" s="71" t="str">
        <f t="shared" ref="K22:K23" si="13">IFERROR(F22/H22-1,"n/a")</f>
        <v>n/a</v>
      </c>
      <c r="L22" s="131">
        <f t="shared" si="12"/>
        <v>-0.23711340206185572</v>
      </c>
      <c r="M22" s="75">
        <f>F22+'[3]Sep-22'!M22</f>
        <v>918</v>
      </c>
      <c r="N22" s="75">
        <f>G22+'[3]Sep-22'!N22</f>
        <v>215</v>
      </c>
      <c r="O22" s="75">
        <f>H22+'[3]Sep-22'!O22</f>
        <v>406</v>
      </c>
      <c r="P22" s="75">
        <f>I22+'[3]Sep-22'!P22</f>
        <v>953</v>
      </c>
      <c r="Q22" s="71">
        <f t="shared" ref="Q22:Q23" si="14">IFERROR(M22/N22-1,"n/a")</f>
        <v>3.2697674418604654</v>
      </c>
      <c r="R22" s="71">
        <f t="shared" ref="R22:R23" si="15">IFERROR(M22/O22-1,"n/a")</f>
        <v>1.2610837438423643</v>
      </c>
      <c r="S22" s="131">
        <f t="shared" ref="S22:S23" si="16">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 t="shared" si="0"/>
        <v>0.83264044943820226</v>
      </c>
      <c r="K23" s="71" t="str">
        <f t="shared" si="13"/>
        <v>n/a</v>
      </c>
      <c r="L23" s="131">
        <f t="shared" si="12"/>
        <v>-2.9183856435514688E-2</v>
      </c>
      <c r="M23" s="75">
        <f>F23+'[3]Sep-22'!M23</f>
        <v>2457197</v>
      </c>
      <c r="N23" s="75">
        <f>G23+'[3]Sep-22'!N23</f>
        <v>324210</v>
      </c>
      <c r="O23" s="75">
        <f>H23+'[3]Sep-22'!O23</f>
        <v>833999</v>
      </c>
      <c r="P23" s="75">
        <f>I23+'[3]Sep-22'!P23</f>
        <v>3141355</v>
      </c>
      <c r="Q23" s="71">
        <f t="shared" si="14"/>
        <v>6.5790290243977667</v>
      </c>
      <c r="R23" s="71">
        <f t="shared" si="15"/>
        <v>1.9462829092121212</v>
      </c>
      <c r="S23" s="131">
        <f t="shared" si="16"/>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 t="shared" si="0"/>
        <v>1.8125</v>
      </c>
      <c r="K25" s="71">
        <f t="shared" ref="K25:K26" si="17">IFERROR(F25/H25-1,"n/a")</f>
        <v>4.625</v>
      </c>
      <c r="L25" s="131">
        <f t="shared" si="12"/>
        <v>-0.296875</v>
      </c>
      <c r="M25" s="75">
        <f>F25+'[3]Sep-22'!M25</f>
        <v>267</v>
      </c>
      <c r="N25" s="75">
        <f>G25+'[3]Sep-22'!N25</f>
        <v>87</v>
      </c>
      <c r="O25" s="75">
        <f>H25+'[3]Sep-22'!O25</f>
        <v>24</v>
      </c>
      <c r="P25" s="75">
        <f>I25+'[3]Sep-22'!P25</f>
        <v>308</v>
      </c>
      <c r="Q25" s="71">
        <f t="shared" ref="Q25:Q26" si="18">IFERROR(M25/N25-1,"n/a")</f>
        <v>2.0689655172413794</v>
      </c>
      <c r="R25" s="71">
        <f t="shared" ref="R25:R26" si="19">IFERROR(M25/O25-1,"n/a")</f>
        <v>10.125</v>
      </c>
      <c r="S25" s="131">
        <f t="shared" ref="S25:S26" si="20">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 t="shared" si="0"/>
        <v>2.6616675924211566</v>
      </c>
      <c r="K26" s="71">
        <f t="shared" si="17"/>
        <v>6.0951925376704139</v>
      </c>
      <c r="L26" s="131">
        <f t="shared" si="12"/>
        <v>-0.54536746844851769</v>
      </c>
      <c r="M26" s="75">
        <f>F26+'[3]Sep-22'!M26</f>
        <v>483337</v>
      </c>
      <c r="N26" s="75">
        <f>G26+'[3]Sep-22'!N26</f>
        <v>117218</v>
      </c>
      <c r="O26" s="75">
        <f>H26+'[3]Sep-22'!O26</f>
        <v>55662</v>
      </c>
      <c r="P26" s="75">
        <f>I26+'[3]Sep-22'!P26</f>
        <v>818684</v>
      </c>
      <c r="Q26" s="71">
        <f t="shared" si="18"/>
        <v>3.1234025490965553</v>
      </c>
      <c r="R26" s="71">
        <f t="shared" si="19"/>
        <v>7.6834285508964815</v>
      </c>
      <c r="S26" s="131">
        <f t="shared" si="20"/>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85</v>
      </c>
      <c r="G28" s="130">
        <v>28</v>
      </c>
      <c r="H28" s="130">
        <v>12</v>
      </c>
      <c r="I28" s="130">
        <v>71</v>
      </c>
      <c r="J28" s="71">
        <f t="shared" si="0"/>
        <v>2.0357142857142856</v>
      </c>
      <c r="K28" s="71">
        <f t="shared" ref="K28:K31" si="21">IFERROR(F28/H28-1,"n/a")</f>
        <v>6.083333333333333</v>
      </c>
      <c r="L28" s="131">
        <f t="shared" si="12"/>
        <v>0.19718309859154926</v>
      </c>
      <c r="M28" s="75">
        <f>F28+'[3]Sep-22'!M28</f>
        <v>506</v>
      </c>
      <c r="N28" s="75">
        <f>G28+'[3]Sep-22'!N28</f>
        <v>107</v>
      </c>
      <c r="O28" s="75">
        <f>H28+'[3]Sep-22'!O28</f>
        <v>24</v>
      </c>
      <c r="P28" s="75">
        <f>I28+'[3]Sep-22'!P28</f>
        <v>328</v>
      </c>
      <c r="Q28" s="71">
        <f t="shared" ref="Q28:Q31" si="22">IFERROR(M28/N28-1,"n/a")</f>
        <v>3.7289719626168223</v>
      </c>
      <c r="R28" s="71">
        <f t="shared" ref="R28:R31" si="23">IFERROR(M28/O28-1,"n/a")</f>
        <v>20.083333333333332</v>
      </c>
      <c r="S28" s="131">
        <f t="shared" ref="S28:S31" si="24">IFERROR(M28/P28-1,"n/a")</f>
        <v>0.54268292682926833</v>
      </c>
      <c r="T28" s="75">
        <v>124</v>
      </c>
      <c r="U28" s="191">
        <v>37</v>
      </c>
      <c r="V28" s="192">
        <f>282+81</f>
        <v>363</v>
      </c>
    </row>
    <row r="29" spans="1:38" ht="14.4">
      <c r="A29" s="10"/>
      <c r="B29" s="187"/>
      <c r="C29" s="190"/>
      <c r="D29" s="168" t="s">
        <v>20</v>
      </c>
      <c r="E29" s="189"/>
      <c r="F29" s="134">
        <f>109563+16371+10869</f>
        <v>136803</v>
      </c>
      <c r="G29" s="130">
        <v>32614</v>
      </c>
      <c r="H29" s="130">
        <v>5592</v>
      </c>
      <c r="I29" s="130">
        <v>138907</v>
      </c>
      <c r="J29" s="71">
        <f t="shared" si="0"/>
        <v>3.1946096768259027</v>
      </c>
      <c r="K29" s="71">
        <f t="shared" si="21"/>
        <v>23.464055793991417</v>
      </c>
      <c r="L29" s="131">
        <f t="shared" si="12"/>
        <v>-1.5146824854039065E-2</v>
      </c>
      <c r="M29" s="75">
        <f>F29+'[3]Sep-22'!M29</f>
        <v>830091</v>
      </c>
      <c r="N29" s="75">
        <f>G29+'[3]Sep-22'!N29</f>
        <v>150273</v>
      </c>
      <c r="O29" s="75">
        <f>H29+'[3]Sep-22'!O29</f>
        <v>16312</v>
      </c>
      <c r="P29" s="75">
        <f>I29+'[3]Sep-22'!P29</f>
        <v>839687</v>
      </c>
      <c r="Q29" s="71">
        <f t="shared" si="22"/>
        <v>4.5238865265217303</v>
      </c>
      <c r="R29" s="71">
        <f t="shared" si="23"/>
        <v>49.888364394310933</v>
      </c>
      <c r="S29" s="131">
        <f t="shared" si="24"/>
        <v>-1.1428067839564071E-2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413</v>
      </c>
      <c r="G30" s="137">
        <f t="shared" si="25"/>
        <v>249</v>
      </c>
      <c r="H30" s="137">
        <f t="shared" si="25"/>
        <v>20</v>
      </c>
      <c r="I30" s="137">
        <f t="shared" si="25"/>
        <v>393</v>
      </c>
      <c r="J30" s="138">
        <f t="shared" si="0"/>
        <v>0.65863453815261042</v>
      </c>
      <c r="K30" s="138">
        <f t="shared" si="21"/>
        <v>19.649999999999999</v>
      </c>
      <c r="L30" s="139">
        <f t="shared" si="12"/>
        <v>5.0890585241730291E-2</v>
      </c>
      <c r="M30" s="140">
        <f t="shared" ref="M30:P31" si="26">M13+M16+M19+M22+M25+M28</f>
        <v>3015</v>
      </c>
      <c r="N30" s="140">
        <f t="shared" si="26"/>
        <v>631</v>
      </c>
      <c r="O30" s="140">
        <f t="shared" si="26"/>
        <v>646</v>
      </c>
      <c r="P30" s="140">
        <f t="shared" si="26"/>
        <v>2739</v>
      </c>
      <c r="Q30" s="138">
        <f t="shared" si="22"/>
        <v>3.7781299524564185</v>
      </c>
      <c r="R30" s="138">
        <f t="shared" si="23"/>
        <v>3.6671826625386998</v>
      </c>
      <c r="S30" s="139">
        <f t="shared" si="24"/>
        <v>0.10076670317634173</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865095</v>
      </c>
      <c r="G31" s="141">
        <f t="shared" si="25"/>
        <v>369553</v>
      </c>
      <c r="H31" s="141">
        <f t="shared" si="25"/>
        <v>13954</v>
      </c>
      <c r="I31" s="141">
        <f t="shared" si="25"/>
        <v>930242</v>
      </c>
      <c r="J31" s="142">
        <f t="shared" si="0"/>
        <v>1.3409226822674962</v>
      </c>
      <c r="K31" s="142">
        <f t="shared" si="21"/>
        <v>60.996201805933779</v>
      </c>
      <c r="L31" s="143">
        <f t="shared" si="12"/>
        <v>-7.0032314172011167E-2</v>
      </c>
      <c r="M31" s="144">
        <f t="shared" si="26"/>
        <v>6081911</v>
      </c>
      <c r="N31" s="144">
        <f t="shared" si="26"/>
        <v>942545</v>
      </c>
      <c r="O31" s="144">
        <f t="shared" si="26"/>
        <v>1307163</v>
      </c>
      <c r="P31" s="144">
        <f t="shared" si="26"/>
        <v>7784848</v>
      </c>
      <c r="Q31" s="142">
        <f t="shared" si="22"/>
        <v>5.4526478841859012</v>
      </c>
      <c r="R31" s="142">
        <f t="shared" si="23"/>
        <v>3.6527563892184833</v>
      </c>
      <c r="S31" s="143">
        <f t="shared" si="24"/>
        <v>-0.21875019268198947</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B2" sqref="B2"/>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12" t="s">
        <v>27</v>
      </c>
      <c r="G9" s="212"/>
      <c r="H9" s="212"/>
      <c r="I9" s="212"/>
      <c r="J9" s="212"/>
      <c r="K9" s="212"/>
      <c r="L9" s="213"/>
      <c r="M9" s="214" t="s">
        <v>28</v>
      </c>
      <c r="N9" s="212"/>
      <c r="O9" s="212"/>
      <c r="P9" s="212"/>
      <c r="Q9" s="212"/>
      <c r="R9" s="212"/>
      <c r="S9" s="213"/>
      <c r="T9" s="214" t="s">
        <v>25</v>
      </c>
      <c r="U9" s="212"/>
      <c r="V9" s="21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12" t="s">
        <v>65</v>
      </c>
      <c r="G9" s="212"/>
      <c r="H9" s="212"/>
      <c r="I9" s="212"/>
      <c r="J9" s="212"/>
      <c r="K9" s="212"/>
      <c r="L9" s="213"/>
      <c r="M9" s="214" t="s">
        <v>66</v>
      </c>
      <c r="N9" s="212"/>
      <c r="O9" s="212"/>
      <c r="P9" s="212"/>
      <c r="Q9" s="212"/>
      <c r="R9" s="212"/>
      <c r="S9" s="213"/>
      <c r="T9" s="214" t="s">
        <v>25</v>
      </c>
      <c r="U9" s="212"/>
      <c r="V9" s="21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17" t="s">
        <v>62</v>
      </c>
      <c r="G9" s="217"/>
      <c r="H9" s="217"/>
      <c r="I9" s="217"/>
      <c r="J9" s="217"/>
      <c r="K9" s="217"/>
      <c r="L9" s="218"/>
      <c r="M9" s="216" t="s">
        <v>63</v>
      </c>
      <c r="N9" s="217"/>
      <c r="O9" s="217"/>
      <c r="P9" s="217"/>
      <c r="Q9" s="217"/>
      <c r="R9" s="217"/>
      <c r="S9" s="218"/>
      <c r="T9" s="216" t="s">
        <v>25</v>
      </c>
      <c r="U9" s="217"/>
      <c r="V9" s="219"/>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20" t="s">
        <v>59</v>
      </c>
      <c r="G6" s="220"/>
      <c r="H6" s="220"/>
      <c r="I6" s="220"/>
      <c r="J6" s="220"/>
      <c r="K6" s="220"/>
      <c r="L6" s="221"/>
      <c r="M6" s="222" t="s">
        <v>60</v>
      </c>
      <c r="N6" s="220"/>
      <c r="O6" s="220"/>
      <c r="P6" s="220"/>
      <c r="Q6" s="220"/>
      <c r="R6" s="220"/>
      <c r="S6" s="221"/>
      <c r="T6" s="222" t="s">
        <v>25</v>
      </c>
      <c r="U6" s="220"/>
      <c r="V6" s="220"/>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 </vt:lpstr>
      <vt:lpstr>Notlar</vt:lpstr>
      <vt:lpstr>Yasal Uyarı</vt:lpstr>
      <vt:lpstr>Gemi Doluluk Oranları_2022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2022-11-15T17:15:39Z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