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3"/>
  </bookViews>
  <sheets>
    <sheet name=" " sheetId="3" r:id="rId1"/>
    <sheet name="Notlar" sheetId="11" r:id="rId2"/>
    <sheet name="Yasal Uyarı" sheetId="13" r:id="rId3"/>
    <sheet name="Gemi Doluluk Oranları" sheetId="26" r:id="rId4"/>
    <sheet name="Haziran-23" sheetId="38" r:id="rId5"/>
    <sheet name="Mayıs-23" sheetId="37" r:id="rId6"/>
    <sheet name="Nisan-23" sheetId="36" r:id="rId7"/>
    <sheet name="Mart-23" sheetId="34" r:id="rId8"/>
    <sheet name="Mart-23_Eski Raporlama" sheetId="33" r:id="rId9"/>
    <sheet name="Şubat-23" sheetId="32" r:id="rId10"/>
    <sheet name="Ocak-23" sheetId="31" r:id="rId11"/>
    <sheet name="Aralık-22" sheetId="28" r:id="rId12"/>
    <sheet name="Kasım-22" sheetId="29" r:id="rId13"/>
    <sheet name="Ekim-22" sheetId="30" r:id="rId14"/>
    <sheet name="Eylül-22" sheetId="24" r:id="rId15"/>
    <sheet name="Ağustos-22 " sheetId="22" r:id="rId16"/>
    <sheet name="Tem-22" sheetId="21" r:id="rId17"/>
    <sheet name="Haz-22" sheetId="20" r:id="rId18"/>
    <sheet name="May-22" sheetId="19" r:id="rId19"/>
    <sheet name="Nis-22" sheetId="18" r:id="rId20"/>
    <sheet name="Mart-22" sheetId="17" r:id="rId21"/>
    <sheet name="Subat-22" sheetId="16" r:id="rId22"/>
    <sheet name="Ocak-22" sheetId="15" r:id="rId23"/>
    <sheet name="Aralık-21" sheetId="14" r:id="rId24"/>
    <sheet name="Kasım-21" sheetId="10" r:id="rId25"/>
    <sheet name="Ekim-21" sheetId="9" r:id="rId26"/>
    <sheet name="Eylül-21" sheetId="1" r:id="rId27"/>
  </sheets>
  <externalReferences>
    <externalReference r:id="rId28"/>
    <externalReference r:id="rId29"/>
    <externalReference r:id="rId30"/>
  </externalReferences>
  <definedNames>
    <definedName name="_Order1" hidden="1">255</definedName>
    <definedName name="_Order2" hidden="1">255</definedName>
    <definedName name="AcqOppSwitch" localSheetId="15">[1]Inputs!$E$44</definedName>
    <definedName name="AcqOppSwitch" localSheetId="14">[1]Inputs!$E$44</definedName>
    <definedName name="AcqOppSwitch" localSheetId="3">[1]Inputs!$E$44</definedName>
    <definedName name="AcqOppSwitch" localSheetId="4">[1]Inputs!$E$44</definedName>
    <definedName name="AcqOppSwitch" localSheetId="7">[1]Inputs!$E$44</definedName>
    <definedName name="AcqOppSwitch" localSheetId="8">[1]Inputs!$E$44</definedName>
    <definedName name="AcqOppSwitch" localSheetId="5">[1]Inputs!$E$44</definedName>
    <definedName name="AcqOppSwitch" localSheetId="6">[1]Inputs!$E$44</definedName>
    <definedName name="AcqOppSwitch" localSheetId="10">[1]Inputs!$E$44</definedName>
    <definedName name="AcqOppSwitch" localSheetId="9">[1]Inputs!$E$44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15">[1]Inputs!$E$49</definedName>
    <definedName name="KalundborgSwitch" localSheetId="14">[1]Inputs!$E$49</definedName>
    <definedName name="KalundborgSwitch" localSheetId="3">[1]Inputs!$E$49</definedName>
    <definedName name="KalundborgSwitch" localSheetId="4">[1]Inputs!$E$49</definedName>
    <definedName name="KalundborgSwitch" localSheetId="7">[1]Inputs!$E$49</definedName>
    <definedName name="KalundborgSwitch" localSheetId="8">[1]Inputs!$E$49</definedName>
    <definedName name="KalundborgSwitch" localSheetId="5">[1]Inputs!$E$49</definedName>
    <definedName name="KalundborgSwitch" localSheetId="6">[1]Inputs!$E$49</definedName>
    <definedName name="KalundborgSwitch" localSheetId="10">[1]Inputs!$E$49</definedName>
    <definedName name="KalundborgSwitch" localSheetId="9">[1]Inputs!$E$49</definedName>
    <definedName name="KalundborgSwitch">[2]Inputs!$E$49</definedName>
    <definedName name="LasPalmasSwitch" localSheetId="15">[1]Inputs!#REF!</definedName>
    <definedName name="LasPalmasSwitch" localSheetId="11">[2]Inputs!#REF!</definedName>
    <definedName name="LasPalmasSwitch" localSheetId="13">[2]Inputs!#REF!</definedName>
    <definedName name="LasPalmasSwitch" localSheetId="14">[1]Inputs!#REF!</definedName>
    <definedName name="LasPalmasSwitch" localSheetId="3">[1]Inputs!#REF!</definedName>
    <definedName name="LasPalmasSwitch" localSheetId="4">[1]Inputs!#REF!</definedName>
    <definedName name="LasPalmasSwitch" localSheetId="12">[2]Inputs!#REF!</definedName>
    <definedName name="LasPalmasSwitch" localSheetId="7">[1]Inputs!#REF!</definedName>
    <definedName name="LasPalmasSwitch" localSheetId="8">[1]Inputs!#REF!</definedName>
    <definedName name="LasPalmasSwitch" localSheetId="5">[1]Inputs!#REF!</definedName>
    <definedName name="LasPalmasSwitch" localSheetId="6">[1]Inputs!#REF!</definedName>
    <definedName name="LasPalmasSwitch" localSheetId="1">[2]Inputs!#REF!</definedName>
    <definedName name="LasPalmasSwitch" localSheetId="10">[1]Inputs!#REF!</definedName>
    <definedName name="LasPalmasSwitch" localSheetId="9">[1]Inputs!#REF!</definedName>
    <definedName name="LasPalmasSwitch" localSheetId="2">[2]Inputs!#REF!</definedName>
    <definedName name="LasPalmasSwitch">[2]Inputs!#REF!</definedName>
    <definedName name="ll" localSheetId="15">[2]Inputs!#REF!</definedName>
    <definedName name="ll">[2]Inputs!#REF!</definedName>
    <definedName name="_xlnm.Print_Area" localSheetId="1">Notlar!$A$1:$CA$35</definedName>
    <definedName name="_xlnm.Print_Area" localSheetId="2">'Yasal Uyarı'!$A$1:$CA$35</definedName>
    <definedName name="ProjectionsSwitch" localSheetId="15">[1]Inputs!$E$13</definedName>
    <definedName name="ProjectionsSwitch" localSheetId="14">[1]Inputs!$E$13</definedName>
    <definedName name="ProjectionsSwitch" localSheetId="3">[1]Inputs!$E$13</definedName>
    <definedName name="ProjectionsSwitch" localSheetId="4">[1]Inputs!$E$13</definedName>
    <definedName name="ProjectionsSwitch" localSheetId="7">[1]Inputs!$E$13</definedName>
    <definedName name="ProjectionsSwitch" localSheetId="8">[1]Inputs!$E$13</definedName>
    <definedName name="ProjectionsSwitch" localSheetId="5">[1]Inputs!$E$13</definedName>
    <definedName name="ProjectionsSwitch" localSheetId="6">[1]Inputs!$E$13</definedName>
    <definedName name="ProjectionsSwitch" localSheetId="10">[1]Inputs!$E$13</definedName>
    <definedName name="ProjectionsSwitch" localSheetId="9">[1]Inputs!$E$13</definedName>
    <definedName name="ProjectionsSwitch">[2]Inputs!$E$13</definedName>
    <definedName name="SanJuanSwitch" localSheetId="15">[1]Inputs!$E$51</definedName>
    <definedName name="SanJuanSwitch" localSheetId="14">[1]Inputs!$E$51</definedName>
    <definedName name="SanJuanSwitch" localSheetId="3">[1]Inputs!$E$51</definedName>
    <definedName name="SanJuanSwitch" localSheetId="4">[1]Inputs!$E$51</definedName>
    <definedName name="SanJuanSwitch" localSheetId="7">[1]Inputs!$E$51</definedName>
    <definedName name="SanJuanSwitch" localSheetId="8">[1]Inputs!$E$51</definedName>
    <definedName name="SanJuanSwitch" localSheetId="5">[1]Inputs!$E$51</definedName>
    <definedName name="SanJuanSwitch" localSheetId="6">[1]Inputs!$E$51</definedName>
    <definedName name="SanJuanSwitch" localSheetId="10">[1]Inputs!$E$51</definedName>
    <definedName name="SanJuanSwitch" localSheetId="9">[1]Inputs!$E$51</definedName>
    <definedName name="SanJuanSwitch">[2]Inputs!$E$51</definedName>
    <definedName name="ScenarioSwitch" localSheetId="15">[1]Inputs!$E$14</definedName>
    <definedName name="ScenarioSwitch" localSheetId="14">[1]Inputs!$E$14</definedName>
    <definedName name="ScenarioSwitch" localSheetId="3">[1]Inputs!$E$14</definedName>
    <definedName name="ScenarioSwitch" localSheetId="4">[1]Inputs!$E$14</definedName>
    <definedName name="ScenarioSwitch" localSheetId="7">[1]Inputs!$E$14</definedName>
    <definedName name="ScenarioSwitch" localSheetId="8">[1]Inputs!$E$14</definedName>
    <definedName name="ScenarioSwitch" localSheetId="5">[1]Inputs!$E$14</definedName>
    <definedName name="ScenarioSwitch" localSheetId="6">[1]Inputs!$E$14</definedName>
    <definedName name="ScenarioSwitch" localSheetId="10">[1]Inputs!$E$14</definedName>
    <definedName name="ScenarioSwitch" localSheetId="9">[1]Inputs!$E$14</definedName>
    <definedName name="ScenarioSwitch">[2]Inputs!$E$14</definedName>
    <definedName name="TortolaSwitch" localSheetId="15">[1]Inputs!$E$50</definedName>
    <definedName name="TortolaSwitch" localSheetId="14">[1]Inputs!$E$50</definedName>
    <definedName name="TortolaSwitch" localSheetId="3">[1]Inputs!$E$50</definedName>
    <definedName name="TortolaSwitch" localSheetId="4">[1]Inputs!$E$50</definedName>
    <definedName name="TortolaSwitch" localSheetId="7">[1]Inputs!$E$50</definedName>
    <definedName name="TortolaSwitch" localSheetId="8">[1]Inputs!$E$50</definedName>
    <definedName name="TortolaSwitch" localSheetId="5">[1]Inputs!$E$50</definedName>
    <definedName name="TortolaSwitch" localSheetId="6">[1]Inputs!$E$50</definedName>
    <definedName name="TortolaSwitch" localSheetId="10">[1]Inputs!$E$50</definedName>
    <definedName name="TortolaSwitch" localSheetId="9">[1]Inputs!$E$50</definedName>
    <definedName name="TortolaSwitch">[2]Inputs!$E$50</definedName>
    <definedName name="ValenciaSwitch" localSheetId="15">[1]Inputs!$E$48</definedName>
    <definedName name="ValenciaSwitch" localSheetId="14">[1]Inputs!$E$48</definedName>
    <definedName name="ValenciaSwitch" localSheetId="3">[1]Inputs!$E$48</definedName>
    <definedName name="ValenciaSwitch" localSheetId="4">[1]Inputs!$E$48</definedName>
    <definedName name="ValenciaSwitch" localSheetId="7">[1]Inputs!$E$48</definedName>
    <definedName name="ValenciaSwitch" localSheetId="8">[1]Inputs!$E$48</definedName>
    <definedName name="ValenciaSwitch" localSheetId="5">[1]Inputs!$E$48</definedName>
    <definedName name="ValenciaSwitch" localSheetId="6">[1]Inputs!$E$48</definedName>
    <definedName name="ValenciaSwitch" localSheetId="10">[1]Inputs!$E$48</definedName>
    <definedName name="ValenciaSwitch" localSheetId="9">[1]Inputs!$E$48</definedName>
    <definedName name="ValenciaSwitch">[2]Inputs!$E$48</definedName>
    <definedName name="z" localSheetId="15">[1]Inputs!#REF!</definedName>
    <definedName name="z" localSheetId="11">[2]Inputs!#REF!</definedName>
    <definedName name="z" localSheetId="13">[2]Inputs!#REF!</definedName>
    <definedName name="z" localSheetId="14">[1]Inputs!#REF!</definedName>
    <definedName name="z" localSheetId="3">[1]Inputs!#REF!</definedName>
    <definedName name="z" localSheetId="4">[1]Inputs!#REF!</definedName>
    <definedName name="z" localSheetId="12">[2]Inputs!#REF!</definedName>
    <definedName name="z" localSheetId="7">[1]Inputs!#REF!</definedName>
    <definedName name="z" localSheetId="8">[1]Inputs!#REF!</definedName>
    <definedName name="z" localSheetId="5">[1]Inputs!#REF!</definedName>
    <definedName name="z" localSheetId="6">[1]Inputs!#REF!</definedName>
    <definedName name="z" localSheetId="1">[2]Inputs!#REF!</definedName>
    <definedName name="z" localSheetId="10">[1]Inputs!#REF!</definedName>
    <definedName name="z" localSheetId="9">[1]Inputs!#REF!</definedName>
    <definedName name="z" localSheetId="2">[2]Inputs!#REF!</definedName>
    <definedName name="z">[2]Inputs!#REF!</definedName>
    <definedName name="Z_5F6D01E3_9E6F_4D7F_980F_63899AF95899_.wvu.Cols" localSheetId="15" hidden="1">'Ağustos-22 '!$X:$XFD</definedName>
    <definedName name="Z_5F6D01E3_9E6F_4D7F_980F_63899AF95899_.wvu.Cols" localSheetId="11" hidden="1">'Aralık-22'!$X:$XFD</definedName>
    <definedName name="Z_5F6D01E3_9E6F_4D7F_980F_63899AF95899_.wvu.Cols" localSheetId="13" hidden="1">'Ekim-22'!$X:$XFD</definedName>
    <definedName name="Z_5F6D01E3_9E6F_4D7F_980F_63899AF95899_.wvu.Cols" localSheetId="14" hidden="1">'Eylül-22'!$X:$XFD</definedName>
    <definedName name="Z_5F6D01E3_9E6F_4D7F_980F_63899AF95899_.wvu.Cols" localSheetId="3" hidden="1">'Gemi Doluluk Oranları'!$W:$XFD</definedName>
    <definedName name="Z_5F6D01E3_9E6F_4D7F_980F_63899AF95899_.wvu.Cols" localSheetId="12" hidden="1">'Kasım-22'!$X:$XFD</definedName>
    <definedName name="Z_5F6D01E3_9E6F_4D7F_980F_63899AF95899_.wvu.Cols" localSheetId="10"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38" l="1"/>
  <c r="X28" i="38"/>
  <c r="I28" i="38"/>
  <c r="H28" i="38"/>
  <c r="Z27" i="38"/>
  <c r="Y27" i="38"/>
  <c r="X27" i="38"/>
  <c r="J27" i="38"/>
  <c r="I27" i="38"/>
  <c r="H27" i="38"/>
  <c r="G27" i="38"/>
  <c r="F27" i="38"/>
  <c r="M27" i="38" s="1"/>
  <c r="AA26" i="38"/>
  <c r="AA28" i="38" s="1"/>
  <c r="Z26" i="38"/>
  <c r="Z28" i="38" s="1"/>
  <c r="S26" i="38"/>
  <c r="R26" i="38"/>
  <c r="Q26" i="38"/>
  <c r="P26" i="38"/>
  <c r="O26" i="38"/>
  <c r="W26" i="38" s="1"/>
  <c r="N26" i="38"/>
  <c r="M26" i="38"/>
  <c r="L26" i="38"/>
  <c r="K26" i="38"/>
  <c r="AA25" i="38"/>
  <c r="AA27" i="38" s="1"/>
  <c r="S25" i="38"/>
  <c r="R25" i="38"/>
  <c r="Q25" i="38"/>
  <c r="P25" i="38"/>
  <c r="O25" i="38"/>
  <c r="W25" i="38" s="1"/>
  <c r="N25" i="38"/>
  <c r="M25" i="38"/>
  <c r="L25" i="38"/>
  <c r="K25" i="38"/>
  <c r="U23" i="38"/>
  <c r="S23" i="38"/>
  <c r="R23" i="38"/>
  <c r="Q23" i="38"/>
  <c r="P23" i="38"/>
  <c r="O23" i="38"/>
  <c r="V23" i="38" s="1"/>
  <c r="N23" i="38"/>
  <c r="M23" i="38"/>
  <c r="L23" i="38"/>
  <c r="K23" i="38"/>
  <c r="S22" i="38"/>
  <c r="R22" i="38"/>
  <c r="Q22" i="38"/>
  <c r="P22" i="38"/>
  <c r="O22" i="38"/>
  <c r="N22" i="38"/>
  <c r="M22" i="38"/>
  <c r="L22" i="38"/>
  <c r="K22" i="38"/>
  <c r="R20" i="38"/>
  <c r="Q20" i="38"/>
  <c r="P20" i="38"/>
  <c r="J20" i="38"/>
  <c r="S20" i="38" s="1"/>
  <c r="G20" i="38"/>
  <c r="G28" i="38" s="1"/>
  <c r="F20" i="38"/>
  <c r="S19" i="38"/>
  <c r="R19" i="38"/>
  <c r="Q19" i="38"/>
  <c r="P19" i="38"/>
  <c r="O19" i="38"/>
  <c r="V19" i="38" s="1"/>
  <c r="N19" i="38"/>
  <c r="M19" i="38"/>
  <c r="L19" i="38"/>
  <c r="K19" i="38"/>
  <c r="S17" i="38"/>
  <c r="R17" i="38"/>
  <c r="Q17" i="38"/>
  <c r="P17" i="38"/>
  <c r="O17" i="38"/>
  <c r="N17" i="38"/>
  <c r="M17" i="38"/>
  <c r="L17" i="38"/>
  <c r="K17" i="38"/>
  <c r="S16" i="38"/>
  <c r="R16" i="38"/>
  <c r="Q16" i="38"/>
  <c r="U16" i="38" s="1"/>
  <c r="P16" i="38"/>
  <c r="O16" i="38"/>
  <c r="T16" i="38" s="1"/>
  <c r="N16" i="38"/>
  <c r="M16" i="38"/>
  <c r="L16" i="38"/>
  <c r="K16" i="38"/>
  <c r="S14" i="38"/>
  <c r="R14" i="38"/>
  <c r="R28" i="38" s="1"/>
  <c r="Q14" i="38"/>
  <c r="P14" i="38"/>
  <c r="O14" i="38"/>
  <c r="N14" i="38"/>
  <c r="M14" i="38"/>
  <c r="L14" i="38"/>
  <c r="K14" i="38"/>
  <c r="S13" i="38"/>
  <c r="R13" i="38"/>
  <c r="Q13" i="38"/>
  <c r="P13" i="38"/>
  <c r="O13" i="38"/>
  <c r="W13" i="38" s="1"/>
  <c r="N13" i="38"/>
  <c r="M13" i="38"/>
  <c r="L13" i="38"/>
  <c r="K13" i="38"/>
  <c r="W22" i="38" l="1"/>
  <c r="Q28" i="38"/>
  <c r="P27" i="38"/>
  <c r="V22" i="38"/>
  <c r="T23" i="38"/>
  <c r="V26" i="38"/>
  <c r="Q27" i="38"/>
  <c r="P28" i="38"/>
  <c r="W16" i="38"/>
  <c r="T22" i="38"/>
  <c r="T26" i="38"/>
  <c r="U17" i="38"/>
  <c r="S27" i="38"/>
  <c r="W27" i="38" s="1"/>
  <c r="T13" i="38"/>
  <c r="U22" i="38"/>
  <c r="U26" i="38"/>
  <c r="O27" i="38"/>
  <c r="R27" i="38"/>
  <c r="V13" i="38"/>
  <c r="W17" i="38"/>
  <c r="T25" i="38"/>
  <c r="S28" i="38"/>
  <c r="V14" i="38"/>
  <c r="T17" i="38"/>
  <c r="W19" i="38"/>
  <c r="O20" i="38"/>
  <c r="N27" i="38"/>
  <c r="V27" i="38"/>
  <c r="U13" i="38"/>
  <c r="V17" i="38"/>
  <c r="W23" i="38"/>
  <c r="J28" i="38"/>
  <c r="K20" i="38"/>
  <c r="W14" i="38"/>
  <c r="V16" i="38"/>
  <c r="T19" i="38"/>
  <c r="L20" i="38"/>
  <c r="U25" i="38"/>
  <c r="K27" i="38"/>
  <c r="T14" i="38"/>
  <c r="U19" i="38"/>
  <c r="M20" i="38"/>
  <c r="V25" i="38"/>
  <c r="L27" i="38"/>
  <c r="F28" i="38"/>
  <c r="U14" i="38"/>
  <c r="N20" i="38"/>
  <c r="U27" i="38" l="1"/>
  <c r="T27" i="38"/>
  <c r="N28" i="38"/>
  <c r="M28" i="38"/>
  <c r="L28" i="38"/>
  <c r="K28" i="38"/>
  <c r="V20" i="38"/>
  <c r="U20" i="38"/>
  <c r="T20" i="38"/>
  <c r="W20" i="38"/>
  <c r="O28" i="38"/>
  <c r="W28" i="38" l="1"/>
  <c r="V28" i="38"/>
  <c r="U28" i="38"/>
  <c r="T28" i="38"/>
  <c r="Y28" i="37" l="1"/>
  <c r="X28" i="37"/>
  <c r="I28" i="37"/>
  <c r="H28" i="37"/>
  <c r="Z27" i="37"/>
  <c r="Y27" i="37"/>
  <c r="X27" i="37"/>
  <c r="J27" i="37"/>
  <c r="I27" i="37"/>
  <c r="H27" i="37"/>
  <c r="G27" i="37"/>
  <c r="F27" i="37"/>
  <c r="M27" i="37" s="1"/>
  <c r="AA26" i="37"/>
  <c r="AA28" i="37" s="1"/>
  <c r="Z26" i="37"/>
  <c r="Z28" i="37" s="1"/>
  <c r="W26" i="37"/>
  <c r="V26" i="37"/>
  <c r="U26" i="37"/>
  <c r="T26" i="37"/>
  <c r="N26" i="37"/>
  <c r="M26" i="37"/>
  <c r="L26" i="37"/>
  <c r="K26" i="37"/>
  <c r="AA25" i="37"/>
  <c r="AA27" i="37" s="1"/>
  <c r="N25" i="37"/>
  <c r="M25" i="37"/>
  <c r="L25" i="37"/>
  <c r="K25" i="37"/>
  <c r="N23" i="37"/>
  <c r="M23" i="37"/>
  <c r="L23" i="37"/>
  <c r="K23" i="37"/>
  <c r="N22" i="37"/>
  <c r="M22" i="37"/>
  <c r="L22" i="37"/>
  <c r="K22" i="37"/>
  <c r="N20" i="37"/>
  <c r="J20" i="37"/>
  <c r="G20" i="37"/>
  <c r="G28" i="37" s="1"/>
  <c r="F20" i="37"/>
  <c r="M20" i="37" s="1"/>
  <c r="N19" i="37"/>
  <c r="M19" i="37"/>
  <c r="L19" i="37"/>
  <c r="K19" i="37"/>
  <c r="N17" i="37"/>
  <c r="M17" i="37"/>
  <c r="L17" i="37"/>
  <c r="K17" i="37"/>
  <c r="W16" i="37"/>
  <c r="N16" i="37"/>
  <c r="M16" i="37"/>
  <c r="L16" i="37"/>
  <c r="K16" i="37"/>
  <c r="Q28" i="37"/>
  <c r="V14" i="37"/>
  <c r="N14" i="37"/>
  <c r="M14" i="37"/>
  <c r="L14" i="37"/>
  <c r="K14" i="37"/>
  <c r="N13" i="37"/>
  <c r="M13" i="37"/>
  <c r="L13" i="37"/>
  <c r="K13" i="37"/>
  <c r="V13" i="37" l="1"/>
  <c r="U19" i="37"/>
  <c r="W22" i="37"/>
  <c r="T14" i="37"/>
  <c r="T16" i="37"/>
  <c r="U20" i="37"/>
  <c r="W23" i="37"/>
  <c r="V25" i="37"/>
  <c r="Q27" i="37"/>
  <c r="V19" i="37"/>
  <c r="U22" i="37"/>
  <c r="W17" i="37"/>
  <c r="V20" i="37"/>
  <c r="S27" i="37"/>
  <c r="U14" i="37"/>
  <c r="R28" i="37"/>
  <c r="V28" i="37" s="1"/>
  <c r="W13" i="37"/>
  <c r="L20" i="37"/>
  <c r="P27" i="37"/>
  <c r="O28" i="37"/>
  <c r="T23" i="37"/>
  <c r="U23" i="37"/>
  <c r="U28" i="37"/>
  <c r="S28" i="37"/>
  <c r="W28" i="37" s="1"/>
  <c r="W19" i="37"/>
  <c r="O27" i="37"/>
  <c r="W25" i="37"/>
  <c r="T17" i="37"/>
  <c r="T13" i="37"/>
  <c r="W14" i="37"/>
  <c r="U17" i="37"/>
  <c r="P28" i="37"/>
  <c r="T28" i="37" s="1"/>
  <c r="V23" i="37"/>
  <c r="J28" i="37"/>
  <c r="W20" i="37"/>
  <c r="U13" i="37"/>
  <c r="V17" i="37"/>
  <c r="T22" i="37"/>
  <c r="R27" i="37"/>
  <c r="U16" i="37"/>
  <c r="K20" i="37"/>
  <c r="V22" i="37"/>
  <c r="T25" i="37"/>
  <c r="K27" i="37"/>
  <c r="N27" i="37"/>
  <c r="V16" i="37"/>
  <c r="T19" i="37"/>
  <c r="U25" i="37"/>
  <c r="L27" i="37"/>
  <c r="F28" i="37"/>
  <c r="T20" i="37" l="1"/>
  <c r="U27" i="37"/>
  <c r="V27" i="37"/>
  <c r="T27" i="37"/>
  <c r="W27" i="37"/>
  <c r="N28" i="37"/>
  <c r="M28" i="37"/>
  <c r="L28" i="37"/>
  <c r="K28" i="37"/>
  <c r="Z28" i="36" l="1"/>
  <c r="Y28" i="36"/>
  <c r="X28" i="36"/>
  <c r="I28" i="36"/>
  <c r="H28" i="36"/>
  <c r="Z27" i="36"/>
  <c r="Y27" i="36"/>
  <c r="X27" i="36"/>
  <c r="J27" i="36"/>
  <c r="I27" i="36"/>
  <c r="G27" i="36"/>
  <c r="F27" i="36"/>
  <c r="AA26" i="36"/>
  <c r="AA28" i="36" s="1"/>
  <c r="Z26" i="36"/>
  <c r="W26" i="36"/>
  <c r="V26" i="36"/>
  <c r="U26" i="36"/>
  <c r="T26" i="36"/>
  <c r="N26" i="36"/>
  <c r="M26" i="36"/>
  <c r="L26" i="36"/>
  <c r="K26" i="36"/>
  <c r="AA25" i="36"/>
  <c r="AA27" i="36" s="1"/>
  <c r="T25" i="36"/>
  <c r="N25" i="36"/>
  <c r="M25" i="36"/>
  <c r="L25" i="36"/>
  <c r="K25" i="36"/>
  <c r="V23" i="36"/>
  <c r="W23" i="36"/>
  <c r="N23" i="36"/>
  <c r="M23" i="36"/>
  <c r="L23" i="36"/>
  <c r="K23" i="36"/>
  <c r="V22" i="36"/>
  <c r="T22" i="36"/>
  <c r="N22" i="36"/>
  <c r="M22" i="36"/>
  <c r="L22" i="36"/>
  <c r="K22" i="36"/>
  <c r="J20" i="36"/>
  <c r="G20" i="36"/>
  <c r="F20" i="36"/>
  <c r="N19" i="36"/>
  <c r="M19" i="36"/>
  <c r="L19" i="36"/>
  <c r="K19" i="36"/>
  <c r="W17" i="36"/>
  <c r="N17" i="36"/>
  <c r="M17" i="36"/>
  <c r="L17" i="36"/>
  <c r="K17" i="36"/>
  <c r="T16" i="36"/>
  <c r="N16" i="36"/>
  <c r="M16" i="36"/>
  <c r="K16" i="36"/>
  <c r="L16" i="36"/>
  <c r="Q28" i="36"/>
  <c r="W14" i="36"/>
  <c r="N14" i="36"/>
  <c r="M14" i="36"/>
  <c r="L14" i="36"/>
  <c r="K14" i="36"/>
  <c r="R27" i="36"/>
  <c r="P27" i="36"/>
  <c r="W13" i="36"/>
  <c r="N13" i="36"/>
  <c r="M13" i="36"/>
  <c r="L13" i="36"/>
  <c r="K13" i="36"/>
  <c r="R28" i="36" l="1"/>
  <c r="W19" i="36"/>
  <c r="K20" i="36"/>
  <c r="N27" i="36"/>
  <c r="S28" i="36"/>
  <c r="S27" i="36"/>
  <c r="P28" i="36"/>
  <c r="W16" i="36"/>
  <c r="U22" i="36"/>
  <c r="W25" i="36"/>
  <c r="K27" i="36"/>
  <c r="W20" i="36"/>
  <c r="V20" i="36"/>
  <c r="U20" i="36"/>
  <c r="T20" i="36"/>
  <c r="Q27" i="36"/>
  <c r="T14" i="36"/>
  <c r="V16" i="36"/>
  <c r="T19" i="36"/>
  <c r="L20" i="36"/>
  <c r="W22" i="36"/>
  <c r="U25" i="36"/>
  <c r="F28" i="36"/>
  <c r="U14" i="36"/>
  <c r="U19" i="36"/>
  <c r="M20" i="36"/>
  <c r="V25" i="36"/>
  <c r="M27" i="36"/>
  <c r="G28" i="36"/>
  <c r="O28" i="36"/>
  <c r="V14" i="36"/>
  <c r="V19" i="36"/>
  <c r="N20" i="36"/>
  <c r="T23" i="36"/>
  <c r="T13" i="36"/>
  <c r="U16" i="36"/>
  <c r="T17" i="36"/>
  <c r="U23" i="36"/>
  <c r="O27" i="36"/>
  <c r="U17" i="36"/>
  <c r="H27" i="36"/>
  <c r="L27" i="36" s="1"/>
  <c r="J28" i="36"/>
  <c r="U13" i="36"/>
  <c r="V13" i="36"/>
  <c r="V17" i="36"/>
  <c r="L28" i="36" l="1"/>
  <c r="K28" i="36"/>
  <c r="M28" i="36"/>
  <c r="N28" i="36"/>
  <c r="W27" i="36"/>
  <c r="V27" i="36"/>
  <c r="U27" i="36"/>
  <c r="T27" i="36"/>
  <c r="T28" i="36"/>
  <c r="U28" i="36"/>
  <c r="W28" i="36"/>
  <c r="V28" i="36"/>
  <c r="Y28" i="34"/>
  <c r="X28" i="34"/>
  <c r="T28" i="34"/>
  <c r="S28" i="34"/>
  <c r="R28" i="34"/>
  <c r="Q28" i="34"/>
  <c r="P28" i="34"/>
  <c r="O28" i="34"/>
  <c r="W28" i="34" s="1"/>
  <c r="L28" i="34"/>
  <c r="K28" i="34"/>
  <c r="J28" i="34"/>
  <c r="I28" i="34"/>
  <c r="H28" i="34"/>
  <c r="G28" i="34"/>
  <c r="F28" i="34"/>
  <c r="N28" i="34" s="1"/>
  <c r="Z27" i="34"/>
  <c r="Y27" i="34"/>
  <c r="X27" i="34"/>
  <c r="T27" i="34"/>
  <c r="S27" i="34"/>
  <c r="R27" i="34"/>
  <c r="Q27" i="34"/>
  <c r="U27" i="34" s="1"/>
  <c r="P27" i="34"/>
  <c r="O27" i="34"/>
  <c r="W27" i="34" s="1"/>
  <c r="L27" i="34"/>
  <c r="K27" i="34"/>
  <c r="J27" i="34"/>
  <c r="I27" i="34"/>
  <c r="M27" i="34" s="1"/>
  <c r="H27" i="34"/>
  <c r="G27" i="34"/>
  <c r="F27" i="34"/>
  <c r="N27" i="34" s="1"/>
  <c r="AA26" i="34"/>
  <c r="AA28" i="34" s="1"/>
  <c r="Z26" i="34"/>
  <c r="Z28" i="34" s="1"/>
  <c r="W26" i="34"/>
  <c r="V26" i="34"/>
  <c r="U26" i="34"/>
  <c r="T26" i="34"/>
  <c r="N26" i="34"/>
  <c r="M26" i="34"/>
  <c r="L26" i="34"/>
  <c r="K26" i="34"/>
  <c r="AA25" i="34"/>
  <c r="AA27" i="34" s="1"/>
  <c r="W25" i="34"/>
  <c r="V25" i="34"/>
  <c r="U25" i="34"/>
  <c r="T25" i="34"/>
  <c r="N25" i="34"/>
  <c r="M25" i="34"/>
  <c r="L25" i="34"/>
  <c r="K25" i="34"/>
  <c r="W23" i="34"/>
  <c r="V23" i="34"/>
  <c r="U23" i="34"/>
  <c r="T23" i="34"/>
  <c r="N23" i="34"/>
  <c r="M23" i="34"/>
  <c r="L23" i="34"/>
  <c r="K23" i="34"/>
  <c r="W22" i="34"/>
  <c r="V22" i="34"/>
  <c r="U22" i="34"/>
  <c r="T22" i="34"/>
  <c r="N22" i="34"/>
  <c r="M22" i="34"/>
  <c r="L22" i="34"/>
  <c r="K22" i="34"/>
  <c r="W20" i="34"/>
  <c r="V20" i="34"/>
  <c r="U20" i="34"/>
  <c r="T20" i="34"/>
  <c r="N20" i="34"/>
  <c r="M20" i="34"/>
  <c r="L20" i="34"/>
  <c r="K20" i="34"/>
  <c r="W19" i="34"/>
  <c r="V19" i="34"/>
  <c r="U19" i="34"/>
  <c r="T19" i="34"/>
  <c r="N19" i="34"/>
  <c r="M19" i="34"/>
  <c r="L19" i="34"/>
  <c r="K19" i="34"/>
  <c r="W17" i="34"/>
  <c r="V17" i="34"/>
  <c r="U17" i="34"/>
  <c r="T17" i="34"/>
  <c r="N17" i="34"/>
  <c r="M17" i="34"/>
  <c r="L17" i="34"/>
  <c r="K17" i="34"/>
  <c r="W16" i="34"/>
  <c r="V16" i="34"/>
  <c r="U16" i="34"/>
  <c r="T16" i="34"/>
  <c r="N16" i="34"/>
  <c r="M16" i="34"/>
  <c r="L16" i="34"/>
  <c r="K16" i="34"/>
  <c r="W14" i="34"/>
  <c r="V14" i="34"/>
  <c r="U14" i="34"/>
  <c r="T14" i="34"/>
  <c r="N14" i="34"/>
  <c r="M14" i="34"/>
  <c r="L14" i="34"/>
  <c r="K14" i="34"/>
  <c r="W13" i="34"/>
  <c r="V13" i="34"/>
  <c r="U13" i="34"/>
  <c r="T13" i="34"/>
  <c r="N13" i="34"/>
  <c r="M13" i="34"/>
  <c r="L13" i="34"/>
  <c r="K13" i="34"/>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M28" i="34" l="1"/>
  <c r="U28" i="34"/>
  <c r="V28" i="34"/>
  <c r="V27" i="34"/>
  <c r="T31" i="33"/>
  <c r="K30" i="33"/>
  <c r="U31" i="33"/>
  <c r="L30" i="33"/>
  <c r="N31" i="33"/>
  <c r="V31" i="33"/>
  <c r="Y31" i="32"/>
  <c r="X31" i="32"/>
  <c r="J31" i="32"/>
  <c r="I31" i="32"/>
  <c r="H31" i="32"/>
  <c r="G31" i="32"/>
  <c r="Z30" i="32"/>
  <c r="Y30" i="32"/>
  <c r="X30" i="32"/>
  <c r="J30" i="32"/>
  <c r="I30" i="32"/>
  <c r="H30" i="32"/>
  <c r="G30" i="32"/>
  <c r="F30" i="32"/>
  <c r="M30" i="32" s="1"/>
  <c r="AA29" i="32"/>
  <c r="AA31" i="32" s="1"/>
  <c r="Z29" i="32"/>
  <c r="Z31" i="32" s="1"/>
  <c r="F29" i="32"/>
  <c r="L29" i="32" s="1"/>
  <c r="AA28" i="32"/>
  <c r="AA30" i="32" s="1"/>
  <c r="T28" i="32"/>
  <c r="N28" i="32"/>
  <c r="M28" i="32"/>
  <c r="L28" i="32"/>
  <c r="K28" i="32"/>
  <c r="W26" i="32"/>
  <c r="N26" i="32"/>
  <c r="M26" i="32"/>
  <c r="L26" i="32"/>
  <c r="K26" i="32"/>
  <c r="V25" i="32"/>
  <c r="N25" i="32"/>
  <c r="M25" i="32"/>
  <c r="L25" i="32"/>
  <c r="K25" i="32"/>
  <c r="U23" i="32"/>
  <c r="T23" i="32"/>
  <c r="V23" i="32"/>
  <c r="N23" i="32"/>
  <c r="M23" i="32"/>
  <c r="L23" i="32"/>
  <c r="K23" i="32"/>
  <c r="N22" i="32"/>
  <c r="M22" i="32"/>
  <c r="L22" i="32"/>
  <c r="K22" i="32"/>
  <c r="V20" i="32"/>
  <c r="N20" i="32"/>
  <c r="K20" i="32"/>
  <c r="F20" i="32"/>
  <c r="M20" i="32" s="1"/>
  <c r="W19" i="32"/>
  <c r="N19" i="32"/>
  <c r="M19" i="32"/>
  <c r="L19" i="32"/>
  <c r="K19" i="32"/>
  <c r="T17" i="32"/>
  <c r="N17" i="32"/>
  <c r="M17" i="32"/>
  <c r="L17" i="32"/>
  <c r="K17" i="32"/>
  <c r="N16" i="32"/>
  <c r="M16" i="32"/>
  <c r="L16" i="32"/>
  <c r="K16" i="32"/>
  <c r="Q31" i="32"/>
  <c r="T14" i="32"/>
  <c r="N14" i="32"/>
  <c r="M14" i="32"/>
  <c r="L14" i="32"/>
  <c r="K14" i="32"/>
  <c r="V13" i="32"/>
  <c r="N13" i="32"/>
  <c r="M13" i="32"/>
  <c r="L13" i="32"/>
  <c r="K13" i="32"/>
  <c r="W22" i="32" l="1"/>
  <c r="R31" i="32"/>
  <c r="V14" i="32"/>
  <c r="S31" i="32"/>
  <c r="V17" i="32"/>
  <c r="Q30" i="32"/>
  <c r="U16" i="32"/>
  <c r="T19" i="32"/>
  <c r="U19" i="32"/>
  <c r="K29" i="32"/>
  <c r="K30" i="32"/>
  <c r="U14" i="32"/>
  <c r="W17" i="32"/>
  <c r="W13" i="32"/>
  <c r="M29" i="32"/>
  <c r="L30" i="32"/>
  <c r="P30" i="32"/>
  <c r="W14" i="32"/>
  <c r="V22" i="32"/>
  <c r="N29" i="32"/>
  <c r="P31" i="32"/>
  <c r="V16" i="32"/>
  <c r="N30" i="32"/>
  <c r="R30" i="32"/>
  <c r="T22" i="32"/>
  <c r="U28" i="32"/>
  <c r="S30" i="32"/>
  <c r="U20" i="32"/>
  <c r="V28" i="32"/>
  <c r="V19" i="32"/>
  <c r="T26" i="32"/>
  <c r="W28" i="32"/>
  <c r="F31" i="32"/>
  <c r="W16" i="32"/>
  <c r="W23" i="32"/>
  <c r="U26" i="32"/>
  <c r="T13" i="32"/>
  <c r="U17" i="32"/>
  <c r="U22" i="32"/>
  <c r="V26" i="32"/>
  <c r="W20" i="32"/>
  <c r="T25" i="32"/>
  <c r="O30" i="32"/>
  <c r="T16" i="32"/>
  <c r="L20" i="32"/>
  <c r="T20" i="32"/>
  <c r="U25" i="32"/>
  <c r="W25" i="32"/>
  <c r="U13" i="32"/>
  <c r="K13" i="31"/>
  <c r="L13" i="31"/>
  <c r="M13" i="31"/>
  <c r="N13" i="31"/>
  <c r="O13" i="31"/>
  <c r="P13" i="31"/>
  <c r="Q13" i="31"/>
  <c r="R13" i="31"/>
  <c r="S13" i="31"/>
  <c r="T13" i="31"/>
  <c r="K14" i="31"/>
  <c r="L14" i="31"/>
  <c r="M14" i="31"/>
  <c r="N14" i="31"/>
  <c r="O14" i="31"/>
  <c r="V14" i="31" s="1"/>
  <c r="P14" i="31"/>
  <c r="Q14" i="31"/>
  <c r="R14" i="31"/>
  <c r="S14" i="31"/>
  <c r="U14" i="31"/>
  <c r="K16" i="31"/>
  <c r="L16" i="31"/>
  <c r="M16" i="31"/>
  <c r="N16" i="31"/>
  <c r="O16" i="31"/>
  <c r="P16" i="31"/>
  <c r="T16" i="31" s="1"/>
  <c r="Q16" i="31"/>
  <c r="R16" i="31"/>
  <c r="S16" i="31"/>
  <c r="W16" i="31"/>
  <c r="K17" i="31"/>
  <c r="L17" i="31"/>
  <c r="M17" i="31"/>
  <c r="N17" i="31"/>
  <c r="O17" i="31"/>
  <c r="P17" i="31"/>
  <c r="Q17" i="31"/>
  <c r="R17" i="31"/>
  <c r="S17" i="31"/>
  <c r="T17" i="31"/>
  <c r="K19" i="31"/>
  <c r="L19" i="31"/>
  <c r="M19" i="31"/>
  <c r="N19" i="31"/>
  <c r="O19" i="31"/>
  <c r="P19" i="31"/>
  <c r="Q19" i="31"/>
  <c r="R19" i="31"/>
  <c r="S19" i="31"/>
  <c r="K20" i="31"/>
  <c r="L20" i="31"/>
  <c r="M20" i="31"/>
  <c r="N20" i="31"/>
  <c r="O20" i="31"/>
  <c r="T20" i="31" s="1"/>
  <c r="P20" i="31"/>
  <c r="Q20" i="31"/>
  <c r="R20" i="31"/>
  <c r="S20" i="31"/>
  <c r="K22" i="31"/>
  <c r="L22" i="31"/>
  <c r="M22" i="31"/>
  <c r="N22" i="31"/>
  <c r="O22" i="31"/>
  <c r="P22" i="31"/>
  <c r="Q22" i="31"/>
  <c r="R22" i="31"/>
  <c r="S22" i="31"/>
  <c r="W22" i="31" s="1"/>
  <c r="T22" i="31"/>
  <c r="U22" i="31"/>
  <c r="V22" i="31"/>
  <c r="K23" i="31"/>
  <c r="L23" i="31"/>
  <c r="M23" i="31"/>
  <c r="N23" i="31"/>
  <c r="O23" i="31"/>
  <c r="P23" i="31"/>
  <c r="P31" i="31" s="1"/>
  <c r="Q23" i="31"/>
  <c r="R23" i="31"/>
  <c r="S23" i="31"/>
  <c r="K25" i="31"/>
  <c r="L25" i="31"/>
  <c r="M25" i="31"/>
  <c r="N25" i="31"/>
  <c r="O25" i="31"/>
  <c r="U25" i="31" s="1"/>
  <c r="P25" i="31"/>
  <c r="Q25" i="31"/>
  <c r="R25" i="31"/>
  <c r="S25" i="31"/>
  <c r="T25" i="31"/>
  <c r="K26" i="31"/>
  <c r="L26" i="31"/>
  <c r="M26" i="31"/>
  <c r="N26" i="31"/>
  <c r="O26" i="31"/>
  <c r="P26" i="31"/>
  <c r="Q26" i="31"/>
  <c r="R26" i="31"/>
  <c r="V26" i="31" s="1"/>
  <c r="S26" i="31"/>
  <c r="U26" i="31"/>
  <c r="W26" i="31"/>
  <c r="F28" i="31"/>
  <c r="K28" i="31"/>
  <c r="L28" i="31"/>
  <c r="M28" i="31"/>
  <c r="N28" i="31"/>
  <c r="O28" i="31"/>
  <c r="T28" i="31" s="1"/>
  <c r="P28" i="31"/>
  <c r="Q28" i="31"/>
  <c r="R28" i="31"/>
  <c r="S28" i="31"/>
  <c r="AA28" i="31"/>
  <c r="AA30" i="31" s="1"/>
  <c r="F29" i="31"/>
  <c r="K29" i="31" s="1"/>
  <c r="P29" i="31"/>
  <c r="Q29" i="31"/>
  <c r="R29" i="31"/>
  <c r="S29" i="31"/>
  <c r="Z29" i="31"/>
  <c r="Z31" i="31" s="1"/>
  <c r="AA29" i="31"/>
  <c r="AA31" i="31" s="1"/>
  <c r="F30" i="31"/>
  <c r="M30" i="31" s="1"/>
  <c r="G30" i="31"/>
  <c r="H30" i="31"/>
  <c r="I30" i="31"/>
  <c r="J30" i="31"/>
  <c r="Q30" i="31"/>
  <c r="X30" i="31"/>
  <c r="Y30" i="31"/>
  <c r="Z30" i="31"/>
  <c r="G31" i="31"/>
  <c r="H31" i="31"/>
  <c r="I31" i="31"/>
  <c r="J31" i="31"/>
  <c r="X31" i="31"/>
  <c r="Y31" i="31"/>
  <c r="U29" i="32" l="1"/>
  <c r="V29" i="32"/>
  <c r="T29" i="32"/>
  <c r="O31" i="32"/>
  <c r="V31" i="32" s="1"/>
  <c r="W29" i="32"/>
  <c r="W30" i="32"/>
  <c r="V30" i="32"/>
  <c r="U30" i="32"/>
  <c r="T30" i="32"/>
  <c r="K31" i="32"/>
  <c r="L31" i="32"/>
  <c r="N31" i="32"/>
  <c r="M31" i="32"/>
  <c r="O30" i="31"/>
  <c r="W14" i="31"/>
  <c r="T23" i="31"/>
  <c r="U17" i="31"/>
  <c r="U13" i="31"/>
  <c r="L29" i="31"/>
  <c r="N30" i="31"/>
  <c r="W20" i="31"/>
  <c r="W28" i="31"/>
  <c r="W25" i="31"/>
  <c r="U16" i="31"/>
  <c r="W13" i="31"/>
  <c r="K30" i="31"/>
  <c r="L30" i="31"/>
  <c r="V25" i="31"/>
  <c r="W23" i="31"/>
  <c r="Q31" i="31"/>
  <c r="F31" i="31"/>
  <c r="T26" i="31"/>
  <c r="W17" i="31"/>
  <c r="U30" i="31"/>
  <c r="W19" i="31"/>
  <c r="V19" i="31"/>
  <c r="M31" i="31"/>
  <c r="S30" i="31"/>
  <c r="W30" i="31" s="1"/>
  <c r="O29" i="31"/>
  <c r="V28" i="31"/>
  <c r="V23" i="31"/>
  <c r="U19" i="31"/>
  <c r="T14" i="31"/>
  <c r="L31" i="31"/>
  <c r="R30" i="31"/>
  <c r="V30" i="31" s="1"/>
  <c r="N29" i="31"/>
  <c r="U28" i="31"/>
  <c r="U23" i="31"/>
  <c r="T19" i="31"/>
  <c r="V16" i="31"/>
  <c r="S31" i="31"/>
  <c r="M29" i="31"/>
  <c r="V20" i="31"/>
  <c r="R31" i="31"/>
  <c r="P30" i="31"/>
  <c r="T30" i="31" s="1"/>
  <c r="U20" i="31"/>
  <c r="V13" i="31"/>
  <c r="V17" i="31"/>
  <c r="U31" i="32" l="1"/>
  <c r="W31" i="32"/>
  <c r="T31" i="32"/>
  <c r="K31" i="31"/>
  <c r="N31" i="31"/>
  <c r="O31" i="31"/>
  <c r="T29" i="31"/>
  <c r="U29" i="31"/>
  <c r="V29" i="31"/>
  <c r="W29" i="31"/>
  <c r="T31" i="31" l="1"/>
  <c r="U31" i="31"/>
  <c r="V31" i="31"/>
  <c r="W31" i="31"/>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<sst xmlns="http://schemas.openxmlformats.org/spreadsheetml/2006/main" count="897" uniqueCount="95">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</sst>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40">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637048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Jun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3"/>
      <sheetName val="Traffic&gt;"/>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refreshError="1"/>
      <sheetData sheetId="1" refreshError="1"/>
      <sheetData sheetId="2" refreshError="1"/>
      <sheetData sheetId="3" refreshError="1"/>
      <sheetData sheetId="4" refreshError="1"/>
      <sheetData sheetId="5" refreshError="1"/>
      <sheetData sheetId="6">
        <row r="13">
          <cell r="O13">
            <v>758</v>
          </cell>
          <cell r="P13">
            <v>749</v>
          </cell>
          <cell r="Q13">
            <v>0</v>
          </cell>
          <cell r="R13">
            <v>551</v>
          </cell>
          <cell r="S13">
            <v>735</v>
          </cell>
        </row>
        <row r="14">
          <cell r="O14">
            <v>2341177</v>
          </cell>
          <cell r="P14">
            <v>1292414</v>
          </cell>
          <cell r="Q14">
            <v>0</v>
          </cell>
          <cell r="R14">
            <v>1092884</v>
          </cell>
          <cell r="S14">
            <v>2148202</v>
          </cell>
        </row>
        <row r="16">
          <cell r="O16">
            <v>143</v>
          </cell>
          <cell r="P16">
            <v>163</v>
          </cell>
          <cell r="Q16">
            <v>34</v>
          </cell>
          <cell r="R16">
            <v>10</v>
          </cell>
          <cell r="S16">
            <v>145</v>
          </cell>
        </row>
        <row r="17">
          <cell r="O17">
            <v>351486</v>
          </cell>
          <cell r="P17">
            <v>178913</v>
          </cell>
          <cell r="Q17">
            <v>40586</v>
          </cell>
          <cell r="R17">
            <v>41113</v>
          </cell>
          <cell r="S17">
            <v>393104</v>
          </cell>
        </row>
        <row r="19">
          <cell r="O19">
            <v>169</v>
          </cell>
          <cell r="P19">
            <v>138</v>
          </cell>
          <cell r="Q19">
            <v>3</v>
          </cell>
          <cell r="R19">
            <v>3</v>
          </cell>
          <cell r="S19">
            <v>64</v>
          </cell>
        </row>
        <row r="20">
          <cell r="O20">
            <v>224466</v>
          </cell>
          <cell r="P20">
            <v>124236</v>
          </cell>
          <cell r="Q20">
            <v>0</v>
          </cell>
          <cell r="R20">
            <v>1753</v>
          </cell>
          <cell r="S20">
            <v>108923</v>
          </cell>
        </row>
        <row r="22">
          <cell r="O22">
            <v>607</v>
          </cell>
          <cell r="P22">
            <v>260</v>
          </cell>
          <cell r="Q22">
            <v>0</v>
          </cell>
          <cell r="R22">
            <v>206</v>
          </cell>
          <cell r="S22">
            <v>652</v>
          </cell>
        </row>
        <row r="23">
          <cell r="O23">
            <v>1579293</v>
          </cell>
          <cell r="P23">
            <v>358192</v>
          </cell>
          <cell r="Q23">
            <v>0</v>
          </cell>
          <cell r="R23">
            <v>547984</v>
          </cell>
          <cell r="S23">
            <v>1626327</v>
          </cell>
        </row>
        <row r="25">
          <cell r="O25">
            <v>4</v>
          </cell>
          <cell r="P25">
            <v>1</v>
          </cell>
          <cell r="Q25">
            <v>0</v>
          </cell>
          <cell r="R25">
            <v>0</v>
          </cell>
          <cell r="S25">
            <v>3</v>
          </cell>
        </row>
        <row r="26">
          <cell r="O26">
            <v>4382</v>
          </cell>
          <cell r="P26">
            <v>925</v>
          </cell>
          <cell r="Q26">
            <v>0</v>
          </cell>
          <cell r="R26">
            <v>0</v>
          </cell>
          <cell r="S26">
            <v>3410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45121</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XFD57"/>
  <sheetViews>
    <sheetView showGridLines="0" tabSelected="1" zoomScale="90" zoomScaleNormal="90" zoomScalePageLayoutView="40" workbookViewId="0">
      <selection activeCell="V10" sqref="V10"/>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1" width="10.109375" customWidth="1"/>
    <col min="22" max="22" width="7.33203125" style="10" bestFit="1" customWidth="1"/>
    <col min="23" max="37" width="0" style="10" hidden="1" customWidth="1"/>
    <col min="38" max="48" width="0" hidden="1" customWidth="1"/>
    <col min="49" max="16384" width="9.109375" hidden="1"/>
  </cols>
  <sheetData>
    <row r="1" spans="1:37" ht="14.4">
      <c r="A1" s="10"/>
      <c r="B1" s="10"/>
      <c r="C1" s="10"/>
      <c r="D1" s="10"/>
      <c r="E1" s="10"/>
      <c r="F1" s="204"/>
      <c r="G1" s="204"/>
      <c r="H1" s="204"/>
      <c r="I1" s="204"/>
      <c r="J1" s="204"/>
      <c r="K1" s="204"/>
      <c r="L1" s="204"/>
      <c r="M1" s="204"/>
      <c r="N1" s="204"/>
      <c r="O1" s="204"/>
      <c r="P1" s="204"/>
      <c r="Q1" s="204"/>
      <c r="R1" s="10"/>
      <c r="S1" s="10"/>
      <c r="T1" s="10"/>
      <c r="U1" s="10"/>
    </row>
    <row r="2" spans="1:37" ht="18.600000000000001" thickBot="1">
      <c r="A2" s="10"/>
      <c r="B2" s="211"/>
      <c r="C2" s="28"/>
      <c r="D2" s="28"/>
      <c r="E2" s="28"/>
      <c r="F2" s="212"/>
      <c r="G2" s="212"/>
      <c r="H2" s="212"/>
      <c r="I2" s="212"/>
      <c r="J2" s="212"/>
      <c r="K2" s="212"/>
      <c r="L2" s="212"/>
      <c r="M2" s="212"/>
      <c r="N2" s="212"/>
      <c r="O2" s="212"/>
      <c r="P2" s="212"/>
      <c r="Q2" s="212"/>
      <c r="R2" s="28"/>
      <c r="S2" s="28"/>
      <c r="T2" s="223"/>
      <c r="U2" s="223"/>
    </row>
    <row r="3" spans="1:37" ht="14.4">
      <c r="A3" s="10"/>
      <c r="B3" s="164"/>
      <c r="C3" s="165"/>
      <c r="D3" s="165"/>
      <c r="E3" s="165"/>
      <c r="F3" s="205"/>
      <c r="G3" s="205"/>
      <c r="H3" s="205"/>
      <c r="I3" s="205"/>
      <c r="J3" s="205"/>
      <c r="K3" s="205"/>
      <c r="L3" s="205"/>
      <c r="M3" s="205"/>
      <c r="N3" s="205"/>
      <c r="O3" s="205"/>
      <c r="P3" s="205"/>
      <c r="Q3" s="205"/>
      <c r="R3" s="165"/>
      <c r="S3" s="166"/>
      <c r="T3" s="166"/>
      <c r="U3" s="166"/>
    </row>
    <row r="4" spans="1:37" ht="16.2">
      <c r="A4" s="10"/>
      <c r="B4" s="167" t="s">
        <v>11</v>
      </c>
      <c r="C4" s="168"/>
      <c r="D4" s="165"/>
      <c r="E4" s="169" t="s">
        <v>93</v>
      </c>
      <c r="F4" s="205"/>
      <c r="G4" s="205"/>
      <c r="H4" s="205"/>
      <c r="I4" s="205"/>
      <c r="J4" s="205"/>
      <c r="K4" s="205"/>
      <c r="L4" s="205"/>
      <c r="M4" s="205"/>
      <c r="N4" s="205"/>
      <c r="O4" s="205"/>
      <c r="P4" s="205"/>
      <c r="Q4" s="205"/>
      <c r="R4" s="165"/>
      <c r="S4" s="165"/>
      <c r="T4" s="165"/>
      <c r="U4" s="165"/>
    </row>
    <row r="5" spans="1:37" ht="14.4">
      <c r="A5" s="10"/>
      <c r="B5" s="164"/>
      <c r="C5" s="165"/>
      <c r="D5" s="165"/>
      <c r="E5" s="165"/>
      <c r="F5" s="205"/>
      <c r="G5" s="205"/>
      <c r="H5" s="205"/>
      <c r="I5" s="205"/>
      <c r="J5" s="205"/>
      <c r="K5" s="205"/>
      <c r="L5" s="205"/>
      <c r="M5" s="205"/>
      <c r="N5" s="205"/>
      <c r="O5" s="205"/>
      <c r="P5" s="205"/>
      <c r="Q5" s="205"/>
      <c r="R5" s="165"/>
      <c r="S5" s="165"/>
      <c r="T5" s="165"/>
      <c r="U5" s="165"/>
    </row>
    <row r="6" spans="1:37" ht="14.4">
      <c r="A6" s="10"/>
      <c r="B6" s="170"/>
      <c r="D6" s="165"/>
      <c r="E6" s="165"/>
      <c r="F6" s="205"/>
      <c r="G6" s="205"/>
      <c r="H6" s="205"/>
      <c r="I6" s="205"/>
      <c r="J6" s="205"/>
      <c r="K6" s="205"/>
      <c r="L6" s="205"/>
      <c r="M6" s="205"/>
      <c r="N6" s="205"/>
      <c r="O6" s="205"/>
      <c r="P6" s="205"/>
      <c r="Q6" s="205"/>
      <c r="R6" s="165"/>
      <c r="S6" s="165"/>
      <c r="T6" s="165"/>
      <c r="U6" s="165"/>
    </row>
    <row r="7" spans="1:37"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row>
    <row r="8" spans="1:37"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124"/>
      <c r="X8" s="124"/>
      <c r="Y8" s="124"/>
      <c r="Z8" s="124"/>
      <c r="AA8" s="124"/>
      <c r="AB8" s="124"/>
      <c r="AC8" s="124"/>
      <c r="AD8" s="124"/>
      <c r="AE8" s="124"/>
      <c r="AF8" s="124"/>
      <c r="AG8" s="124"/>
      <c r="AH8" s="124"/>
      <c r="AI8" s="124"/>
      <c r="AJ8" s="124"/>
      <c r="AK8" s="124"/>
    </row>
    <row r="9" spans="1:37"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row>
    <row r="10" spans="1:37" ht="23.4" customHeight="1">
      <c r="A10" s="10"/>
      <c r="B10" s="173"/>
      <c r="C10" s="213"/>
      <c r="D10" s="214"/>
      <c r="E10" s="214"/>
      <c r="F10" s="215"/>
      <c r="G10" s="215"/>
      <c r="H10" s="215"/>
      <c r="I10" s="215"/>
      <c r="J10" s="215"/>
      <c r="K10" s="215"/>
      <c r="L10" s="215"/>
      <c r="M10" s="215"/>
      <c r="N10" s="215"/>
      <c r="O10" s="215"/>
      <c r="P10" s="215"/>
      <c r="Q10" s="215"/>
    </row>
    <row r="11" spans="1:37" ht="20.25" customHeight="1">
      <c r="A11" s="10"/>
      <c r="B11" s="10"/>
      <c r="C11" s="216" t="s">
        <v>71</v>
      </c>
      <c r="D11" s="10"/>
      <c r="E11" s="10"/>
      <c r="O11" s="204"/>
      <c r="P11" s="204"/>
      <c r="Q11" s="204"/>
      <c r="R11" s="10"/>
    </row>
    <row r="12" spans="1:37" ht="18" customHeight="1">
      <c r="A12" s="10"/>
      <c r="B12" s="10"/>
      <c r="C12" s="216" t="s">
        <v>72</v>
      </c>
      <c r="D12" s="10"/>
      <c r="E12" s="10"/>
      <c r="O12" s="204"/>
      <c r="P12" s="204"/>
      <c r="Q12" s="204"/>
      <c r="R12" s="10"/>
    </row>
    <row r="13" spans="1:37" ht="26.7" hidden="1" customHeight="1"/>
    <row r="14" spans="1:37" ht="26.4" hidden="1" customHeight="1"/>
    <row r="15" spans="1:37" ht="26.4" hidden="1" customHeight="1"/>
    <row r="16" spans="1:37"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99" zoomScaleNormal="85" workbookViewId="0">
      <selection activeCell="J3" sqref="J3"/>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24" t="s">
        <v>59</v>
      </c>
      <c r="G9" s="224"/>
      <c r="H9" s="224"/>
      <c r="I9" s="224"/>
      <c r="J9" s="224"/>
      <c r="K9" s="224"/>
      <c r="L9" s="224"/>
      <c r="M9" s="224"/>
      <c r="N9" s="225"/>
      <c r="O9" s="226" t="s">
        <v>60</v>
      </c>
      <c r="P9" s="224"/>
      <c r="Q9" s="224"/>
      <c r="R9" s="224"/>
      <c r="S9" s="224"/>
      <c r="T9" s="224"/>
      <c r="U9" s="224"/>
      <c r="V9" s="224"/>
      <c r="W9" s="225"/>
      <c r="X9" s="226" t="s">
        <v>25</v>
      </c>
      <c r="Y9" s="224"/>
      <c r="Z9" s="224"/>
      <c r="AA9" s="227"/>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95</v>
      </c>
      <c r="G13" s="130">
        <v>83</v>
      </c>
      <c r="H13" s="130">
        <v>0</v>
      </c>
      <c r="I13" s="130">
        <v>0</v>
      </c>
      <c r="J13" s="130">
        <v>90</v>
      </c>
      <c r="K13" s="71">
        <f>IFERROR(F13/G13-1,"n/a")</f>
        <v>0.14457831325301207</v>
      </c>
      <c r="L13" s="71" t="str">
        <f t="shared" ref="L13:L28" si="0">IFERROR(F13/H13-1,"n/a")</f>
        <v>n/a</v>
      </c>
      <c r="M13" s="71" t="str">
        <f>IFERROR(F13/I13-1,"n/a")</f>
        <v>n/a</v>
      </c>
      <c r="N13" s="131">
        <f t="shared" ref="N13:N14" si="1">IFERROR(F13/J13-1,"n/a")</f>
        <v>5.555555555555558E-2</v>
      </c>
      <c r="O13" s="75">
        <f>'[3]May-23'!O13+'Haziran-23'!F13</f>
        <v>853</v>
      </c>
      <c r="P13" s="75">
        <f>'[3]May-23'!$P$13+G13</f>
        <v>832</v>
      </c>
      <c r="Q13" s="75">
        <f>'[3]May-23'!Q13+'Haziran-23'!H13</f>
        <v>0</v>
      </c>
      <c r="R13" s="75">
        <f>'[3]May-23'!R13+'Haziran-23'!I13</f>
        <v>551</v>
      </c>
      <c r="S13" s="75">
        <f>'[3]May-23'!S13+'Haziran-23'!J13</f>
        <v>825</v>
      </c>
      <c r="T13" s="71">
        <f>IFERROR(O13/P13-1,"n/a")</f>
        <v>2.5240384615384581E-2</v>
      </c>
      <c r="U13" s="71" t="str">
        <f>IFERROR(O13/Q13-1,"n/a")</f>
        <v>n/a</v>
      </c>
      <c r="V13" s="71">
        <f>IFERROR(O13/R13-1,"n/a")</f>
        <v>0.5480943738656987</v>
      </c>
      <c r="W13" s="131">
        <f>IFERROR(O13/S13-1,"n/a")</f>
        <v>3.3939393939393936E-2</v>
      </c>
      <c r="X13" s="75">
        <v>346</v>
      </c>
      <c r="Y13" s="75">
        <v>111</v>
      </c>
      <c r="Z13" s="191">
        <v>145</v>
      </c>
      <c r="AA13" s="192">
        <v>386</v>
      </c>
      <c r="AB13" s="10"/>
      <c r="AC13" s="10"/>
    </row>
    <row r="14" spans="1:29" ht="14.4">
      <c r="A14" s="10"/>
      <c r="B14" s="187"/>
      <c r="C14" s="190"/>
      <c r="D14" s="168" t="s">
        <v>20</v>
      </c>
      <c r="E14" s="189"/>
      <c r="F14" s="136">
        <v>359885</v>
      </c>
      <c r="G14" s="130">
        <v>234968</v>
      </c>
      <c r="H14" s="130">
        <v>0</v>
      </c>
      <c r="I14" s="130">
        <v>0</v>
      </c>
      <c r="J14" s="130">
        <v>303053</v>
      </c>
      <c r="K14" s="71">
        <f>IFERROR(F14/G14-1,"n/a")</f>
        <v>0.53163409485546964</v>
      </c>
      <c r="L14" s="71" t="str">
        <f t="shared" si="0"/>
        <v>n/a</v>
      </c>
      <c r="M14" s="71" t="str">
        <f t="shared" ref="M14" si="2">IFERROR(F14/I14-1,"n/a")</f>
        <v>n/a</v>
      </c>
      <c r="N14" s="131">
        <f t="shared" si="1"/>
        <v>0.1875315538866138</v>
      </c>
      <c r="O14" s="75">
        <f>'[3]May-23'!$O$14+F14</f>
        <v>2701062</v>
      </c>
      <c r="P14" s="75">
        <f>'[3]May-23'!P14+'Haziran-23'!G14</f>
        <v>1527382</v>
      </c>
      <c r="Q14" s="75">
        <f>'[3]May-23'!Q14+'Haziran-23'!H14</f>
        <v>0</v>
      </c>
      <c r="R14" s="75">
        <f>'[3]May-23'!R14+'Haziran-23'!I14</f>
        <v>1092884</v>
      </c>
      <c r="S14" s="75">
        <f>'[3]May-23'!S14+'Haziran-23'!J14</f>
        <v>2451255</v>
      </c>
      <c r="T14" s="71">
        <f>IFERROR(O14/P14-1,"n/a")</f>
        <v>0.76842597333214613</v>
      </c>
      <c r="U14" s="71" t="str">
        <f>IFERROR(O14/Q14-1,"n/a")</f>
        <v>n/a</v>
      </c>
      <c r="V14" s="71">
        <f>IFERROR(O14/R14-1,"n/a")</f>
        <v>1.4714992625017844</v>
      </c>
      <c r="W14" s="131">
        <f>IFERROR(O14/S14-1,"n/a")</f>
        <v>0.10190983802174802</v>
      </c>
      <c r="X14" s="75">
        <v>380182</v>
      </c>
      <c r="Y14" s="75">
        <v>80863</v>
      </c>
      <c r="Z14" s="191">
        <v>258885</v>
      </c>
      <c r="AA14" s="192">
        <v>733296</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73</v>
      </c>
      <c r="G16" s="130">
        <v>71</v>
      </c>
      <c r="H16" s="130">
        <v>17</v>
      </c>
      <c r="I16" s="130">
        <v>0</v>
      </c>
      <c r="J16" s="130">
        <v>71</v>
      </c>
      <c r="K16" s="71">
        <f>IFERROR(F16/G16-1,"n/a")</f>
        <v>2.8169014084507005E-2</v>
      </c>
      <c r="L16" s="71">
        <f t="shared" si="0"/>
        <v>3.2941176470588234</v>
      </c>
      <c r="M16" s="71" t="str">
        <f t="shared" ref="M16:M17" si="3">IFERROR(F16/I16-1,"n/a")</f>
        <v>n/a</v>
      </c>
      <c r="N16" s="131">
        <f t="shared" ref="N16:N17" si="4">IFERROR(F16/J16-1,"n/a")</f>
        <v>2.8169014084507005E-2</v>
      </c>
      <c r="O16" s="75">
        <f>'[3]May-23'!$O$16+F16</f>
        <v>216</v>
      </c>
      <c r="P16" s="75">
        <f>'[3]May-23'!P16+'Haziran-23'!G16</f>
        <v>234</v>
      </c>
      <c r="Q16" s="75">
        <f>'[3]May-23'!Q16+'Haziran-23'!H16</f>
        <v>51</v>
      </c>
      <c r="R16" s="75">
        <f>'[3]May-23'!R16+'Haziran-23'!I16</f>
        <v>10</v>
      </c>
      <c r="S16" s="75">
        <f>'[3]May-23'!S16+'Haziran-23'!J16</f>
        <v>216</v>
      </c>
      <c r="T16" s="71">
        <f>IFERROR(O16/P16-1,"n/a")</f>
        <v>-7.6923076923076872E-2</v>
      </c>
      <c r="U16" s="71">
        <f t="shared" ref="U16:U17" si="5">IFERROR(O16/Q16-1,"n/a")</f>
        <v>3.2352941176470589</v>
      </c>
      <c r="V16" s="71">
        <f t="shared" ref="V16:V17" si="6">IFERROR(O16/R16-1,"n/a")</f>
        <v>20.6</v>
      </c>
      <c r="W16" s="131">
        <f t="shared" ref="W16:W17" si="7">IFERROR(O16/S16-1,"n/a")</f>
        <v>0</v>
      </c>
      <c r="X16" s="75">
        <v>778</v>
      </c>
      <c r="Y16" s="75">
        <v>283</v>
      </c>
      <c r="Z16" s="191">
        <v>43</v>
      </c>
      <c r="AA16" s="192">
        <v>827</v>
      </c>
      <c r="AB16" s="10"/>
      <c r="AC16" s="10"/>
    </row>
    <row r="17" spans="1:29" ht="14.4">
      <c r="A17" s="10"/>
      <c r="B17" s="187"/>
      <c r="C17" s="190"/>
      <c r="D17" s="168" t="s">
        <v>20</v>
      </c>
      <c r="E17" s="189"/>
      <c r="F17" s="134">
        <v>224892</v>
      </c>
      <c r="G17" s="130">
        <v>82038</v>
      </c>
      <c r="H17" s="130">
        <v>24481</v>
      </c>
      <c r="I17" s="130">
        <v>0</v>
      </c>
      <c r="J17" s="130">
        <v>165399</v>
      </c>
      <c r="K17" s="71">
        <f>IFERROR(F17/G17-1,"n/a")</f>
        <v>1.7413150003656841</v>
      </c>
      <c r="L17" s="71">
        <f t="shared" si="0"/>
        <v>8.1863894448756174</v>
      </c>
      <c r="M17" s="71" t="str">
        <f t="shared" si="3"/>
        <v>n/a</v>
      </c>
      <c r="N17" s="131">
        <f t="shared" si="4"/>
        <v>0.35969383128072119</v>
      </c>
      <c r="O17" s="75">
        <f>'[3]May-23'!O17+'Haziran-23'!F17</f>
        <v>576378</v>
      </c>
      <c r="P17" s="75">
        <f>'[3]May-23'!P17+'Haziran-23'!G17</f>
        <v>260951</v>
      </c>
      <c r="Q17" s="75">
        <f>'[3]May-23'!Q17+'Haziran-23'!H17</f>
        <v>65067</v>
      </c>
      <c r="R17" s="75">
        <f>'[3]May-23'!R17+'Haziran-23'!I17</f>
        <v>41113</v>
      </c>
      <c r="S17" s="75">
        <f>'[3]May-23'!S17+'Haziran-23'!J17</f>
        <v>558503</v>
      </c>
      <c r="T17" s="71">
        <f>IFERROR(O17/P17-1,"n/a")</f>
        <v>1.2087594989097572</v>
      </c>
      <c r="U17" s="71">
        <f t="shared" si="5"/>
        <v>7.8582230623818532</v>
      </c>
      <c r="V17" s="71">
        <f t="shared" si="6"/>
        <v>13.019361272590178</v>
      </c>
      <c r="W17" s="131">
        <f t="shared" si="7"/>
        <v>3.2005199613968083E-2</v>
      </c>
      <c r="X17" s="75">
        <v>1843624</v>
      </c>
      <c r="Y17" s="75">
        <v>465109</v>
      </c>
      <c r="Z17" s="191">
        <v>140552</v>
      </c>
      <c r="AA17" s="192">
        <v>2552942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87</v>
      </c>
      <c r="G19" s="130">
        <v>91</v>
      </c>
      <c r="H19" s="130">
        <v>0</v>
      </c>
      <c r="I19" s="130">
        <v>0</v>
      </c>
      <c r="J19" s="130">
        <v>42</v>
      </c>
      <c r="K19" s="71">
        <f>IFERROR(F19/G19-1,"n/a")</f>
        <v>-4.3956043956043911E-2</v>
      </c>
      <c r="L19" s="71" t="str">
        <f t="shared" si="0"/>
        <v>n/a</v>
      </c>
      <c r="M19" s="71" t="str">
        <f t="shared" ref="M19:M20" si="8">IFERROR(F19/I19-1,"n/a")</f>
        <v>n/a</v>
      </c>
      <c r="N19" s="131">
        <f>IFERROR(F19/J19-1,"n/a")</f>
        <v>1.0714285714285716</v>
      </c>
      <c r="O19" s="75">
        <f>'[3]May-23'!O19+'Haziran-23'!F19</f>
        <v>256</v>
      </c>
      <c r="P19" s="75">
        <f>'[3]May-23'!P19+'Haziran-23'!G19</f>
        <v>229</v>
      </c>
      <c r="Q19" s="75">
        <f>'[3]May-23'!Q19+'Haziran-23'!H19</f>
        <v>3</v>
      </c>
      <c r="R19" s="75">
        <f>'[3]May-23'!R19+'Haziran-23'!I19</f>
        <v>3</v>
      </c>
      <c r="S19" s="75">
        <f>'[3]May-23'!S19+'Haziran-23'!J19</f>
        <v>106</v>
      </c>
      <c r="T19" s="71">
        <f>IFERROR(O19/P19-1,"n/a")</f>
        <v>0.11790393013100431</v>
      </c>
      <c r="U19" s="71">
        <f t="shared" ref="U19:U20" si="9">IFERROR(O19/Q19-1,"n/a")</f>
        <v>84.333333333333329</v>
      </c>
      <c r="V19" s="71">
        <f t="shared" ref="V19:V20" si="10">IFERROR(O19/R19-1,"n/a")</f>
        <v>84.333333333333329</v>
      </c>
      <c r="W19" s="131">
        <f t="shared" ref="W19:W20" si="11">IFERROR(O19/S19-1,"n/a")</f>
        <v>1.4150943396226414</v>
      </c>
      <c r="X19" s="75">
        <v>475</v>
      </c>
      <c r="Y19" s="75">
        <v>23</v>
      </c>
      <c r="Z19" s="191">
        <v>4</v>
      </c>
      <c r="AA19" s="192">
        <v>191</v>
      </c>
      <c r="AB19" s="10"/>
      <c r="AC19" s="10"/>
    </row>
    <row r="20" spans="1:29" ht="14.4">
      <c r="A20" s="10"/>
      <c r="B20" s="187"/>
      <c r="C20" s="190"/>
      <c r="D20" s="168" t="s">
        <v>20</v>
      </c>
      <c r="E20" s="189"/>
      <c r="F20" s="136">
        <f>132170+37144</f>
        <v>169314</v>
      </c>
      <c r="G20" s="130">
        <f>91454+26901</f>
        <v>118355</v>
      </c>
      <c r="H20" s="130">
        <v>0</v>
      </c>
      <c r="I20" s="130">
        <v>2213</v>
      </c>
      <c r="J20" s="130">
        <f>46798+31061</f>
        <v>77859</v>
      </c>
      <c r="K20" s="71">
        <f>IFERROR(F20/G20-1,"n/a")</f>
        <v>0.43056060157999232</v>
      </c>
      <c r="L20" s="71" t="str">
        <f t="shared" si="0"/>
        <v>n/a</v>
      </c>
      <c r="M20" s="71">
        <f t="shared" si="8"/>
        <v>75.508811568007232</v>
      </c>
      <c r="N20" s="131">
        <f t="shared" ref="N20:N28" si="12">IFERROR(F20/J20-1,"n/a")</f>
        <v>1.1746233576079836</v>
      </c>
      <c r="O20" s="75">
        <f>'[3]May-23'!O20+'Haziran-23'!F20</f>
        <v>393780</v>
      </c>
      <c r="P20" s="75">
        <f>'[3]May-23'!P20+'Haziran-23'!G20</f>
        <v>242591</v>
      </c>
      <c r="Q20" s="75">
        <f>'[3]May-23'!Q20+'Haziran-23'!H20</f>
        <v>0</v>
      </c>
      <c r="R20" s="75">
        <f>'[3]May-23'!R20+'Haziran-23'!I20</f>
        <v>3966</v>
      </c>
      <c r="S20" s="75">
        <f>'[3]May-23'!S20+'Haziran-23'!J20</f>
        <v>186782</v>
      </c>
      <c r="T20" s="71">
        <f>IFERROR(O20/P20-1,"n/a")</f>
        <v>0.62322592346789452</v>
      </c>
      <c r="U20" s="71" t="str">
        <f t="shared" si="9"/>
        <v>n/a</v>
      </c>
      <c r="V20" s="71">
        <f t="shared" si="10"/>
        <v>98.288956127080183</v>
      </c>
      <c r="W20" s="131">
        <f t="shared" si="11"/>
        <v>1.1082331273891488</v>
      </c>
      <c r="X20" s="75">
        <v>561984</v>
      </c>
      <c r="Y20" s="75">
        <v>8611</v>
      </c>
      <c r="Z20" s="191">
        <v>1753</v>
      </c>
      <c r="AA20" s="192">
        <v>254421</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88</v>
      </c>
      <c r="G22" s="130">
        <v>69</v>
      </c>
      <c r="H22" s="130">
        <v>4</v>
      </c>
      <c r="I22" s="130">
        <v>0</v>
      </c>
      <c r="J22" s="130">
        <v>78</v>
      </c>
      <c r="K22" s="71">
        <f>IFERROR(F22/G22-1,"n/a")</f>
        <v>0.2753623188405796</v>
      </c>
      <c r="L22" s="71">
        <f t="shared" si="0"/>
        <v>21</v>
      </c>
      <c r="M22" s="71" t="str">
        <f t="shared" ref="M22:M23" si="13">IFERROR(F22/I22-1,"n/a")</f>
        <v>n/a</v>
      </c>
      <c r="N22" s="131">
        <f t="shared" si="12"/>
        <v>0.12820512820512819</v>
      </c>
      <c r="O22" s="75">
        <f>'[3]May-23'!O22+'Haziran-23'!F22</f>
        <v>695</v>
      </c>
      <c r="P22" s="75">
        <f>'[3]May-23'!P22+'Haziran-23'!G22</f>
        <v>329</v>
      </c>
      <c r="Q22" s="75">
        <f>'[3]May-23'!Q22+'Haziran-23'!H22</f>
        <v>4</v>
      </c>
      <c r="R22" s="75">
        <f>'[3]May-23'!R22+'Haziran-23'!I22</f>
        <v>206</v>
      </c>
      <c r="S22" s="75">
        <f>'[3]May-23'!S22+'Haziran-23'!J22</f>
        <v>730</v>
      </c>
      <c r="T22" s="71">
        <f>IFERROR(O22/P22-1,"n/a")</f>
        <v>1.1124620060790273</v>
      </c>
      <c r="U22" s="71">
        <f t="shared" ref="U22:U23" si="14">IFERROR(O22/Q22-1,"n/a")</f>
        <v>172.75</v>
      </c>
      <c r="V22" s="71">
        <f t="shared" ref="V22:V23" si="15">IFERROR(O22/R22-1,"n/a")</f>
        <v>2.3737864077669903</v>
      </c>
      <c r="W22" s="131">
        <f t="shared" ref="W22:W23" si="16">IFERROR(O22/S22-1,"n/a")</f>
        <v>-4.7945205479452024E-2</v>
      </c>
      <c r="X22" s="75">
        <v>1140</v>
      </c>
      <c r="Y22" s="75">
        <v>411</v>
      </c>
      <c r="Z22" s="191">
        <v>406</v>
      </c>
      <c r="AA22" s="192">
        <v>1205</v>
      </c>
      <c r="AB22" s="10"/>
      <c r="AC22" s="10"/>
    </row>
    <row r="23" spans="1:29" ht="14.4">
      <c r="A23" s="10"/>
      <c r="B23" s="187"/>
      <c r="C23" s="190"/>
      <c r="D23" s="168" t="s">
        <v>20</v>
      </c>
      <c r="E23" s="189"/>
      <c r="F23" s="136">
        <v>334459</v>
      </c>
      <c r="G23" s="130">
        <v>183895</v>
      </c>
      <c r="H23" s="130">
        <v>4923</v>
      </c>
      <c r="I23" s="130">
        <v>0</v>
      </c>
      <c r="J23" s="130">
        <v>278866</v>
      </c>
      <c r="K23" s="71">
        <f>IFERROR(F23/G23-1,"n/a")</f>
        <v>0.81874983006607027</v>
      </c>
      <c r="L23" s="71">
        <f t="shared" si="0"/>
        <v>66.93804590696729</v>
      </c>
      <c r="M23" s="71" t="str">
        <f t="shared" si="13"/>
        <v>n/a</v>
      </c>
      <c r="N23" s="131">
        <f t="shared" si="12"/>
        <v>0.19935381150803622</v>
      </c>
      <c r="O23" s="75">
        <f>'[3]May-23'!O23+'Haziran-23'!F23</f>
        <v>1913752</v>
      </c>
      <c r="P23" s="75">
        <f>'[3]May-23'!P23+'Haziran-23'!G23</f>
        <v>542087</v>
      </c>
      <c r="Q23" s="75">
        <f>'[3]May-23'!Q23+'Haziran-23'!H23</f>
        <v>4923</v>
      </c>
      <c r="R23" s="75">
        <f>'[3]May-23'!R23+'Haziran-23'!I23</f>
        <v>547984</v>
      </c>
      <c r="S23" s="75">
        <f>'[3]May-23'!S23+'Haziran-23'!J23</f>
        <v>1905193</v>
      </c>
      <c r="T23" s="71">
        <f>IFERROR(O23/P23-1,"n/a")</f>
        <v>2.5303410707137415</v>
      </c>
      <c r="U23" s="71">
        <f t="shared" si="14"/>
        <v>387.73694901482838</v>
      </c>
      <c r="V23" s="71">
        <f t="shared" si="15"/>
        <v>2.492350141609974</v>
      </c>
      <c r="W23" s="131">
        <f t="shared" si="16"/>
        <v>4.4924582443879313E-3</v>
      </c>
      <c r="X23" s="75">
        <v>3212646</v>
      </c>
      <c r="Y23" s="75">
        <v>687449</v>
      </c>
      <c r="Z23" s="191">
        <v>833999</v>
      </c>
      <c r="AA23" s="192">
        <v>3859183</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4</v>
      </c>
      <c r="G25" s="130">
        <v>1</v>
      </c>
      <c r="H25" s="130">
        <v>0</v>
      </c>
      <c r="I25" s="130">
        <v>0</v>
      </c>
      <c r="J25" s="130">
        <v>5</v>
      </c>
      <c r="K25" s="71">
        <f>IFERROR(F25/G25-1,"n/a")</f>
        <v>3</v>
      </c>
      <c r="L25" s="71" t="str">
        <f t="shared" si="0"/>
        <v>n/a</v>
      </c>
      <c r="M25" s="71" t="str">
        <f t="shared" ref="M25:M28" si="17">IFERROR(F25/I25-1,"n/a")</f>
        <v>n/a</v>
      </c>
      <c r="N25" s="131">
        <f t="shared" si="12"/>
        <v>-0.19999999999999996</v>
      </c>
      <c r="O25" s="75">
        <f>'[3]May-23'!O25+'Haziran-23'!F25</f>
        <v>8</v>
      </c>
      <c r="P25" s="75">
        <f>'[3]May-23'!P25+'Haziran-23'!G25</f>
        <v>2</v>
      </c>
      <c r="Q25" s="75">
        <f>'[3]May-23'!Q25+'Haziran-23'!H25</f>
        <v>0</v>
      </c>
      <c r="R25" s="75">
        <f>'[3]May-23'!R25+'Haziran-23'!I25</f>
        <v>0</v>
      </c>
      <c r="S25" s="75">
        <f>'[3]May-23'!S25+'Haziran-23'!J25</f>
        <v>8</v>
      </c>
      <c r="T25" s="71">
        <f>IFERROR(O25/P25-1,"n/a")</f>
        <v>3</v>
      </c>
      <c r="U25" s="71" t="str">
        <f t="shared" ref="U25:U28" si="18">IFERROR(O25/Q25-1,"n/a")</f>
        <v>n/a</v>
      </c>
      <c r="V25" s="71" t="str">
        <f t="shared" ref="V25:V28" si="19">IFERROR(O25/R25-1,"n/a")</f>
        <v>n/a</v>
      </c>
      <c r="W25" s="131">
        <f t="shared" ref="W25:W28" si="20">IFERROR(O25/S25-1,"n/a")</f>
        <v>0</v>
      </c>
      <c r="X25" s="75">
        <v>605</v>
      </c>
      <c r="Y25" s="75">
        <v>127</v>
      </c>
      <c r="Z25" s="191">
        <v>37</v>
      </c>
      <c r="AA25" s="192">
        <f>282+81</f>
        <v>363</v>
      </c>
      <c r="AB25" s="10"/>
      <c r="AC25" s="10"/>
    </row>
    <row r="26" spans="1:29" ht="14.4">
      <c r="A26" s="10"/>
      <c r="B26" s="187"/>
      <c r="C26" s="190"/>
      <c r="D26" s="168" t="s">
        <v>20</v>
      </c>
      <c r="E26" s="189"/>
      <c r="F26" s="130">
        <v>9205</v>
      </c>
      <c r="G26" s="130">
        <v>2226</v>
      </c>
      <c r="H26" s="130">
        <v>0</v>
      </c>
      <c r="I26" s="130">
        <v>0</v>
      </c>
      <c r="J26" s="130">
        <v>6817</v>
      </c>
      <c r="K26" s="71">
        <f>IFERROR(F26/G26-1,"n/a")</f>
        <v>3.1352201257861632</v>
      </c>
      <c r="L26" s="71" t="str">
        <f t="shared" si="0"/>
        <v>n/a</v>
      </c>
      <c r="M26" s="71" t="str">
        <f t="shared" si="17"/>
        <v>n/a</v>
      </c>
      <c r="N26" s="131">
        <f t="shared" si="12"/>
        <v>0.35030071879125724</v>
      </c>
      <c r="O26" s="75">
        <f>'[3]May-23'!O26+'Haziran-23'!F26</f>
        <v>13587</v>
      </c>
      <c r="P26" s="75">
        <f>'[3]May-23'!P26+'Haziran-23'!G26</f>
        <v>3151</v>
      </c>
      <c r="Q26" s="75">
        <f>'[3]May-23'!Q26+'Haziran-23'!H26</f>
        <v>0</v>
      </c>
      <c r="R26" s="75">
        <f>'[3]May-23'!R26+'Haziran-23'!I26</f>
        <v>0</v>
      </c>
      <c r="S26" s="75">
        <f>'[3]May-23'!S26+'Haziran-23'!J26</f>
        <v>10227</v>
      </c>
      <c r="T26" s="71">
        <f>IFERROR(O26/P26-1,"n/a")</f>
        <v>3.3119644557283401</v>
      </c>
      <c r="U26" s="71" t="str">
        <f t="shared" si="18"/>
        <v>n/a</v>
      </c>
      <c r="V26" s="71" t="str">
        <f t="shared" si="19"/>
        <v>n/a</v>
      </c>
      <c r="W26" s="131">
        <f t="shared" si="20"/>
        <v>0.32854209445585214</v>
      </c>
      <c r="X26" s="75">
        <v>1098243</v>
      </c>
      <c r="Y26" s="75">
        <v>165083</v>
      </c>
      <c r="Z26" s="191">
        <f>20768+8294</f>
        <v>29062</v>
      </c>
      <c r="AA26" s="192">
        <f>659951+168729+38484</f>
        <v>867164</v>
      </c>
      <c r="AB26" s="10"/>
      <c r="AC26" s="10"/>
    </row>
    <row r="27" spans="1:29" thickBot="1">
      <c r="A27" s="10"/>
      <c r="B27" s="187"/>
      <c r="C27" s="198" t="s">
        <v>16</v>
      </c>
      <c r="D27" s="199"/>
      <c r="E27" s="200"/>
      <c r="F27" s="137">
        <f t="shared" ref="F27:J28" si="21">F13+F16+F19+F22+F25</f>
        <v>347</v>
      </c>
      <c r="G27" s="137">
        <f t="shared" si="21"/>
        <v>315</v>
      </c>
      <c r="H27" s="137">
        <f t="shared" si="21"/>
        <v>21</v>
      </c>
      <c r="I27" s="137">
        <f t="shared" si="21"/>
        <v>0</v>
      </c>
      <c r="J27" s="137">
        <f t="shared" si="21"/>
        <v>286</v>
      </c>
      <c r="K27" s="138">
        <f>IFERROR(F27/G27-1,"n/a")</f>
        <v>0.10158730158730167</v>
      </c>
      <c r="L27" s="138">
        <f t="shared" si="0"/>
        <v>15.523809523809526</v>
      </c>
      <c r="M27" s="138" t="str">
        <f t="shared" si="17"/>
        <v>n/a</v>
      </c>
      <c r="N27" s="139">
        <f t="shared" si="12"/>
        <v>0.21328671328671334</v>
      </c>
      <c r="O27" s="137">
        <f t="shared" ref="O27:S28" si="22">O13+O16+O19+O22+O25</f>
        <v>2028</v>
      </c>
      <c r="P27" s="137">
        <f t="shared" si="22"/>
        <v>1626</v>
      </c>
      <c r="Q27" s="137">
        <f t="shared" si="22"/>
        <v>58</v>
      </c>
      <c r="R27" s="137">
        <f t="shared" si="22"/>
        <v>770</v>
      </c>
      <c r="S27" s="137">
        <f t="shared" si="22"/>
        <v>1885</v>
      </c>
      <c r="T27" s="138">
        <f>IFERROR(O27/P27-1,"n/a")</f>
        <v>0.24723247232472323</v>
      </c>
      <c r="U27" s="138">
        <f t="shared" si="18"/>
        <v>33.96551724137931</v>
      </c>
      <c r="V27" s="138">
        <f t="shared" si="19"/>
        <v>1.633766233766234</v>
      </c>
      <c r="W27" s="139">
        <f t="shared" si="20"/>
        <v>7.5862068965517171E-2</v>
      </c>
      <c r="X27" s="137">
        <f>X13+X16+X19+X22+X25</f>
        <v>3344</v>
      </c>
      <c r="Y27" s="140">
        <f t="shared" ref="Y27:AA28" si="23">Y13+Y16+Y19+Y22+Y25</f>
        <v>955</v>
      </c>
      <c r="Z27" s="140">
        <f t="shared" si="23"/>
        <v>635</v>
      </c>
      <c r="AA27" s="159">
        <f t="shared" si="23"/>
        <v>2972</v>
      </c>
      <c r="AB27" s="10"/>
      <c r="AC27" s="10"/>
    </row>
    <row r="28" spans="1:29" ht="15.6" thickTop="1" thickBot="1">
      <c r="A28" s="10"/>
      <c r="B28" s="187"/>
      <c r="C28" s="201" t="s">
        <v>17</v>
      </c>
      <c r="D28" s="202"/>
      <c r="E28" s="203"/>
      <c r="F28" s="141">
        <f t="shared" si="21"/>
        <v>1097755</v>
      </c>
      <c r="G28" s="141">
        <f t="shared" si="21"/>
        <v>621482</v>
      </c>
      <c r="H28" s="141">
        <f t="shared" si="21"/>
        <v>29404</v>
      </c>
      <c r="I28" s="141">
        <f t="shared" si="21"/>
        <v>2213</v>
      </c>
      <c r="J28" s="141">
        <f t="shared" si="21"/>
        <v>831994</v>
      </c>
      <c r="K28" s="142">
        <f>IFERROR(F28/G28-1,"n/a")</f>
        <v>0.76635043331906627</v>
      </c>
      <c r="L28" s="142">
        <f t="shared" si="0"/>
        <v>36.333526050877431</v>
      </c>
      <c r="M28" s="142">
        <f t="shared" si="17"/>
        <v>495.04835065521917</v>
      </c>
      <c r="N28" s="143">
        <f t="shared" si="12"/>
        <v>0.31942658240323851</v>
      </c>
      <c r="O28" s="141">
        <f t="shared" si="22"/>
        <v>5598559</v>
      </c>
      <c r="P28" s="141">
        <f t="shared" si="22"/>
        <v>2576162</v>
      </c>
      <c r="Q28" s="141">
        <f t="shared" si="22"/>
        <v>69990</v>
      </c>
      <c r="R28" s="141">
        <f t="shared" si="22"/>
        <v>1685947</v>
      </c>
      <c r="S28" s="141">
        <f t="shared" si="22"/>
        <v>5111960</v>
      </c>
      <c r="T28" s="142">
        <f>IFERROR(O28/P28-1,"n/a")</f>
        <v>1.1732169793669809</v>
      </c>
      <c r="U28" s="142">
        <f t="shared" si="18"/>
        <v>78.990841548792687</v>
      </c>
      <c r="V28" s="142">
        <f t="shared" si="19"/>
        <v>2.3207206394981572</v>
      </c>
      <c r="W28" s="143">
        <f t="shared" si="20"/>
        <v>9.5188342631788991E-2</v>
      </c>
      <c r="X28" s="141">
        <f>X14+X17+X20+X23+X26</f>
        <v>7096679</v>
      </c>
      <c r="Y28" s="144">
        <f t="shared" si="23"/>
        <v>1407115</v>
      </c>
      <c r="Z28" s="144">
        <f t="shared" si="23"/>
        <v>1264251</v>
      </c>
      <c r="AA28" s="162">
        <f t="shared" si="23"/>
        <v>8267006</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C9" sqref="C9"/>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24" t="s">
        <v>52</v>
      </c>
      <c r="G9" s="224"/>
      <c r="H9" s="224"/>
      <c r="I9" s="224"/>
      <c r="J9" s="224"/>
      <c r="K9" s="224"/>
      <c r="L9" s="224"/>
      <c r="M9" s="224"/>
      <c r="N9" s="225"/>
      <c r="O9" s="226" t="s">
        <v>53</v>
      </c>
      <c r="P9" s="224"/>
      <c r="Q9" s="224"/>
      <c r="R9" s="224"/>
      <c r="S9" s="224"/>
      <c r="T9" s="224"/>
      <c r="U9" s="224"/>
      <c r="V9" s="224"/>
      <c r="W9" s="225"/>
      <c r="X9" s="226" t="s">
        <v>25</v>
      </c>
      <c r="Y9" s="224"/>
      <c r="Z9" s="224"/>
      <c r="AA9" s="227"/>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f>IFERROR(F13/G13-1,"n/a")</f>
        <v>0.19277108433734935</v>
      </c>
      <c r="L13" s="71" t="str">
        <f t="shared" ref="L13:L28" si="0">IFERROR(F13/H13-1,"n/a")</f>
        <v>n/a</v>
      </c>
      <c r="M13" s="71" t="str">
        <f>IFERROR(F13/I13-1,"n/a")</f>
        <v>n/a</v>
      </c>
      <c r="N13" s="131">
        <f t="shared" ref="N13:N14" si="1">IFERROR(F13/J13-1,"n/a")</f>
        <v>0.10000000000000009</v>
      </c>
      <c r="O13" s="75">
        <v>758</v>
      </c>
      <c r="P13" s="75">
        <v>749</v>
      </c>
      <c r="Q13" s="75">
        <v>0</v>
      </c>
      <c r="R13" s="75">
        <v>551</v>
      </c>
      <c r="S13" s="75">
        <v>735</v>
      </c>
      <c r="T13" s="71">
        <f>IFERROR(O13/P13-1,"n/a")</f>
        <v>1.2016021361815676E-2</v>
      </c>
      <c r="U13" s="71" t="str">
        <f>IFERROR(O13/Q13-1,"n/a")</f>
        <v>n/a</v>
      </c>
      <c r="V13" s="71">
        <f>IFERROR(O13/R13-1,"n/a")</f>
        <v>0.37568058076225053</v>
      </c>
      <c r="W13" s="131">
        <f>IFERROR(O13/S13-1,"n/a")</f>
        <v>3.12925170068028E-2</v>
      </c>
      <c r="X13" s="75">
        <v>346</v>
      </c>
      <c r="Y13" s="75">
        <v>111</v>
      </c>
      <c r="Z13" s="191">
        <v>145</v>
      </c>
      <c r="AA13" s="192">
        <v>386</v>
      </c>
      <c r="AB13" s="10"/>
      <c r="AC13" s="10"/>
    </row>
    <row r="14" spans="1:29" ht="14.4">
      <c r="A14" s="10"/>
      <c r="B14" s="187"/>
      <c r="C14" s="190"/>
      <c r="D14" s="168" t="s">
        <v>20</v>
      </c>
      <c r="E14" s="189"/>
      <c r="F14" s="136">
        <v>353242</v>
      </c>
      <c r="G14" s="130">
        <v>234968</v>
      </c>
      <c r="H14" s="130">
        <v>0</v>
      </c>
      <c r="I14" s="130">
        <v>0</v>
      </c>
      <c r="J14" s="130">
        <v>303053</v>
      </c>
      <c r="K14" s="71">
        <f>IFERROR(F14/G14-1,"n/a")</f>
        <v>0.50336215995369593</v>
      </c>
      <c r="L14" s="71" t="str">
        <f t="shared" si="0"/>
        <v>n/a</v>
      </c>
      <c r="M14" s="71" t="str">
        <f t="shared" ref="M14" si="2">IFERROR(F14/I14-1,"n/a")</f>
        <v>n/a</v>
      </c>
      <c r="N14" s="131">
        <f t="shared" si="1"/>
        <v>0.16561129571395106</v>
      </c>
      <c r="O14" s="75">
        <v>2341177</v>
      </c>
      <c r="P14" s="75">
        <v>1292414</v>
      </c>
      <c r="Q14" s="75">
        <v>0</v>
      </c>
      <c r="R14" s="75">
        <v>1092884</v>
      </c>
      <c r="S14" s="75">
        <v>2148202</v>
      </c>
      <c r="T14" s="71">
        <f>IFERROR(O14/P14-1,"n/a")</f>
        <v>0.81147604405399498</v>
      </c>
      <c r="U14" s="71" t="str">
        <f>IFERROR(O14/Q14-1,"n/a")</f>
        <v>n/a</v>
      </c>
      <c r="V14" s="71">
        <f>IFERROR(O14/R14-1,"n/a")</f>
        <v>1.1422008191171251</v>
      </c>
      <c r="W14" s="131">
        <f>IFERROR(O14/S14-1,"n/a")</f>
        <v>8.9830937686493195E-2</v>
      </c>
      <c r="X14" s="75">
        <v>380182</v>
      </c>
      <c r="Y14" s="75">
        <v>80863</v>
      </c>
      <c r="Z14" s="191">
        <v>258885</v>
      </c>
      <c r="AA14" s="192">
        <v>733296</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f>IFERROR(F16/G16-1,"n/a")</f>
        <v>-1.4084507042253502E-2</v>
      </c>
      <c r="L16" s="71">
        <f t="shared" si="0"/>
        <v>3.117647058823529</v>
      </c>
      <c r="M16" s="71" t="str">
        <f t="shared" ref="M16:M17" si="3">IFERROR(F16/I16-1,"n/a")</f>
        <v>n/a</v>
      </c>
      <c r="N16" s="131">
        <f t="shared" ref="N16:N17" si="4">IFERROR(F16/J16-1,"n/a")</f>
        <v>-1.4084507042253502E-2</v>
      </c>
      <c r="O16" s="75">
        <v>143</v>
      </c>
      <c r="P16" s="75">
        <v>163</v>
      </c>
      <c r="Q16" s="75">
        <v>34</v>
      </c>
      <c r="R16" s="75">
        <v>10</v>
      </c>
      <c r="S16" s="75">
        <v>145</v>
      </c>
      <c r="T16" s="71">
        <f>IFERROR(O16/P16-1,"n/a")</f>
        <v>-0.12269938650306744</v>
      </c>
      <c r="U16" s="71">
        <f t="shared" ref="U16:U17" si="5">IFERROR(O16/Q16-1,"n/a")</f>
        <v>3.2058823529411766</v>
      </c>
      <c r="V16" s="71">
        <f t="shared" ref="V16:V17" si="6">IFERROR(O16/R16-1,"n/a")</f>
        <v>13.3</v>
      </c>
      <c r="W16" s="131">
        <f t="shared" ref="W16:W17" si="7">IFERROR(O16/S16-1,"n/a")</f>
        <v>-1.379310344827589E-2</v>
      </c>
      <c r="X16" s="75">
        <v>778</v>
      </c>
      <c r="Y16" s="75">
        <v>283</v>
      </c>
      <c r="Z16" s="191">
        <v>43</v>
      </c>
      <c r="AA16" s="192">
        <v>827</v>
      </c>
      <c r="AB16" s="10"/>
      <c r="AC16" s="10"/>
    </row>
    <row r="17" spans="1:29" ht="14.4">
      <c r="A17" s="10"/>
      <c r="B17" s="187"/>
      <c r="C17" s="190"/>
      <c r="D17" s="168" t="s">
        <v>20</v>
      </c>
      <c r="E17" s="189"/>
      <c r="F17" s="134">
        <v>161083</v>
      </c>
      <c r="G17" s="130">
        <v>82038</v>
      </c>
      <c r="H17" s="130">
        <v>24481</v>
      </c>
      <c r="I17" s="130">
        <v>0</v>
      </c>
      <c r="J17" s="130">
        <v>165399</v>
      </c>
      <c r="K17" s="71">
        <f>IFERROR(F17/G17-1,"n/a")</f>
        <v>0.96351690679928814</v>
      </c>
      <c r="L17" s="71">
        <f t="shared" si="0"/>
        <v>5.5799191209509411</v>
      </c>
      <c r="M17" s="71" t="str">
        <f t="shared" si="3"/>
        <v>n/a</v>
      </c>
      <c r="N17" s="131">
        <f t="shared" si="4"/>
        <v>-2.6094474573606807E-2</v>
      </c>
      <c r="O17" s="75">
        <v>351486</v>
      </c>
      <c r="P17" s="75">
        <v>178913</v>
      </c>
      <c r="Q17" s="75">
        <v>40586</v>
      </c>
      <c r="R17" s="75">
        <v>41113</v>
      </c>
      <c r="S17" s="75">
        <v>393104</v>
      </c>
      <c r="T17" s="71">
        <f>IFERROR(O17/P17-1,"n/a")</f>
        <v>0.964563782397031</v>
      </c>
      <c r="U17" s="71">
        <f t="shared" si="5"/>
        <v>7.660276942788153</v>
      </c>
      <c r="V17" s="71">
        <f t="shared" si="6"/>
        <v>7.5492666553158365</v>
      </c>
      <c r="W17" s="131">
        <f t="shared" si="7"/>
        <v>-0.10587020228743538</v>
      </c>
      <c r="X17" s="75">
        <v>1843624</v>
      </c>
      <c r="Y17" s="75">
        <v>465109</v>
      </c>
      <c r="Z17" s="191">
        <v>140552</v>
      </c>
      <c r="AA17" s="192">
        <v>2552942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f>IFERROR(F19/G19-1,"n/a")</f>
        <v>8.7912087912087822E-2</v>
      </c>
      <c r="L19" s="71">
        <f t="shared" si="0"/>
        <v>98</v>
      </c>
      <c r="M19" s="71" t="str">
        <f t="shared" ref="M19:M20" si="8">IFERROR(F19/I19-1,"n/a")</f>
        <v>n/a</v>
      </c>
      <c r="N19" s="131">
        <f>IFERROR(F19/J19-1,"n/a")</f>
        <v>1.6756756756756759</v>
      </c>
      <c r="O19" s="75">
        <v>169</v>
      </c>
      <c r="P19" s="75">
        <v>138</v>
      </c>
      <c r="Q19" s="75">
        <v>3</v>
      </c>
      <c r="R19" s="75">
        <v>3</v>
      </c>
      <c r="S19" s="75">
        <v>64</v>
      </c>
      <c r="T19" s="71">
        <f>IFERROR(O19/P19-1,"n/a")</f>
        <v>0.2246376811594204</v>
      </c>
      <c r="U19" s="71">
        <f t="shared" ref="U19:U20" si="9">IFERROR(O19/Q19-1,"n/a")</f>
        <v>55.333333333333336</v>
      </c>
      <c r="V19" s="71">
        <f t="shared" ref="V19:V20" si="10">IFERROR(O19/R19-1,"n/a")</f>
        <v>55.333333333333336</v>
      </c>
      <c r="W19" s="131">
        <f t="shared" ref="W19:W20" si="11">IFERROR(O19/S19-1,"n/a")</f>
        <v>1.640625</v>
      </c>
      <c r="X19" s="75">
        <v>475</v>
      </c>
      <c r="Y19" s="75">
        <v>23</v>
      </c>
      <c r="Z19" s="191">
        <v>4</v>
      </c>
      <c r="AA19" s="192">
        <v>191</v>
      </c>
      <c r="AB19" s="10"/>
      <c r="AC19" s="10"/>
    </row>
    <row r="20" spans="1:29" ht="14.4">
      <c r="A20" s="10"/>
      <c r="B20" s="187"/>
      <c r="C20" s="190"/>
      <c r="D20" s="168" t="s">
        <v>20</v>
      </c>
      <c r="E20" s="189"/>
      <c r="F20" s="136">
        <f>118705+9737+8876</f>
        <v>137318</v>
      </c>
      <c r="G20" s="130">
        <f>72273+4865+11437</f>
        <v>88575</v>
      </c>
      <c r="H20" s="130">
        <v>0</v>
      </c>
      <c r="I20" s="130">
        <v>0</v>
      </c>
      <c r="J20" s="130">
        <f>48298+13058+5020</f>
        <v>66376</v>
      </c>
      <c r="K20" s="71">
        <f>IFERROR(F20/G20-1,"n/a")</f>
        <v>0.55030200395145368</v>
      </c>
      <c r="L20" s="71" t="str">
        <f t="shared" si="0"/>
        <v>n/a</v>
      </c>
      <c r="M20" s="71" t="str">
        <f t="shared" si="8"/>
        <v>n/a</v>
      </c>
      <c r="N20" s="131">
        <f t="shared" ref="N20:N28" si="12">IFERROR(F20/J20-1,"n/a")</f>
        <v>1.0687899240689407</v>
      </c>
      <c r="O20" s="75">
        <v>224466</v>
      </c>
      <c r="P20" s="75">
        <v>124236</v>
      </c>
      <c r="Q20" s="75">
        <v>0</v>
      </c>
      <c r="R20" s="75">
        <v>1753</v>
      </c>
      <c r="S20" s="75">
        <v>108923</v>
      </c>
      <c r="T20" s="71">
        <f>IFERROR(O20/P20-1,"n/a")</f>
        <v>0.80677098425577132</v>
      </c>
      <c r="U20" s="71" t="str">
        <f t="shared" si="9"/>
        <v>n/a</v>
      </c>
      <c r="V20" s="71">
        <f t="shared" si="10"/>
        <v>127.04677695379348</v>
      </c>
      <c r="W20" s="131">
        <f t="shared" si="11"/>
        <v>1.0607768790797167</v>
      </c>
      <c r="X20" s="75">
        <v>561984</v>
      </c>
      <c r="Y20" s="75">
        <v>8611</v>
      </c>
      <c r="Z20" s="191">
        <v>1753</v>
      </c>
      <c r="AA20" s="192">
        <v>254421</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107</v>
      </c>
      <c r="H22" s="130">
        <v>0</v>
      </c>
      <c r="I22" s="130">
        <v>1</v>
      </c>
      <c r="J22" s="130">
        <v>134</v>
      </c>
      <c r="K22" s="71">
        <f>IFERROR(F22/G22-1,"n/a")</f>
        <v>0.48598130841121501</v>
      </c>
      <c r="L22" s="71" t="str">
        <f t="shared" si="0"/>
        <v>n/a</v>
      </c>
      <c r="M22" s="71">
        <f t="shared" ref="M22:M23" si="13">IFERROR(F22/I22-1,"n/a")</f>
        <v>158</v>
      </c>
      <c r="N22" s="131">
        <f t="shared" si="12"/>
        <v>0.18656716417910446</v>
      </c>
      <c r="O22" s="75">
        <v>607</v>
      </c>
      <c r="P22" s="75">
        <v>260</v>
      </c>
      <c r="Q22" s="75">
        <v>0</v>
      </c>
      <c r="R22" s="75">
        <v>206</v>
      </c>
      <c r="S22" s="75">
        <v>652</v>
      </c>
      <c r="T22" s="71">
        <f>IFERROR(O22/P22-1,"n/a")</f>
        <v>1.3346153846153848</v>
      </c>
      <c r="U22" s="71" t="str">
        <f t="shared" ref="U22:U23" si="14">IFERROR(O22/Q22-1,"n/a")</f>
        <v>n/a</v>
      </c>
      <c r="V22" s="71">
        <f t="shared" ref="V22:V23" si="15">IFERROR(O22/R22-1,"n/a")</f>
        <v>1.9466019417475726</v>
      </c>
      <c r="W22" s="131">
        <f t="shared" ref="W22:W23" si="16">IFERROR(O22/S22-1,"n/a")</f>
        <v>-6.9018404907975506E-2</v>
      </c>
      <c r="X22" s="75">
        <v>1140</v>
      </c>
      <c r="Y22" s="75">
        <v>411</v>
      </c>
      <c r="Z22" s="191">
        <v>406</v>
      </c>
      <c r="AA22" s="192">
        <v>1205</v>
      </c>
      <c r="AB22" s="10"/>
      <c r="AC22" s="10"/>
    </row>
    <row r="23" spans="1:29" ht="14.4">
      <c r="A23" s="10"/>
      <c r="B23" s="187"/>
      <c r="C23" s="190"/>
      <c r="D23" s="168" t="s">
        <v>20</v>
      </c>
      <c r="E23" s="189"/>
      <c r="F23" s="136">
        <v>390316</v>
      </c>
      <c r="G23" s="130">
        <v>173929</v>
      </c>
      <c r="H23" s="130">
        <v>0</v>
      </c>
      <c r="I23" s="130">
        <v>2010</v>
      </c>
      <c r="J23" s="130">
        <v>322764</v>
      </c>
      <c r="K23" s="71">
        <f>IFERROR(F23/G23-1,"n/a")</f>
        <v>1.2441111028063174</v>
      </c>
      <c r="L23" s="71" t="str">
        <f t="shared" si="0"/>
        <v>n/a</v>
      </c>
      <c r="M23" s="71">
        <f t="shared" si="13"/>
        <v>193.18706467661693</v>
      </c>
      <c r="N23" s="131">
        <f t="shared" si="12"/>
        <v>0.20929223829175503</v>
      </c>
      <c r="O23" s="75">
        <v>1558894</v>
      </c>
      <c r="P23" s="75">
        <v>358192</v>
      </c>
      <c r="Q23" s="75">
        <v>0</v>
      </c>
      <c r="R23" s="75">
        <v>547984</v>
      </c>
      <c r="S23" s="75">
        <v>1626327</v>
      </c>
      <c r="T23" s="71">
        <f>IFERROR(O23/P23-1,"n/a")</f>
        <v>3.352118416938402</v>
      </c>
      <c r="U23" s="71" t="str">
        <f t="shared" si="14"/>
        <v>n/a</v>
      </c>
      <c r="V23" s="71">
        <f t="shared" si="15"/>
        <v>1.8447801395661187</v>
      </c>
      <c r="W23" s="131">
        <f t="shared" si="16"/>
        <v>-4.1463371142457794E-2</v>
      </c>
      <c r="X23" s="75">
        <v>3212646</v>
      </c>
      <c r="Y23" s="75">
        <v>687449</v>
      </c>
      <c r="Z23" s="191">
        <v>833999</v>
      </c>
      <c r="AA23" s="192">
        <v>3859183</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0</v>
      </c>
      <c r="G25" s="130">
        <v>0</v>
      </c>
      <c r="H25" s="130">
        <v>0</v>
      </c>
      <c r="I25" s="130">
        <v>0</v>
      </c>
      <c r="J25" s="130">
        <v>2</v>
      </c>
      <c r="K25" s="71" t="str">
        <f>IFERROR(F25/G25-1,"n/a")</f>
        <v>n/a</v>
      </c>
      <c r="L25" s="71" t="str">
        <f t="shared" si="0"/>
        <v>n/a</v>
      </c>
      <c r="M25" s="71" t="str">
        <f t="shared" ref="M25:M28" si="17">IFERROR(F25/I25-1,"n/a")</f>
        <v>n/a</v>
      </c>
      <c r="N25" s="131">
        <f t="shared" si="12"/>
        <v>-1</v>
      </c>
      <c r="O25" s="75">
        <v>0</v>
      </c>
      <c r="P25" s="75">
        <v>1</v>
      </c>
      <c r="Q25" s="75">
        <v>0</v>
      </c>
      <c r="R25" s="75">
        <v>0</v>
      </c>
      <c r="S25" s="75">
        <v>3</v>
      </c>
      <c r="T25" s="71">
        <f>IFERROR(O25/P25-1,"n/a")</f>
        <v>-1</v>
      </c>
      <c r="U25" s="71" t="str">
        <f t="shared" ref="U25:U28" si="18">IFERROR(O25/Q25-1,"n/a")</f>
        <v>n/a</v>
      </c>
      <c r="V25" s="71" t="str">
        <f t="shared" ref="V25:V28" si="19">IFERROR(O25/R25-1,"n/a")</f>
        <v>n/a</v>
      </c>
      <c r="W25" s="131">
        <f t="shared" ref="W25:W28" si="20">IFERROR(O25/S25-1,"n/a")</f>
        <v>-1</v>
      </c>
      <c r="X25" s="75">
        <v>605</v>
      </c>
      <c r="Y25" s="75">
        <v>127</v>
      </c>
      <c r="Z25" s="191">
        <v>37</v>
      </c>
      <c r="AA25" s="192">
        <f>282+81</f>
        <v>363</v>
      </c>
      <c r="AB25" s="10"/>
      <c r="AC25" s="10"/>
    </row>
    <row r="26" spans="1:29" ht="14.4">
      <c r="A26" s="10"/>
      <c r="B26" s="187"/>
      <c r="C26" s="190"/>
      <c r="D26" s="168" t="s">
        <v>20</v>
      </c>
      <c r="E26" s="189"/>
      <c r="F26" s="130">
        <v>0</v>
      </c>
      <c r="G26" s="130">
        <v>0</v>
      </c>
      <c r="H26" s="130">
        <v>0</v>
      </c>
      <c r="I26" s="130">
        <v>0</v>
      </c>
      <c r="J26" s="130">
        <v>2351</v>
      </c>
      <c r="K26" s="71" t="str">
        <f>IFERROR(F26/G26-1,"n/a")</f>
        <v>n/a</v>
      </c>
      <c r="L26" s="71" t="str">
        <f t="shared" si="0"/>
        <v>n/a</v>
      </c>
      <c r="M26" s="71" t="str">
        <f t="shared" si="17"/>
        <v>n/a</v>
      </c>
      <c r="N26" s="131">
        <f t="shared" si="12"/>
        <v>-1</v>
      </c>
      <c r="O26" s="75">
        <v>0</v>
      </c>
      <c r="P26" s="75">
        <v>925</v>
      </c>
      <c r="Q26" s="75">
        <v>0</v>
      </c>
      <c r="R26" s="75">
        <v>0</v>
      </c>
      <c r="S26" s="75">
        <v>3410</v>
      </c>
      <c r="T26" s="71">
        <f>IFERROR(O26/P26-1,"n/a")</f>
        <v>-1</v>
      </c>
      <c r="U26" s="71" t="str">
        <f t="shared" si="18"/>
        <v>n/a</v>
      </c>
      <c r="V26" s="71" t="str">
        <f t="shared" si="19"/>
        <v>n/a</v>
      </c>
      <c r="W26" s="131">
        <f t="shared" si="20"/>
        <v>-1</v>
      </c>
      <c r="X26" s="75">
        <v>1098243</v>
      </c>
      <c r="Y26" s="75">
        <v>165083</v>
      </c>
      <c r="Z26" s="191">
        <f>20768+8294</f>
        <v>29062</v>
      </c>
      <c r="AA26" s="192">
        <f>659951+168729+38484</f>
        <v>867164</v>
      </c>
      <c r="AB26" s="10"/>
      <c r="AC26" s="10"/>
    </row>
    <row r="27" spans="1:29" thickBot="1">
      <c r="A27" s="10"/>
      <c r="B27" s="187"/>
      <c r="C27" s="198" t="s">
        <v>16</v>
      </c>
      <c r="D27" s="199"/>
      <c r="E27" s="200"/>
      <c r="F27" s="137">
        <f t="shared" ref="F27:J28" si="21">F13+F16+F19+F22+F25</f>
        <v>427</v>
      </c>
      <c r="G27" s="137">
        <f t="shared" si="21"/>
        <v>352</v>
      </c>
      <c r="H27" s="137">
        <f t="shared" si="21"/>
        <v>18</v>
      </c>
      <c r="I27" s="137">
        <f t="shared" si="21"/>
        <v>1</v>
      </c>
      <c r="J27" s="137">
        <f t="shared" si="21"/>
        <v>334</v>
      </c>
      <c r="K27" s="138">
        <f>IFERROR(F27/G27-1,"n/a")</f>
        <v>0.21306818181818188</v>
      </c>
      <c r="L27" s="138">
        <f t="shared" si="0"/>
        <v>22.722222222222221</v>
      </c>
      <c r="M27" s="138">
        <f t="shared" si="17"/>
        <v>426</v>
      </c>
      <c r="N27" s="139">
        <f t="shared" si="12"/>
        <v>0.27844311377245501</v>
      </c>
      <c r="O27" s="137">
        <f t="shared" ref="O27:S28" si="22">O13+O16+O19+O22+O25</f>
        <v>1677</v>
      </c>
      <c r="P27" s="137">
        <f t="shared" si="22"/>
        <v>1311</v>
      </c>
      <c r="Q27" s="137">
        <f t="shared" si="22"/>
        <v>37</v>
      </c>
      <c r="R27" s="137">
        <f t="shared" si="22"/>
        <v>770</v>
      </c>
      <c r="S27" s="137">
        <f t="shared" si="22"/>
        <v>1599</v>
      </c>
      <c r="T27" s="138">
        <f>IFERROR(O27/P27-1,"n/a")</f>
        <v>0.2791762013729977</v>
      </c>
      <c r="U27" s="138">
        <f t="shared" si="18"/>
        <v>44.324324324324323</v>
      </c>
      <c r="V27" s="138">
        <f t="shared" si="19"/>
        <v>1.1779220779220778</v>
      </c>
      <c r="W27" s="139">
        <f t="shared" si="20"/>
        <v>4.8780487804878092E-2</v>
      </c>
      <c r="X27" s="137">
        <f>X13+X16+X19+X22+X25</f>
        <v>3344</v>
      </c>
      <c r="Y27" s="140">
        <f t="shared" ref="Y27:AA28" si="23">Y13+Y16+Y19+Y22+Y25</f>
        <v>955</v>
      </c>
      <c r="Z27" s="140">
        <f t="shared" si="23"/>
        <v>635</v>
      </c>
      <c r="AA27" s="159">
        <f t="shared" si="23"/>
        <v>2972</v>
      </c>
      <c r="AB27" s="10"/>
      <c r="AC27" s="10"/>
    </row>
    <row r="28" spans="1:29" ht="15.6" thickTop="1" thickBot="1">
      <c r="A28" s="10"/>
      <c r="B28" s="187"/>
      <c r="C28" s="201" t="s">
        <v>17</v>
      </c>
      <c r="D28" s="202"/>
      <c r="E28" s="203"/>
      <c r="F28" s="141">
        <f t="shared" si="21"/>
        <v>1041959</v>
      </c>
      <c r="G28" s="141">
        <f t="shared" si="21"/>
        <v>579510</v>
      </c>
      <c r="H28" s="141">
        <f t="shared" si="21"/>
        <v>24481</v>
      </c>
      <c r="I28" s="141">
        <f t="shared" si="21"/>
        <v>2010</v>
      </c>
      <c r="J28" s="141">
        <f t="shared" si="21"/>
        <v>859943</v>
      </c>
      <c r="K28" s="142">
        <f>IFERROR(F28/G28-1,"n/a")</f>
        <v>0.79800003451191515</v>
      </c>
      <c r="L28" s="142">
        <f t="shared" si="0"/>
        <v>41.561945998937951</v>
      </c>
      <c r="M28" s="142">
        <f t="shared" si="17"/>
        <v>517.38756218905473</v>
      </c>
      <c r="N28" s="143">
        <f t="shared" si="12"/>
        <v>0.21166054029162407</v>
      </c>
      <c r="O28" s="141">
        <f t="shared" si="22"/>
        <v>4476023</v>
      </c>
      <c r="P28" s="141">
        <f t="shared" si="22"/>
        <v>1954680</v>
      </c>
      <c r="Q28" s="141">
        <f t="shared" si="22"/>
        <v>40586</v>
      </c>
      <c r="R28" s="141">
        <f t="shared" si="22"/>
        <v>1683734</v>
      </c>
      <c r="S28" s="141">
        <f t="shared" si="22"/>
        <v>4279966</v>
      </c>
      <c r="T28" s="142">
        <f>IFERROR(O28/P28-1,"n/a")</f>
        <v>1.2899006486995312</v>
      </c>
      <c r="U28" s="142">
        <f t="shared" si="18"/>
        <v>109.28490119745724</v>
      </c>
      <c r="V28" s="142">
        <f t="shared" si="19"/>
        <v>1.6583908147011344</v>
      </c>
      <c r="W28" s="143">
        <f t="shared" si="20"/>
        <v>4.5808074176290292E-2</v>
      </c>
      <c r="X28" s="141">
        <f>X14+X17+X20+X23+X26</f>
        <v>7096679</v>
      </c>
      <c r="Y28" s="144">
        <f t="shared" si="23"/>
        <v>1407115</v>
      </c>
      <c r="Z28" s="144">
        <f t="shared" si="23"/>
        <v>1264251</v>
      </c>
      <c r="AA28" s="162">
        <f t="shared" si="23"/>
        <v>8267006</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C9" sqref="C9"/>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24" t="s">
        <v>50</v>
      </c>
      <c r="G9" s="224"/>
      <c r="H9" s="224"/>
      <c r="I9" s="224"/>
      <c r="J9" s="224"/>
      <c r="K9" s="224"/>
      <c r="L9" s="224"/>
      <c r="M9" s="224"/>
      <c r="N9" s="225"/>
      <c r="O9" s="226" t="s">
        <v>51</v>
      </c>
      <c r="P9" s="224"/>
      <c r="Q9" s="224"/>
      <c r="R9" s="224"/>
      <c r="S9" s="224"/>
      <c r="T9" s="224"/>
      <c r="U9" s="224"/>
      <c r="V9" s="224"/>
      <c r="W9" s="225"/>
      <c r="X9" s="226" t="s">
        <v>25</v>
      </c>
      <c r="Y9" s="224"/>
      <c r="Z9" s="224"/>
      <c r="AA9" s="227"/>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f>IFERROR(F13/G13-1,"n/a")</f>
        <v>-5.1470588235294157E-2</v>
      </c>
      <c r="L13" s="71" t="str">
        <f t="shared" ref="L13:L28" si="0">IFERROR(F13/H13-1,"n/a")</f>
        <v>n/a</v>
      </c>
      <c r="M13" s="71">
        <f>IFERROR(F13/I13-1,"n/a")</f>
        <v>2.0714285714285716</v>
      </c>
      <c r="N13" s="131">
        <f t="shared" ref="N13:N14" si="1">IFERROR(F13/J13-1,"n/a")</f>
        <v>0</v>
      </c>
      <c r="O13" s="75">
        <v>659</v>
      </c>
      <c r="P13" s="75">
        <v>666</v>
      </c>
      <c r="Q13" s="75">
        <v>0</v>
      </c>
      <c r="R13" s="75">
        <v>551</v>
      </c>
      <c r="S13" s="75">
        <v>645</v>
      </c>
      <c r="T13" s="71">
        <f>IFERROR(O13/P13-1,"n/a")</f>
        <v>-1.0510510510510551E-2</v>
      </c>
      <c r="U13" s="71" t="str">
        <f>IFERROR(O13/Q13-1,"n/a")</f>
        <v>n/a</v>
      </c>
      <c r="V13" s="71">
        <f>IFERROR(O13/R13-1,"n/a")</f>
        <v>0.19600725952813058</v>
      </c>
      <c r="W13" s="131">
        <f>IFERROR(O13/S13-1,"n/a")</f>
        <v>2.170542635658923E-2</v>
      </c>
      <c r="X13" s="75">
        <v>346</v>
      </c>
      <c r="Y13" s="75">
        <v>111</v>
      </c>
      <c r="Z13" s="191">
        <v>145</v>
      </c>
      <c r="AA13" s="192">
        <v>386</v>
      </c>
      <c r="AB13" s="10"/>
      <c r="AC13" s="10"/>
    </row>
    <row r="14" spans="1:29" ht="14.4">
      <c r="A14" s="10"/>
      <c r="B14" s="187"/>
      <c r="C14" s="190"/>
      <c r="D14" s="168" t="s">
        <v>20</v>
      </c>
      <c r="E14" s="189"/>
      <c r="F14" s="136">
        <v>449751</v>
      </c>
      <c r="G14" s="130">
        <v>297788</v>
      </c>
      <c r="H14" s="130">
        <v>0</v>
      </c>
      <c r="I14" s="130">
        <v>0</v>
      </c>
      <c r="J14" s="130">
        <v>394045</v>
      </c>
      <c r="K14" s="71">
        <f>IFERROR(F14/G14-1,"n/a")</f>
        <v>0.51030598949588302</v>
      </c>
      <c r="L14" s="71" t="str">
        <f t="shared" si="0"/>
        <v>n/a</v>
      </c>
      <c r="M14" s="71" t="str">
        <f t="shared" ref="M14" si="2">IFERROR(F14/I14-1,"n/a")</f>
        <v>n/a</v>
      </c>
      <c r="N14" s="131">
        <f t="shared" si="1"/>
        <v>0.14136964052329049</v>
      </c>
      <c r="O14" s="75">
        <v>1987935</v>
      </c>
      <c r="P14" s="75">
        <v>1057446</v>
      </c>
      <c r="Q14" s="75">
        <v>0</v>
      </c>
      <c r="R14" s="75">
        <v>1092884</v>
      </c>
      <c r="S14" s="75">
        <v>1845149</v>
      </c>
      <c r="T14" s="71">
        <f>IFERROR(O14/P14-1,"n/a")</f>
        <v>0.87993996856577072</v>
      </c>
      <c r="U14" s="71" t="str">
        <f>IFERROR(O14/Q14-1,"n/a")</f>
        <v>n/a</v>
      </c>
      <c r="V14" s="71">
        <f>IFERROR(O14/R14-1,"n/a")</f>
        <v>0.81898078844598321</v>
      </c>
      <c r="W14" s="131">
        <f>IFERROR(O14/S14-1,"n/a")</f>
        <v>7.7384536424971673E-2</v>
      </c>
      <c r="X14" s="75">
        <v>380182</v>
      </c>
      <c r="Y14" s="75">
        <v>80863</v>
      </c>
      <c r="Z14" s="191">
        <v>258885</v>
      </c>
      <c r="AA14" s="192">
        <v>733296</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f>IFERROR(F16/G16-1,"n/a")</f>
        <v>-0.1785714285714286</v>
      </c>
      <c r="L16" s="71">
        <f t="shared" si="0"/>
        <v>8.1999999999999993</v>
      </c>
      <c r="M16" s="71" t="str">
        <f t="shared" ref="M16:M17" si="3">IFERROR(F16/I16-1,"n/a")</f>
        <v>n/a</v>
      </c>
      <c r="N16" s="131">
        <f t="shared" ref="N16:N17" si="4">IFERROR(F16/J16-1,"n/a")</f>
        <v>-9.8039215686274495E-2</v>
      </c>
      <c r="O16" s="75">
        <v>73</v>
      </c>
      <c r="P16" s="75">
        <v>92</v>
      </c>
      <c r="Q16" s="75">
        <v>17</v>
      </c>
      <c r="R16" s="75">
        <v>10</v>
      </c>
      <c r="S16" s="75">
        <v>74</v>
      </c>
      <c r="T16" s="71">
        <f>IFERROR(O16/P16-1,"n/a")</f>
        <v>-0.20652173913043481</v>
      </c>
      <c r="U16" s="71">
        <f t="shared" ref="U16:U17" si="5">IFERROR(O16/Q16-1,"n/a")</f>
        <v>3.2941176470588234</v>
      </c>
      <c r="V16" s="71">
        <f t="shared" ref="V16:V17" si="6">IFERROR(O16/R16-1,"n/a")</f>
        <v>6.3</v>
      </c>
      <c r="W16" s="131">
        <f t="shared" ref="W16:W17" si="7">IFERROR(O16/S16-1,"n/a")</f>
        <v>-1.3513513513513487E-2</v>
      </c>
      <c r="X16" s="75">
        <v>778</v>
      </c>
      <c r="Y16" s="75">
        <v>283</v>
      </c>
      <c r="Z16" s="191">
        <v>43</v>
      </c>
      <c r="AA16" s="192">
        <v>827</v>
      </c>
      <c r="AB16" s="10"/>
      <c r="AC16" s="10"/>
    </row>
    <row r="17" spans="1:29" ht="14.4">
      <c r="A17" s="10"/>
      <c r="B17" s="187"/>
      <c r="C17" s="190"/>
      <c r="D17" s="168" t="s">
        <v>20</v>
      </c>
      <c r="E17" s="189"/>
      <c r="F17" s="134">
        <v>107348</v>
      </c>
      <c r="G17" s="130">
        <v>60367</v>
      </c>
      <c r="H17" s="130">
        <v>6002</v>
      </c>
      <c r="I17" s="130">
        <v>0</v>
      </c>
      <c r="J17" s="130">
        <v>147331</v>
      </c>
      <c r="K17" s="71">
        <f>IFERROR(F17/G17-1,"n/a")</f>
        <v>0.7782563321019762</v>
      </c>
      <c r="L17" s="71">
        <f t="shared" si="0"/>
        <v>16.885371542819062</v>
      </c>
      <c r="M17" s="71" t="str">
        <f t="shared" si="3"/>
        <v>n/a</v>
      </c>
      <c r="N17" s="131">
        <f t="shared" si="4"/>
        <v>-0.27138212596127087</v>
      </c>
      <c r="O17" s="75">
        <v>190403</v>
      </c>
      <c r="P17" s="75">
        <v>96875</v>
      </c>
      <c r="Q17" s="75">
        <v>16105</v>
      </c>
      <c r="R17" s="75">
        <v>41113</v>
      </c>
      <c r="S17" s="75">
        <v>227705</v>
      </c>
      <c r="T17" s="71">
        <f>IFERROR(O17/P17-1,"n/a")</f>
        <v>0.96545032258064523</v>
      </c>
      <c r="U17" s="71">
        <f t="shared" si="5"/>
        <v>10.822601676497982</v>
      </c>
      <c r="V17" s="71">
        <f t="shared" si="6"/>
        <v>3.6312115389292927</v>
      </c>
      <c r="W17" s="131">
        <f t="shared" si="7"/>
        <v>-0.16381721964822904</v>
      </c>
      <c r="X17" s="75">
        <v>1843624</v>
      </c>
      <c r="Y17" s="75">
        <v>465109</v>
      </c>
      <c r="Z17" s="191">
        <v>140552</v>
      </c>
      <c r="AA17" s="192">
        <v>2552942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f>IFERROR(F19/G19-1,"n/a")</f>
        <v>0.34285714285714275</v>
      </c>
      <c r="L19" s="71">
        <f t="shared" si="0"/>
        <v>22.5</v>
      </c>
      <c r="M19" s="71" t="str">
        <f t="shared" ref="M19:M20" si="8">IFERROR(F19/I19-1,"n/a")</f>
        <v>n/a</v>
      </c>
      <c r="N19" s="131">
        <f>IFERROR(F19/J19-1,"n/a")</f>
        <v>1.2380952380952381</v>
      </c>
      <c r="O19" s="75">
        <v>70</v>
      </c>
      <c r="P19" s="75">
        <v>47</v>
      </c>
      <c r="Q19" s="75">
        <v>2</v>
      </c>
      <c r="R19" s="75">
        <v>3</v>
      </c>
      <c r="S19" s="75">
        <v>27</v>
      </c>
      <c r="T19" s="71">
        <f>IFERROR(O19/P19-1,"n/a")</f>
        <v>0.4893617021276595</v>
      </c>
      <c r="U19" s="71">
        <f t="shared" ref="U19:U20" si="9">IFERROR(O19/Q19-1,"n/a")</f>
        <v>34</v>
      </c>
      <c r="V19" s="71">
        <f t="shared" ref="V19:V20" si="10">IFERROR(O19/R19-1,"n/a")</f>
        <v>22.333333333333332</v>
      </c>
      <c r="W19" s="131">
        <f t="shared" ref="W19:W20" si="11">IFERROR(O19/S19-1,"n/a")</f>
        <v>1.5925925925925926</v>
      </c>
      <c r="X19" s="75">
        <v>475</v>
      </c>
      <c r="Y19" s="75">
        <v>23</v>
      </c>
      <c r="Z19" s="191">
        <v>4</v>
      </c>
      <c r="AA19" s="192">
        <v>191</v>
      </c>
      <c r="AB19" s="10"/>
      <c r="AC19" s="10"/>
    </row>
    <row r="20" spans="1:29" ht="14.4">
      <c r="A20" s="10"/>
      <c r="B20" s="187"/>
      <c r="C20" s="190"/>
      <c r="D20" s="168" t="s">
        <v>20</v>
      </c>
      <c r="E20" s="189"/>
      <c r="F20" s="136">
        <f>61254+257+4791</f>
        <v>66302</v>
      </c>
      <c r="G20" s="130">
        <f>27021+5555</f>
        <v>32576</v>
      </c>
      <c r="H20" s="130">
        <v>0</v>
      </c>
      <c r="I20" s="130">
        <v>0</v>
      </c>
      <c r="J20" s="130">
        <f>29071+6992</f>
        <v>36063</v>
      </c>
      <c r="K20" s="71">
        <f>IFERROR(F20/G20-1,"n/a")</f>
        <v>1.0353020628683693</v>
      </c>
      <c r="L20" s="71" t="str">
        <f t="shared" si="0"/>
        <v>n/a</v>
      </c>
      <c r="M20" s="71" t="str">
        <f t="shared" si="8"/>
        <v>n/a</v>
      </c>
      <c r="N20" s="131">
        <f t="shared" ref="N20:N28" si="12">IFERROR(F20/J20-1,"n/a")</f>
        <v>0.83850483875440207</v>
      </c>
      <c r="O20" s="75">
        <v>87148</v>
      </c>
      <c r="P20" s="75">
        <v>35661</v>
      </c>
      <c r="Q20" s="75">
        <v>0</v>
      </c>
      <c r="R20" s="75">
        <v>1753</v>
      </c>
      <c r="S20" s="75">
        <v>42547</v>
      </c>
      <c r="T20" s="71">
        <f>IFERROR(O20/P20-1,"n/a")</f>
        <v>1.443790134881243</v>
      </c>
      <c r="U20" s="71" t="str">
        <f t="shared" si="9"/>
        <v>n/a</v>
      </c>
      <c r="V20" s="71">
        <f t="shared" si="10"/>
        <v>48.71363377067884</v>
      </c>
      <c r="W20" s="131">
        <f t="shared" si="11"/>
        <v>1.0482760241615154</v>
      </c>
      <c r="X20" s="75">
        <v>561984</v>
      </c>
      <c r="Y20" s="75">
        <v>8611</v>
      </c>
      <c r="Z20" s="191">
        <v>1753</v>
      </c>
      <c r="AA20" s="192">
        <v>254421</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152</v>
      </c>
      <c r="G22" s="130">
        <v>100</v>
      </c>
      <c r="H22" s="130">
        <v>0</v>
      </c>
      <c r="I22" s="130">
        <v>0</v>
      </c>
      <c r="J22" s="130">
        <v>195</v>
      </c>
      <c r="K22" s="71">
        <f>IFERROR(F22/G22-1,"n/a")</f>
        <v>0.52</v>
      </c>
      <c r="L22" s="71" t="str">
        <f t="shared" si="0"/>
        <v>n/a</v>
      </c>
      <c r="M22" s="71" t="str">
        <f t="shared" ref="M22:M23" si="13">IFERROR(F22/I22-1,"n/a")</f>
        <v>n/a</v>
      </c>
      <c r="N22" s="131">
        <f t="shared" si="12"/>
        <v>-0.22051282051282051</v>
      </c>
      <c r="O22" s="75">
        <v>439</v>
      </c>
      <c r="P22" s="75">
        <v>153</v>
      </c>
      <c r="Q22" s="75">
        <v>0</v>
      </c>
      <c r="R22" s="75">
        <v>205</v>
      </c>
      <c r="S22" s="75">
        <v>518</v>
      </c>
      <c r="T22" s="71">
        <f>IFERROR(O22/P22-1,"n/a")</f>
        <v>1.869281045751634</v>
      </c>
      <c r="U22" s="71" t="str">
        <f t="shared" ref="U22:U23" si="14">IFERROR(O22/Q22-1,"n/a")</f>
        <v>n/a</v>
      </c>
      <c r="V22" s="71">
        <f t="shared" ref="V22:V23" si="15">IFERROR(O22/R22-1,"n/a")</f>
        <v>1.1414634146341465</v>
      </c>
      <c r="W22" s="131">
        <f t="shared" ref="W22:W23" si="16">IFERROR(O22/S22-1,"n/a")</f>
        <v>-0.15250965250965254</v>
      </c>
      <c r="X22" s="75">
        <v>1140</v>
      </c>
      <c r="Y22" s="75">
        <v>411</v>
      </c>
      <c r="Z22" s="191">
        <v>406</v>
      </c>
      <c r="AA22" s="192">
        <v>1205</v>
      </c>
      <c r="AB22" s="10"/>
      <c r="AC22" s="10"/>
    </row>
    <row r="23" spans="1:29" ht="14.4">
      <c r="A23" s="10"/>
      <c r="B23" s="187"/>
      <c r="C23" s="190"/>
      <c r="D23" s="168" t="s">
        <v>20</v>
      </c>
      <c r="E23" s="189"/>
      <c r="F23" s="136">
        <v>319732</v>
      </c>
      <c r="G23" s="130">
        <v>115809</v>
      </c>
      <c r="H23" s="130">
        <v>0</v>
      </c>
      <c r="I23" s="130">
        <v>0</v>
      </c>
      <c r="J23" s="130">
        <v>383748</v>
      </c>
      <c r="K23" s="71">
        <f>IFERROR(F23/G23-1,"n/a")</f>
        <v>1.7608562374254162</v>
      </c>
      <c r="L23" s="71" t="str">
        <f t="shared" si="0"/>
        <v>n/a</v>
      </c>
      <c r="M23" s="71" t="str">
        <f t="shared" si="13"/>
        <v>n/a</v>
      </c>
      <c r="N23" s="131">
        <f t="shared" si="12"/>
        <v>-0.16681780751951802</v>
      </c>
      <c r="O23" s="75">
        <v>1156006</v>
      </c>
      <c r="P23" s="75">
        <v>184263</v>
      </c>
      <c r="Q23" s="75">
        <v>0</v>
      </c>
      <c r="R23" s="75">
        <v>545974</v>
      </c>
      <c r="S23" s="75">
        <v>1303563</v>
      </c>
      <c r="T23" s="71">
        <f>IFERROR(O23/P23-1,"n/a")</f>
        <v>5.2736740419943233</v>
      </c>
      <c r="U23" s="71" t="str">
        <f t="shared" si="14"/>
        <v>n/a</v>
      </c>
      <c r="V23" s="71">
        <f t="shared" si="15"/>
        <v>1.1173279313666953</v>
      </c>
      <c r="W23" s="131">
        <f t="shared" si="16"/>
        <v>-0.11319514285078669</v>
      </c>
      <c r="X23" s="75">
        <v>3212646</v>
      </c>
      <c r="Y23" s="75">
        <v>687449</v>
      </c>
      <c r="Z23" s="191">
        <v>833999</v>
      </c>
      <c r="AA23" s="192">
        <v>3859183</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0</v>
      </c>
      <c r="G25" s="130">
        <v>1</v>
      </c>
      <c r="H25" s="130">
        <v>0</v>
      </c>
      <c r="I25" s="130">
        <v>0</v>
      </c>
      <c r="J25" s="130">
        <v>1</v>
      </c>
      <c r="K25" s="71">
        <f>IFERROR(F25/G25-1,"n/a")</f>
        <v>-1</v>
      </c>
      <c r="L25" s="71" t="str">
        <f t="shared" si="0"/>
        <v>n/a</v>
      </c>
      <c r="M25" s="71" t="str">
        <f t="shared" ref="M25:M28" si="17">IFERROR(F25/I25-1,"n/a")</f>
        <v>n/a</v>
      </c>
      <c r="N25" s="131">
        <f t="shared" si="12"/>
        <v>-1</v>
      </c>
      <c r="O25" s="75">
        <v>0</v>
      </c>
      <c r="P25" s="75">
        <v>1</v>
      </c>
      <c r="Q25" s="75">
        <v>0</v>
      </c>
      <c r="R25" s="75">
        <v>0</v>
      </c>
      <c r="S25" s="75">
        <v>1</v>
      </c>
      <c r="T25" s="71">
        <f>IFERROR(O25/P25-1,"n/a")</f>
        <v>-1</v>
      </c>
      <c r="U25" s="71" t="str">
        <f t="shared" ref="U25:U28" si="18">IFERROR(O25/Q25-1,"n/a")</f>
        <v>n/a</v>
      </c>
      <c r="V25" s="71" t="str">
        <f t="shared" ref="V25:V28" si="19">IFERROR(O25/R25-1,"n/a")</f>
        <v>n/a</v>
      </c>
      <c r="W25" s="131">
        <f t="shared" ref="W25:W28" si="20">IFERROR(O25/S25-1,"n/a")</f>
        <v>-1</v>
      </c>
      <c r="X25" s="75">
        <v>605</v>
      </c>
      <c r="Y25" s="75">
        <v>127</v>
      </c>
      <c r="Z25" s="191">
        <v>37</v>
      </c>
      <c r="AA25" s="192">
        <f>282+81</f>
        <v>363</v>
      </c>
      <c r="AB25" s="10"/>
      <c r="AC25" s="10"/>
    </row>
    <row r="26" spans="1:29" ht="14.4">
      <c r="A26" s="10"/>
      <c r="B26" s="187"/>
      <c r="C26" s="190"/>
      <c r="D26" s="168" t="s">
        <v>20</v>
      </c>
      <c r="E26" s="189"/>
      <c r="F26" s="130">
        <v>0</v>
      </c>
      <c r="G26" s="130">
        <v>925</v>
      </c>
      <c r="H26" s="130">
        <v>0</v>
      </c>
      <c r="I26" s="130">
        <v>0</v>
      </c>
      <c r="J26" s="130">
        <v>1059</v>
      </c>
      <c r="K26" s="71">
        <f>IFERROR(F26/G26-1,"n/a")</f>
        <v>-1</v>
      </c>
      <c r="L26" s="71" t="str">
        <f t="shared" si="0"/>
        <v>n/a</v>
      </c>
      <c r="M26" s="71" t="str">
        <f t="shared" si="17"/>
        <v>n/a</v>
      </c>
      <c r="N26" s="131">
        <f t="shared" si="12"/>
        <v>-1</v>
      </c>
      <c r="O26" s="75">
        <v>0</v>
      </c>
      <c r="P26" s="75">
        <v>925</v>
      </c>
      <c r="Q26" s="75">
        <v>0</v>
      </c>
      <c r="R26" s="75">
        <v>0</v>
      </c>
      <c r="S26" s="75">
        <v>1059</v>
      </c>
      <c r="T26" s="71">
        <f>IFERROR(O26/P26-1,"n/a")</f>
        <v>-1</v>
      </c>
      <c r="U26" s="71" t="str">
        <f t="shared" si="18"/>
        <v>n/a</v>
      </c>
      <c r="V26" s="71" t="str">
        <f t="shared" si="19"/>
        <v>n/a</v>
      </c>
      <c r="W26" s="131">
        <f t="shared" si="20"/>
        <v>-1</v>
      </c>
      <c r="X26" s="75">
        <v>1098243</v>
      </c>
      <c r="Y26" s="75">
        <v>165083</v>
      </c>
      <c r="Z26" s="191">
        <f>20768+8294</f>
        <v>29062</v>
      </c>
      <c r="AA26" s="192">
        <f>659951+168729+38484</f>
        <v>867164</v>
      </c>
      <c r="AB26" s="10"/>
      <c r="AC26" s="10"/>
    </row>
    <row r="27" spans="1:29" thickBot="1">
      <c r="A27" s="10"/>
      <c r="B27" s="187"/>
      <c r="C27" s="198" t="s">
        <v>16</v>
      </c>
      <c r="D27" s="199"/>
      <c r="E27" s="200"/>
      <c r="F27" s="137">
        <f t="shared" ref="F27:J28" si="21">F13+F16+F19+F22+F25</f>
        <v>374</v>
      </c>
      <c r="G27" s="137">
        <f t="shared" si="21"/>
        <v>328</v>
      </c>
      <c r="H27" s="137">
        <f t="shared" si="21"/>
        <v>7</v>
      </c>
      <c r="I27" s="137">
        <f t="shared" si="21"/>
        <v>42</v>
      </c>
      <c r="J27" s="137">
        <f t="shared" si="21"/>
        <v>397</v>
      </c>
      <c r="K27" s="138">
        <f>IFERROR(F27/G27-1,"n/a")</f>
        <v>0.14024390243902429</v>
      </c>
      <c r="L27" s="138">
        <f t="shared" si="0"/>
        <v>52.428571428571431</v>
      </c>
      <c r="M27" s="138">
        <f t="shared" si="17"/>
        <v>7.9047619047619051</v>
      </c>
      <c r="N27" s="139">
        <f t="shared" si="12"/>
        <v>-5.7934508816120944E-2</v>
      </c>
      <c r="O27" s="137">
        <f t="shared" ref="O27:S28" si="22">O13+O16+O19+O22+O25</f>
        <v>1241</v>
      </c>
      <c r="P27" s="137">
        <f t="shared" si="22"/>
        <v>959</v>
      </c>
      <c r="Q27" s="137">
        <f t="shared" si="22"/>
        <v>19</v>
      </c>
      <c r="R27" s="137">
        <f t="shared" si="22"/>
        <v>769</v>
      </c>
      <c r="S27" s="137">
        <f t="shared" si="22"/>
        <v>1265</v>
      </c>
      <c r="T27" s="138">
        <f>IFERROR(O27/P27-1,"n/a")</f>
        <v>0.29405630865484889</v>
      </c>
      <c r="U27" s="138">
        <f t="shared" si="18"/>
        <v>64.315789473684205</v>
      </c>
      <c r="V27" s="138">
        <f t="shared" si="19"/>
        <v>0.61378413524057218</v>
      </c>
      <c r="W27" s="139">
        <f t="shared" si="20"/>
        <v>-1.8972332015810278E-2</v>
      </c>
      <c r="X27" s="137">
        <f>X13+X16+X19+X22+X25</f>
        <v>3344</v>
      </c>
      <c r="Y27" s="140">
        <f t="shared" ref="Y27:AA28" si="23">Y13+Y16+Y19+Y22+Y25</f>
        <v>955</v>
      </c>
      <c r="Z27" s="140">
        <f t="shared" si="23"/>
        <v>635</v>
      </c>
      <c r="AA27" s="159">
        <f t="shared" si="23"/>
        <v>2972</v>
      </c>
      <c r="AB27" s="10"/>
      <c r="AC27" s="10"/>
    </row>
    <row r="28" spans="1:29" ht="15.6" thickTop="1" thickBot="1">
      <c r="A28" s="10"/>
      <c r="B28" s="187"/>
      <c r="C28" s="201" t="s">
        <v>17</v>
      </c>
      <c r="D28" s="202"/>
      <c r="E28" s="203"/>
      <c r="F28" s="141">
        <f t="shared" si="21"/>
        <v>943133</v>
      </c>
      <c r="G28" s="141">
        <f t="shared" si="21"/>
        <v>507465</v>
      </c>
      <c r="H28" s="141">
        <f t="shared" si="21"/>
        <v>6002</v>
      </c>
      <c r="I28" s="141">
        <f t="shared" si="21"/>
        <v>0</v>
      </c>
      <c r="J28" s="141">
        <f t="shared" si="21"/>
        <v>962246</v>
      </c>
      <c r="K28" s="142">
        <f>IFERROR(F28/G28-1,"n/a")</f>
        <v>0.85851832146059337</v>
      </c>
      <c r="L28" s="142">
        <f t="shared" si="0"/>
        <v>156.1364545151616</v>
      </c>
      <c r="M28" s="142" t="str">
        <f t="shared" si="17"/>
        <v>n/a</v>
      </c>
      <c r="N28" s="143">
        <f t="shared" si="12"/>
        <v>-1.986290408066127E-2</v>
      </c>
      <c r="O28" s="141">
        <f t="shared" si="22"/>
        <v>3421492</v>
      </c>
      <c r="P28" s="141">
        <f t="shared" si="22"/>
        <v>1375170</v>
      </c>
      <c r="Q28" s="141">
        <f t="shared" si="22"/>
        <v>16105</v>
      </c>
      <c r="R28" s="141">
        <f t="shared" si="22"/>
        <v>1681724</v>
      </c>
      <c r="S28" s="141">
        <f t="shared" si="22"/>
        <v>3420023</v>
      </c>
      <c r="T28" s="142">
        <f>IFERROR(O28/P28-1,"n/a")</f>
        <v>1.4880502047019641</v>
      </c>
      <c r="U28" s="142">
        <f t="shared" si="18"/>
        <v>211.44905308910276</v>
      </c>
      <c r="V28" s="142">
        <f t="shared" si="19"/>
        <v>1.0345145814652108</v>
      </c>
      <c r="W28" s="143">
        <f t="shared" si="20"/>
        <v>4.2952927509554151E-4</v>
      </c>
      <c r="X28" s="141">
        <f>X14+X17+X20+X23+X26</f>
        <v>7096679</v>
      </c>
      <c r="Y28" s="144">
        <f t="shared" si="23"/>
        <v>1407115</v>
      </c>
      <c r="Z28" s="144">
        <f t="shared" si="23"/>
        <v>1264251</v>
      </c>
      <c r="AA28" s="162">
        <f t="shared" si="23"/>
        <v>8267006</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C9" sqref="C9"/>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24" t="s">
        <v>13</v>
      </c>
      <c r="G9" s="224"/>
      <c r="H9" s="224"/>
      <c r="I9" s="224"/>
      <c r="J9" s="224"/>
      <c r="K9" s="224"/>
      <c r="L9" s="224"/>
      <c r="M9" s="224"/>
      <c r="N9" s="225"/>
      <c r="O9" s="226" t="s">
        <v>14</v>
      </c>
      <c r="P9" s="224"/>
      <c r="Q9" s="224"/>
      <c r="R9" s="224"/>
      <c r="S9" s="224"/>
      <c r="T9" s="224"/>
      <c r="U9" s="224"/>
      <c r="V9" s="224"/>
      <c r="W9" s="225"/>
      <c r="X9" s="226" t="s">
        <v>25</v>
      </c>
      <c r="Y9" s="224"/>
      <c r="Z9" s="224"/>
      <c r="AA9" s="227"/>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f>IFERROR(F13/G13-1,"n/a")</f>
        <v>-0.11274509803921573</v>
      </c>
      <c r="L13" s="71" t="str">
        <f t="shared" ref="L13:L28" si="0">IFERROR(F13/H13-1,"n/a")</f>
        <v>n/a</v>
      </c>
      <c r="M13" s="71">
        <f>IFERROR(F13/I13-1,"n/a")</f>
        <v>0.23129251700680276</v>
      </c>
      <c r="N13" s="131">
        <f t="shared" ref="N13:N14" si="1">IFERROR(F13/J13-1,"n/a")</f>
        <v>6.4705882352941169E-2</v>
      </c>
      <c r="O13" s="75">
        <v>530</v>
      </c>
      <c r="P13" s="75">
        <v>530</v>
      </c>
      <c r="Q13" s="75">
        <v>0</v>
      </c>
      <c r="R13" s="75">
        <v>509</v>
      </c>
      <c r="S13" s="75">
        <v>516</v>
      </c>
      <c r="T13" s="71">
        <f>IFERROR(O13/P13-1,"n/a")</f>
        <v>0</v>
      </c>
      <c r="U13" s="71" t="str">
        <f>IFERROR(O13/Q13-1,"n/a")</f>
        <v>n/a</v>
      </c>
      <c r="V13" s="71">
        <f>IFERROR(O13/R13-1,"n/a")</f>
        <v>4.1257367387033339E-2</v>
      </c>
      <c r="W13" s="131">
        <f>IFERROR(O13/S13-1,"n/a")</f>
        <v>2.7131782945736482E-2</v>
      </c>
      <c r="X13" s="75">
        <v>346</v>
      </c>
      <c r="Y13" s="75">
        <v>111</v>
      </c>
      <c r="Z13" s="191">
        <v>145</v>
      </c>
      <c r="AA13" s="192">
        <v>386</v>
      </c>
      <c r="AB13" s="10"/>
    </row>
    <row r="14" spans="1:28" ht="14.4">
      <c r="A14" s="10"/>
      <c r="B14" s="187"/>
      <c r="C14" s="190"/>
      <c r="D14" s="168" t="s">
        <v>20</v>
      </c>
      <c r="E14" s="189"/>
      <c r="F14" s="136">
        <v>565574</v>
      </c>
      <c r="G14" s="130">
        <v>344501</v>
      </c>
      <c r="H14" s="130">
        <v>0</v>
      </c>
      <c r="I14" s="130">
        <v>196286</v>
      </c>
      <c r="J14" s="130">
        <v>500596</v>
      </c>
      <c r="K14" s="71">
        <f>IFERROR(F14/G14-1,"n/a")</f>
        <v>0.64171947251241646</v>
      </c>
      <c r="L14" s="71" t="str">
        <f t="shared" si="0"/>
        <v>n/a</v>
      </c>
      <c r="M14" s="71">
        <f t="shared" ref="M14" si="2">IFERROR(F14/I14-1,"n/a")</f>
        <v>1.8813771741234731</v>
      </c>
      <c r="N14" s="131">
        <f t="shared" si="1"/>
        <v>0.1298012768779615</v>
      </c>
      <c r="O14" s="75">
        <v>1538184</v>
      </c>
      <c r="P14" s="75">
        <v>759658</v>
      </c>
      <c r="Q14" s="75">
        <v>0</v>
      </c>
      <c r="R14" s="75">
        <v>1092884</v>
      </c>
      <c r="S14" s="75">
        <v>1451104</v>
      </c>
      <c r="T14" s="71">
        <f>IFERROR(O14/P14-1,"n/a")</f>
        <v>1.0248374926611712</v>
      </c>
      <c r="U14" s="71" t="str">
        <f>IFERROR(O14/Q14-1,"n/a")</f>
        <v>n/a</v>
      </c>
      <c r="V14" s="71">
        <f>IFERROR(O14/R14-1,"n/a")</f>
        <v>0.40745403903799482</v>
      </c>
      <c r="W14" s="131">
        <f>IFERROR(O14/S14-1,"n/a")</f>
        <v>6.0009482435442241E-2</v>
      </c>
      <c r="X14" s="75">
        <v>380182</v>
      </c>
      <c r="Y14" s="75">
        <v>80863</v>
      </c>
      <c r="Z14" s="191">
        <v>258885</v>
      </c>
      <c r="AA14" s="192">
        <v>733296</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f>IFERROR(F16/G16-1,"n/a")</f>
        <v>-0.38461538461538458</v>
      </c>
      <c r="L16" s="71">
        <f t="shared" si="0"/>
        <v>2.2000000000000002</v>
      </c>
      <c r="M16" s="71">
        <f t="shared" ref="M16:M17" si="3">IFERROR(F16/I16-1,"n/a")</f>
        <v>15</v>
      </c>
      <c r="N16" s="131">
        <f t="shared" ref="N16:N17" si="4">IFERROR(F16/J16-1,"n/a")</f>
        <v>0.60000000000000009</v>
      </c>
      <c r="O16" s="75">
        <v>27</v>
      </c>
      <c r="P16" s="75">
        <v>36</v>
      </c>
      <c r="Q16" s="75">
        <v>12</v>
      </c>
      <c r="R16" s="75">
        <v>10</v>
      </c>
      <c r="S16" s="75">
        <v>23</v>
      </c>
      <c r="T16" s="71">
        <f>IFERROR(O16/P16-1,"n/a")</f>
        <v>-0.25</v>
      </c>
      <c r="U16" s="71">
        <f t="shared" ref="U16:U17" si="5">IFERROR(O16/Q16-1,"n/a")</f>
        <v>1.25</v>
      </c>
      <c r="V16" s="71">
        <f t="shared" ref="V16:V17" si="6">IFERROR(O16/R16-1,"n/a")</f>
        <v>1.7000000000000002</v>
      </c>
      <c r="W16" s="131">
        <f t="shared" ref="W16:W17" si="7">IFERROR(O16/S16-1,"n/a")</f>
        <v>0.17391304347826098</v>
      </c>
      <c r="X16" s="75">
        <v>778</v>
      </c>
      <c r="Y16" s="75">
        <v>283</v>
      </c>
      <c r="Z16" s="191">
        <v>43</v>
      </c>
      <c r="AA16" s="192">
        <v>827</v>
      </c>
      <c r="AB16" s="10"/>
    </row>
    <row r="17" spans="1:28" ht="14.4">
      <c r="A17" s="10"/>
      <c r="B17" s="187"/>
      <c r="C17" s="190"/>
      <c r="D17" s="168" t="s">
        <v>20</v>
      </c>
      <c r="E17" s="189"/>
      <c r="F17" s="134">
        <v>43135</v>
      </c>
      <c r="G17" s="130">
        <v>28377</v>
      </c>
      <c r="H17" s="130">
        <v>4146</v>
      </c>
      <c r="I17" s="130">
        <v>565</v>
      </c>
      <c r="J17" s="130">
        <v>32801</v>
      </c>
      <c r="K17" s="71">
        <f>IFERROR(F17/G17-1,"n/a")</f>
        <v>0.52006907002149627</v>
      </c>
      <c r="L17" s="71">
        <f t="shared" si="0"/>
        <v>9.4040038591413406</v>
      </c>
      <c r="M17" s="71">
        <f t="shared" si="3"/>
        <v>75.345132743362825</v>
      </c>
      <c r="N17" s="131">
        <f t="shared" si="4"/>
        <v>0.31505137038504927</v>
      </c>
      <c r="O17" s="75">
        <v>83055</v>
      </c>
      <c r="P17" s="75">
        <v>36508</v>
      </c>
      <c r="Q17" s="75">
        <v>10103</v>
      </c>
      <c r="R17" s="75">
        <v>41113</v>
      </c>
      <c r="S17" s="75">
        <v>80374</v>
      </c>
      <c r="T17" s="71">
        <f>IFERROR(O17/P17-1,"n/a")</f>
        <v>1.2749808261203026</v>
      </c>
      <c r="U17" s="71">
        <f t="shared" si="5"/>
        <v>7.2208254973770174</v>
      </c>
      <c r="V17" s="71">
        <f t="shared" si="6"/>
        <v>1.0201639384136403</v>
      </c>
      <c r="W17" s="131">
        <f t="shared" si="7"/>
        <v>3.335655809092497E-2</v>
      </c>
      <c r="X17" s="75">
        <v>1843624</v>
      </c>
      <c r="Y17" s="75">
        <v>465109</v>
      </c>
      <c r="Z17" s="191">
        <v>140552</v>
      </c>
      <c r="AA17" s="192">
        <v>2552942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f>IFERROR(F19/G19-1,"n/a")</f>
        <v>1.8333333333333335</v>
      </c>
      <c r="L19" s="71" t="str">
        <f t="shared" si="0"/>
        <v>n/a</v>
      </c>
      <c r="M19" s="71">
        <f t="shared" ref="M19:M20" si="8">IFERROR(F19/I19-1,"n/a")</f>
        <v>7.5</v>
      </c>
      <c r="N19" s="131">
        <f>IFERROR(F19/J19-1,"n/a")</f>
        <v>2.4</v>
      </c>
      <c r="O19" s="75">
        <v>23</v>
      </c>
      <c r="P19" s="75">
        <v>12</v>
      </c>
      <c r="Q19" s="75">
        <v>0</v>
      </c>
      <c r="R19" s="75">
        <v>3</v>
      </c>
      <c r="S19" s="75">
        <v>6</v>
      </c>
      <c r="T19" s="71">
        <f>IFERROR(O19/P19-1,"n/a")</f>
        <v>0.91666666666666674</v>
      </c>
      <c r="U19" s="71" t="str">
        <f t="shared" ref="U19:U20" si="9">IFERROR(O19/Q19-1,"n/a")</f>
        <v>n/a</v>
      </c>
      <c r="V19" s="71">
        <f t="shared" ref="V19:V20" si="10">IFERROR(O19/R19-1,"n/a")</f>
        <v>6.666666666666667</v>
      </c>
      <c r="W19" s="131">
        <f t="shared" ref="W19:W20" si="11">IFERROR(O19/S19-1,"n/a")</f>
        <v>2.8333333333333335</v>
      </c>
      <c r="X19" s="75">
        <v>475</v>
      </c>
      <c r="Y19" s="75">
        <v>23</v>
      </c>
      <c r="Z19" s="191">
        <v>4</v>
      </c>
      <c r="AA19" s="192">
        <v>191</v>
      </c>
      <c r="AB19" s="10"/>
    </row>
    <row r="20" spans="1:28" ht="14.4">
      <c r="A20" s="10"/>
      <c r="B20" s="187"/>
      <c r="C20" s="190"/>
      <c r="D20" s="168" t="s">
        <v>20</v>
      </c>
      <c r="E20" s="189"/>
      <c r="F20" s="136">
        <v>14734</v>
      </c>
      <c r="G20" s="130">
        <v>595</v>
      </c>
      <c r="H20" s="130">
        <v>0</v>
      </c>
      <c r="I20" s="130">
        <v>887</v>
      </c>
      <c r="J20" s="130">
        <v>4876</v>
      </c>
      <c r="K20" s="71">
        <f>IFERROR(F20/G20-1,"n/a")</f>
        <v>23.763025210084034</v>
      </c>
      <c r="L20" s="71" t="str">
        <f t="shared" si="0"/>
        <v>n/a</v>
      </c>
      <c r="M20" s="71">
        <f t="shared" si="8"/>
        <v>15.611048478015782</v>
      </c>
      <c r="N20" s="131">
        <f t="shared" ref="N20:N28" si="12">IFERROR(F20/J20-1,"n/a")</f>
        <v>2.0217391304347827</v>
      </c>
      <c r="O20" s="75">
        <v>20846</v>
      </c>
      <c r="P20" s="75">
        <v>3085</v>
      </c>
      <c r="Q20" s="75">
        <v>0</v>
      </c>
      <c r="R20" s="75">
        <v>1753</v>
      </c>
      <c r="S20" s="75">
        <v>6484</v>
      </c>
      <c r="T20" s="71">
        <f>IFERROR(O20/P20-1,"n/a")</f>
        <v>5.7572123176661263</v>
      </c>
      <c r="U20" s="71" t="str">
        <f t="shared" si="9"/>
        <v>n/a</v>
      </c>
      <c r="V20" s="71">
        <f t="shared" si="10"/>
        <v>10.891614375356532</v>
      </c>
      <c r="W20" s="131">
        <f t="shared" si="11"/>
        <v>2.2149907464528069</v>
      </c>
      <c r="X20" s="75">
        <v>561984</v>
      </c>
      <c r="Y20" s="75">
        <v>8611</v>
      </c>
      <c r="Z20" s="191">
        <v>1753</v>
      </c>
      <c r="AA20" s="192">
        <v>254421</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f>IFERROR(F22/G22-1,"n/a")</f>
        <v>3.5</v>
      </c>
      <c r="L22" s="71" t="str">
        <f t="shared" si="0"/>
        <v>n/a</v>
      </c>
      <c r="M22" s="71">
        <f t="shared" ref="M22:M23" si="13">IFERROR(F22/I22-1,"n/a")</f>
        <v>9.8000000000000007</v>
      </c>
      <c r="N22" s="131">
        <f t="shared" si="12"/>
        <v>1.4545454545454546</v>
      </c>
      <c r="O22" s="75">
        <v>287</v>
      </c>
      <c r="P22" s="75">
        <v>53</v>
      </c>
      <c r="Q22" s="75">
        <v>0</v>
      </c>
      <c r="R22" s="75">
        <v>205</v>
      </c>
      <c r="S22" s="75">
        <v>323</v>
      </c>
      <c r="T22" s="71">
        <f>IFERROR(O22/P22-1,"n/a")</f>
        <v>4.4150943396226419</v>
      </c>
      <c r="U22" s="71" t="str">
        <f t="shared" ref="U22:U23" si="14">IFERROR(O22/Q22-1,"n/a")</f>
        <v>n/a</v>
      </c>
      <c r="V22" s="71">
        <f t="shared" ref="V22:V23" si="15">IFERROR(O22/R22-1,"n/a")</f>
        <v>0.39999999999999991</v>
      </c>
      <c r="W22" s="131">
        <f t="shared" ref="W22:W23" si="16">IFERROR(O22/S22-1,"n/a")</f>
        <v>-0.11145510835913308</v>
      </c>
      <c r="X22" s="75">
        <v>1140</v>
      </c>
      <c r="Y22" s="75">
        <v>411</v>
      </c>
      <c r="Z22" s="191">
        <v>406</v>
      </c>
      <c r="AA22" s="192">
        <v>1205</v>
      </c>
      <c r="AB22" s="10"/>
    </row>
    <row r="23" spans="1:28" ht="14.4">
      <c r="A23" s="10"/>
      <c r="B23" s="187"/>
      <c r="C23" s="190"/>
      <c r="D23" s="168" t="s">
        <v>20</v>
      </c>
      <c r="E23" s="189"/>
      <c r="F23" s="136">
        <v>297870</v>
      </c>
      <c r="G23" s="130">
        <v>32594</v>
      </c>
      <c r="H23" s="130">
        <v>0</v>
      </c>
      <c r="I23" s="130">
        <v>28535</v>
      </c>
      <c r="J23" s="130">
        <v>117674</v>
      </c>
      <c r="K23" s="71">
        <f>IFERROR(F23/G23-1,"n/a")</f>
        <v>8.1387985518807149</v>
      </c>
      <c r="L23" s="71" t="str">
        <f t="shared" si="0"/>
        <v>n/a</v>
      </c>
      <c r="M23" s="71">
        <f t="shared" si="13"/>
        <v>9.4387594182582788</v>
      </c>
      <c r="N23" s="131">
        <f t="shared" si="12"/>
        <v>1.5313153287897072</v>
      </c>
      <c r="O23" s="75">
        <v>836274</v>
      </c>
      <c r="P23" s="75">
        <v>68454</v>
      </c>
      <c r="Q23" s="75">
        <v>0</v>
      </c>
      <c r="R23" s="75">
        <v>545974</v>
      </c>
      <c r="S23" s="75">
        <v>919815</v>
      </c>
      <c r="T23" s="71">
        <f>IFERROR(O23/P23-1,"n/a")</f>
        <v>11.21658339907091</v>
      </c>
      <c r="U23" s="71" t="str">
        <f t="shared" si="14"/>
        <v>n/a</v>
      </c>
      <c r="V23" s="71">
        <f t="shared" si="15"/>
        <v>0.53171030122313523</v>
      </c>
      <c r="W23" s="131">
        <f t="shared" si="16"/>
        <v>-9.0823698243668538E-2</v>
      </c>
      <c r="X23" s="75">
        <v>3212646</v>
      </c>
      <c r="Y23" s="75">
        <v>687449</v>
      </c>
      <c r="Z23" s="191">
        <v>833999</v>
      </c>
      <c r="AA23" s="192">
        <v>3859183</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tr">
        <f>IFERROR(F25/G25-1,"n/a")</f>
        <v>n/a</v>
      </c>
      <c r="L25" s="71" t="str">
        <f t="shared" si="0"/>
        <v>n/a</v>
      </c>
      <c r="M25" s="71" t="str">
        <f t="shared" ref="M25:M28" si="17">IFERROR(F25/I25-1,"n/a")</f>
        <v>n/a</v>
      </c>
      <c r="N25" s="131" t="str">
        <f t="shared" si="12"/>
        <v>n/a</v>
      </c>
      <c r="O25" s="75">
        <v>0</v>
      </c>
      <c r="P25" s="75">
        <v>0</v>
      </c>
      <c r="Q25" s="75">
        <v>0</v>
      </c>
      <c r="R25" s="75">
        <v>0</v>
      </c>
      <c r="S25" s="75">
        <v>0</v>
      </c>
      <c r="T25" s="71" t="str">
        <f>IFERROR(O25/P25-1,"n/a")</f>
        <v>n/a</v>
      </c>
      <c r="U25" s="71" t="str">
        <f t="shared" ref="U25:U28" si="18">IFERROR(O25/Q25-1,"n/a")</f>
        <v>n/a</v>
      </c>
      <c r="V25" s="71" t="str">
        <f t="shared" ref="V25:V28" si="19">IFERROR(O25/R25-1,"n/a")</f>
        <v>n/a</v>
      </c>
      <c r="W25" s="131" t="str">
        <f t="shared" ref="W25:W28" si="20">IFERROR(O25/S25-1,"n/a")</f>
        <v>n/a</v>
      </c>
      <c r="X25" s="75">
        <v>605</v>
      </c>
      <c r="Y25" s="75">
        <v>127</v>
      </c>
      <c r="Z25" s="191">
        <v>37</v>
      </c>
      <c r="AA25" s="192">
        <f>282+81</f>
        <v>363</v>
      </c>
      <c r="AB25" s="10"/>
    </row>
    <row r="26" spans="1:28" ht="14.4">
      <c r="A26" s="10"/>
      <c r="B26" s="187"/>
      <c r="C26" s="190"/>
      <c r="D26" s="168" t="s">
        <v>20</v>
      </c>
      <c r="E26" s="189"/>
      <c r="F26" s="130">
        <v>0</v>
      </c>
      <c r="G26" s="130">
        <v>0</v>
      </c>
      <c r="H26" s="130">
        <v>0</v>
      </c>
      <c r="I26" s="130">
        <v>0</v>
      </c>
      <c r="J26" s="130">
        <v>0</v>
      </c>
      <c r="K26" s="71" t="str">
        <f>IFERROR(F26/G26-1,"n/a")</f>
        <v>n/a</v>
      </c>
      <c r="L26" s="71" t="str">
        <f t="shared" si="0"/>
        <v>n/a</v>
      </c>
      <c r="M26" s="71" t="str">
        <f t="shared" si="17"/>
        <v>n/a</v>
      </c>
      <c r="N26" s="131" t="str">
        <f t="shared" si="12"/>
        <v>n/a</v>
      </c>
      <c r="O26" s="75">
        <v>0</v>
      </c>
      <c r="P26" s="75">
        <v>0</v>
      </c>
      <c r="Q26" s="75">
        <v>0</v>
      </c>
      <c r="R26" s="75">
        <v>0</v>
      </c>
      <c r="S26" s="75">
        <v>0</v>
      </c>
      <c r="T26" s="71" t="str">
        <f>IFERROR(O26/P26-1,"n/a")</f>
        <v>n/a</v>
      </c>
      <c r="U26" s="71" t="str">
        <f t="shared" si="18"/>
        <v>n/a</v>
      </c>
      <c r="V26" s="71" t="str">
        <f t="shared" si="19"/>
        <v>n/a</v>
      </c>
      <c r="W26" s="131" t="str">
        <f t="shared" si="20"/>
        <v>n/a</v>
      </c>
      <c r="X26" s="75">
        <v>1098243</v>
      </c>
      <c r="Y26" s="75">
        <v>165083</v>
      </c>
      <c r="Z26" s="191">
        <f>20768+8294</f>
        <v>29062</v>
      </c>
      <c r="AA26" s="192">
        <f>659951+168729+38484</f>
        <v>867164</v>
      </c>
      <c r="AB26" s="10"/>
    </row>
    <row r="27" spans="1:28" thickBot="1">
      <c r="A27" s="10"/>
      <c r="B27" s="187"/>
      <c r="C27" s="198" t="s">
        <v>16</v>
      </c>
      <c r="D27" s="199"/>
      <c r="E27" s="200"/>
      <c r="F27" s="137">
        <f t="shared" ref="F27:J28" si="21">F13+F16+F19+F22+F25</f>
        <v>322</v>
      </c>
      <c r="G27" s="137">
        <f t="shared" si="21"/>
        <v>260</v>
      </c>
      <c r="H27" s="137">
        <f t="shared" si="21"/>
        <v>5</v>
      </c>
      <c r="I27" s="137">
        <f t="shared" si="21"/>
        <v>160</v>
      </c>
      <c r="J27" s="137">
        <f t="shared" si="21"/>
        <v>229</v>
      </c>
      <c r="K27" s="138">
        <f>IFERROR(F27/G27-1,"n/a")</f>
        <v>0.2384615384615385</v>
      </c>
      <c r="L27" s="138">
        <f t="shared" si="0"/>
        <v>63.400000000000006</v>
      </c>
      <c r="M27" s="138">
        <f t="shared" si="17"/>
        <v>1.0125000000000002</v>
      </c>
      <c r="N27" s="139">
        <f t="shared" si="12"/>
        <v>0.40611353711790388</v>
      </c>
      <c r="O27" s="137">
        <f t="shared" ref="O27:S28" si="22">O13+O16+O19+O22+O25</f>
        <v>867</v>
      </c>
      <c r="P27" s="137">
        <f t="shared" si="22"/>
        <v>631</v>
      </c>
      <c r="Q27" s="137">
        <f t="shared" si="22"/>
        <v>12</v>
      </c>
      <c r="R27" s="137">
        <f t="shared" si="22"/>
        <v>727</v>
      </c>
      <c r="S27" s="137">
        <f t="shared" si="22"/>
        <v>868</v>
      </c>
      <c r="T27" s="138">
        <f>IFERROR(O27/P27-1,"n/a")</f>
        <v>0.37400950871632332</v>
      </c>
      <c r="U27" s="138">
        <f t="shared" si="18"/>
        <v>71.25</v>
      </c>
      <c r="V27" s="138">
        <f t="shared" si="19"/>
        <v>0.19257221458046758</v>
      </c>
      <c r="W27" s="139">
        <f t="shared" si="20"/>
        <v>-1.1520737327188613E-3</v>
      </c>
      <c r="X27" s="137">
        <f>X13+X16+X19+X22+X25</f>
        <v>3344</v>
      </c>
      <c r="Y27" s="140">
        <f t="shared" ref="Y27:AA28" si="23">Y13+Y16+Y19+Y22+Y25</f>
        <v>955</v>
      </c>
      <c r="Z27" s="140">
        <f t="shared" si="23"/>
        <v>635</v>
      </c>
      <c r="AA27" s="159">
        <f t="shared" si="23"/>
        <v>2972</v>
      </c>
      <c r="AB27" s="10"/>
    </row>
    <row r="28" spans="1:28" ht="15.6" thickTop="1" thickBot="1">
      <c r="A28" s="10"/>
      <c r="B28" s="187"/>
      <c r="C28" s="201" t="s">
        <v>17</v>
      </c>
      <c r="D28" s="202"/>
      <c r="E28" s="203"/>
      <c r="F28" s="141">
        <f t="shared" si="21"/>
        <v>921313</v>
      </c>
      <c r="G28" s="141">
        <f t="shared" si="21"/>
        <v>406067</v>
      </c>
      <c r="H28" s="141">
        <f t="shared" si="21"/>
        <v>4146</v>
      </c>
      <c r="I28" s="141">
        <f t="shared" si="21"/>
        <v>226273</v>
      </c>
      <c r="J28" s="141">
        <f t="shared" si="21"/>
        <v>655947</v>
      </c>
      <c r="K28" s="142">
        <f>IFERROR(F28/G28-1,"n/a")</f>
        <v>1.2688694230262492</v>
      </c>
      <c r="L28" s="142">
        <f t="shared" si="0"/>
        <v>221.21731789676798</v>
      </c>
      <c r="M28" s="142">
        <f t="shared" si="17"/>
        <v>3.071687740030848</v>
      </c>
      <c r="N28" s="143">
        <f t="shared" si="12"/>
        <v>0.40455402646860184</v>
      </c>
      <c r="O28" s="141">
        <f t="shared" si="22"/>
        <v>2478359</v>
      </c>
      <c r="P28" s="141">
        <f t="shared" si="22"/>
        <v>867705</v>
      </c>
      <c r="Q28" s="141">
        <f t="shared" si="22"/>
        <v>10103</v>
      </c>
      <c r="R28" s="141">
        <f t="shared" si="22"/>
        <v>1681724</v>
      </c>
      <c r="S28" s="141">
        <f t="shared" si="22"/>
        <v>2457777</v>
      </c>
      <c r="T28" s="142">
        <f>IFERROR(O28/P28-1,"n/a")</f>
        <v>1.8562230251064591</v>
      </c>
      <c r="U28" s="142">
        <f t="shared" si="18"/>
        <v>244.30921508462833</v>
      </c>
      <c r="V28" s="142">
        <f t="shared" si="19"/>
        <v>0.47370139214282481</v>
      </c>
      <c r="W28" s="143">
        <f t="shared" si="20"/>
        <v>8.3742341148118626E-3</v>
      </c>
      <c r="X28" s="141">
        <f>X14+X17+X20+X23+X26</f>
        <v>7096679</v>
      </c>
      <c r="Y28" s="144">
        <f t="shared" si="23"/>
        <v>1407115</v>
      </c>
      <c r="Z28" s="144">
        <f t="shared" si="23"/>
        <v>1264251</v>
      </c>
      <c r="AA28" s="162">
        <f t="shared" si="23"/>
        <v>8267006</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24" t="s">
        <v>13</v>
      </c>
      <c r="G9" s="224"/>
      <c r="H9" s="224"/>
      <c r="I9" s="224"/>
      <c r="J9" s="224"/>
      <c r="K9" s="224"/>
      <c r="L9" s="224"/>
      <c r="M9" s="224"/>
      <c r="N9" s="225"/>
      <c r="O9" s="226" t="s">
        <v>14</v>
      </c>
      <c r="P9" s="224"/>
      <c r="Q9" s="224"/>
      <c r="R9" s="224"/>
      <c r="S9" s="224"/>
      <c r="T9" s="224"/>
      <c r="U9" s="224"/>
      <c r="V9" s="224"/>
      <c r="W9" s="225"/>
      <c r="X9" s="226" t="s">
        <v>81</v>
      </c>
      <c r="Y9" s="224"/>
      <c r="Z9" s="224"/>
      <c r="AA9" s="227"/>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B2" sqref="B2:F4"/>
    </sheetView>
  </sheetViews>
  <sheetFormatPr defaultColWidth="0" defaultRowHeight="14.4" customHeight="1" zeroHeight="1"/>
  <cols>
    <col min="1" max="2" width="4.21875" customWidth="1"/>
    <col min="3" max="3" width="3.77734375" customWidth="1"/>
    <col min="4" max="4" width="8.88671875" customWidth="1"/>
    <col min="5" max="5" width="10.7773437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24" t="s">
        <v>43</v>
      </c>
      <c r="G9" s="224"/>
      <c r="H9" s="224"/>
      <c r="I9" s="224"/>
      <c r="J9" s="224"/>
      <c r="K9" s="224"/>
      <c r="L9" s="224"/>
      <c r="M9" s="224"/>
      <c r="N9" s="225"/>
      <c r="O9" s="226" t="s">
        <v>44</v>
      </c>
      <c r="P9" s="224"/>
      <c r="Q9" s="224"/>
      <c r="R9" s="224"/>
      <c r="S9" s="224"/>
      <c r="T9" s="224"/>
      <c r="U9" s="224"/>
      <c r="V9" s="224"/>
      <c r="W9" s="225"/>
      <c r="X9" s="226" t="s">
        <v>25</v>
      </c>
      <c r="Y9" s="224"/>
      <c r="Z9" s="224"/>
      <c r="AA9" s="227"/>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f>IFERROR(F13/G13-1,"n/a")</f>
        <v>3.3898305084745672E-2</v>
      </c>
      <c r="L13" s="71" t="str">
        <f t="shared" ref="L13:L31" si="0">IFERROR(F13/H13-1,"n/a")</f>
        <v>n/a</v>
      </c>
      <c r="M13" s="71">
        <f>IFERROR(F13/I13-1,"n/a")</f>
        <v>0.10909090909090913</v>
      </c>
      <c r="N13" s="131">
        <f t="shared" ref="N13:N14" si="1">IFERROR(F13/J13-1,"n/a")</f>
        <v>-1.6129032258064502E-2</v>
      </c>
      <c r="O13" s="75">
        <v>129</v>
      </c>
      <c r="P13" s="75">
        <v>123</v>
      </c>
      <c r="Q13" s="75">
        <v>0</v>
      </c>
      <c r="R13" s="75">
        <v>116</v>
      </c>
      <c r="S13" s="75">
        <v>138</v>
      </c>
      <c r="T13" s="71">
        <f>IFERROR(O13/P13-1,"n/a")</f>
        <v>4.8780487804878092E-2</v>
      </c>
      <c r="U13" s="71" t="str">
        <f>IFERROR(O13/Q13-1,"n/a")</f>
        <v>n/a</v>
      </c>
      <c r="V13" s="71">
        <f>IFERROR(O13/R13-1,"n/a")</f>
        <v>0.11206896551724133</v>
      </c>
      <c r="W13" s="131">
        <f>IFERROR(O13/S13-1,"n/a")</f>
        <v>-6.5217391304347783E-2</v>
      </c>
      <c r="X13" s="75">
        <v>346</v>
      </c>
      <c r="Y13" s="75">
        <v>111</v>
      </c>
      <c r="Z13" s="191">
        <v>145</v>
      </c>
      <c r="AA13" s="192">
        <v>386</v>
      </c>
      <c r="AB13" s="10"/>
    </row>
    <row r="14" spans="1:28">
      <c r="A14" s="10"/>
      <c r="B14" s="187"/>
      <c r="C14" s="190"/>
      <c r="D14" s="168" t="s">
        <v>20</v>
      </c>
      <c r="E14" s="189"/>
      <c r="F14" s="136">
        <v>107254</v>
      </c>
      <c r="G14" s="130">
        <v>44710</v>
      </c>
      <c r="H14" s="130">
        <v>0</v>
      </c>
      <c r="I14" s="130">
        <v>101463</v>
      </c>
      <c r="J14" s="130">
        <v>119668</v>
      </c>
      <c r="K14" s="71">
        <f>IFERROR(F14/G14-1,"n/a")</f>
        <v>1.3988816819503467</v>
      </c>
      <c r="L14" s="71" t="str">
        <f t="shared" si="0"/>
        <v>n/a</v>
      </c>
      <c r="M14" s="71">
        <f t="shared" ref="M14" si="2">IFERROR(F14/I14-1,"n/a")</f>
        <v>5.7074992854538209E-2</v>
      </c>
      <c r="N14" s="131">
        <f t="shared" si="1"/>
        <v>-0.10373700571581379</v>
      </c>
      <c r="O14" s="75">
        <v>223218</v>
      </c>
      <c r="P14" s="75">
        <v>95504</v>
      </c>
      <c r="Q14" s="75">
        <v>0</v>
      </c>
      <c r="R14" s="75">
        <v>210259</v>
      </c>
      <c r="S14" s="75">
        <v>276534</v>
      </c>
      <c r="T14" s="71">
        <f>IFERROR(O14/P14-1,"n/a")</f>
        <v>1.3372633606969342</v>
      </c>
      <c r="U14" s="71" t="str">
        <f>IFERROR(O14/Q14-1,"n/a")</f>
        <v>n/a</v>
      </c>
      <c r="V14" s="71">
        <f>IFERROR(O14/R14-1,"n/a")</f>
        <v>6.163350914824095E-2</v>
      </c>
      <c r="W14" s="131">
        <f>IFERROR(O14/S14-1,"n/a")</f>
        <v>-0.19280088524376748</v>
      </c>
      <c r="X14" s="75">
        <v>380182</v>
      </c>
      <c r="Y14" s="75">
        <v>80863</v>
      </c>
      <c r="Z14" s="191">
        <v>258885</v>
      </c>
      <c r="AA14" s="192">
        <v>733296</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f>IFERROR(F16/G16-1,"n/a")</f>
        <v>0.30769230769230771</v>
      </c>
      <c r="L16" s="71" t="str">
        <f t="shared" si="0"/>
        <v>n/a</v>
      </c>
      <c r="M16" s="71">
        <f t="shared" ref="M16:M17" si="3">IFERROR(F16/I16-1,"n/a")</f>
        <v>0.21428571428571419</v>
      </c>
      <c r="N16" s="131">
        <f t="shared" ref="N16:N17" si="4">IFERROR(F16/J16-1,"n/a")</f>
        <v>-0.19047619047619047</v>
      </c>
      <c r="O16" s="75">
        <v>40</v>
      </c>
      <c r="P16" s="75">
        <v>29</v>
      </c>
      <c r="Q16" s="75">
        <v>0</v>
      </c>
      <c r="R16" s="75">
        <v>33</v>
      </c>
      <c r="S16" s="75">
        <v>45</v>
      </c>
      <c r="T16" s="71">
        <f>IFERROR(O16/P16-1,"n/a")</f>
        <v>0.3793103448275863</v>
      </c>
      <c r="U16" s="71" t="str">
        <f t="shared" ref="U16:U17" si="5">IFERROR(O16/Q16-1,"n/a")</f>
        <v>n/a</v>
      </c>
      <c r="V16" s="71">
        <f t="shared" ref="V16:V17" si="6">IFERROR(O16/R16-1,"n/a")</f>
        <v>0.21212121212121215</v>
      </c>
      <c r="W16" s="131">
        <f t="shared" ref="W16:W17" si="7">IFERROR(O16/S16-1,"n/a")</f>
        <v>-0.11111111111111116</v>
      </c>
      <c r="X16" s="75">
        <v>778</v>
      </c>
      <c r="Y16" s="75">
        <v>283</v>
      </c>
      <c r="Z16" s="191">
        <v>43</v>
      </c>
      <c r="AA16" s="192">
        <v>827</v>
      </c>
      <c r="AB16" s="10"/>
    </row>
    <row r="17" spans="1:28">
      <c r="A17" s="10"/>
      <c r="B17" s="187"/>
      <c r="C17" s="190"/>
      <c r="D17" s="168" t="s">
        <v>20</v>
      </c>
      <c r="E17" s="189"/>
      <c r="F17" s="134">
        <v>64480</v>
      </c>
      <c r="G17" s="130">
        <v>14032</v>
      </c>
      <c r="H17" s="130">
        <v>0</v>
      </c>
      <c r="I17" s="130">
        <v>47023</v>
      </c>
      <c r="J17" s="130">
        <v>59703</v>
      </c>
      <c r="K17" s="71">
        <f>IFERROR(F17/G17-1,"n/a")</f>
        <v>3.5952109464082094</v>
      </c>
      <c r="L17" s="71" t="str">
        <f t="shared" si="0"/>
        <v>n/a</v>
      </c>
      <c r="M17" s="71">
        <f t="shared" si="3"/>
        <v>0.37124385938795901</v>
      </c>
      <c r="N17" s="131">
        <f t="shared" si="4"/>
        <v>8.0012729678575534E-2</v>
      </c>
      <c r="O17" s="75">
        <v>137438</v>
      </c>
      <c r="P17" s="75">
        <v>35860</v>
      </c>
      <c r="Q17" s="75">
        <v>0</v>
      </c>
      <c r="R17" s="75">
        <v>112017</v>
      </c>
      <c r="S17" s="75">
        <v>134226</v>
      </c>
      <c r="T17" s="71">
        <f>IFERROR(O17/P17-1,"n/a")</f>
        <v>2.8326268823201337</v>
      </c>
      <c r="U17" s="71" t="str">
        <f t="shared" si="5"/>
        <v>n/a</v>
      </c>
      <c r="V17" s="71">
        <f t="shared" si="6"/>
        <v>0.22693876822268044</v>
      </c>
      <c r="W17" s="131">
        <f t="shared" si="7"/>
        <v>2.3929790055577937E-2</v>
      </c>
      <c r="X17" s="75">
        <v>1843624</v>
      </c>
      <c r="Y17" s="75">
        <v>465109</v>
      </c>
      <c r="Z17" s="191">
        <v>140552</v>
      </c>
      <c r="AA17" s="192">
        <v>2552942</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f>IFERROR(F19/G19-1,"n/a")</f>
        <v>0</v>
      </c>
      <c r="L19" s="71" t="str">
        <f t="shared" si="0"/>
        <v>n/a</v>
      </c>
      <c r="M19" s="71" t="str">
        <f t="shared" ref="M19:M20" si="8">IFERROR(F19/I19-1,"n/a")</f>
        <v>n/a</v>
      </c>
      <c r="N19" s="131">
        <f>IFERROR(F19/J19-1,"n/a")</f>
        <v>1</v>
      </c>
      <c r="O19" s="75">
        <v>6</v>
      </c>
      <c r="P19" s="75">
        <v>5</v>
      </c>
      <c r="Q19" s="75">
        <v>0</v>
      </c>
      <c r="R19" s="75">
        <v>1</v>
      </c>
      <c r="S19" s="75">
        <v>1</v>
      </c>
      <c r="T19" s="71">
        <f>IFERROR(O19/P19-1,"n/a")</f>
        <v>0.19999999999999996</v>
      </c>
      <c r="U19" s="71" t="str">
        <f t="shared" ref="U19:U20" si="9">IFERROR(O19/Q19-1,"n/a")</f>
        <v>n/a</v>
      </c>
      <c r="V19" s="71">
        <f t="shared" ref="V19:V20" si="10">IFERROR(O19/R19-1,"n/a")</f>
        <v>5</v>
      </c>
      <c r="W19" s="131">
        <f t="shared" ref="W19:W20" si="11">IFERROR(O19/S19-1,"n/a")</f>
        <v>5</v>
      </c>
      <c r="X19" s="75">
        <v>475</v>
      </c>
      <c r="Y19" s="75">
        <v>23</v>
      </c>
      <c r="Z19" s="191">
        <v>4</v>
      </c>
      <c r="AA19" s="192">
        <v>191</v>
      </c>
      <c r="AB19" s="10"/>
    </row>
    <row r="20" spans="1:28">
      <c r="A20" s="10"/>
      <c r="B20" s="187"/>
      <c r="C20" s="190"/>
      <c r="D20" s="168" t="s">
        <v>20</v>
      </c>
      <c r="E20" s="189"/>
      <c r="F20" s="136">
        <f>1740+20</f>
        <v>1760</v>
      </c>
      <c r="G20" s="130">
        <v>294</v>
      </c>
      <c r="H20" s="130">
        <v>0</v>
      </c>
      <c r="I20" s="130">
        <v>0</v>
      </c>
      <c r="J20" s="130">
        <v>583</v>
      </c>
      <c r="K20" s="71">
        <f>IFERROR(F20/G20-1,"n/a")</f>
        <v>4.9863945578231297</v>
      </c>
      <c r="L20" s="71" t="str">
        <f t="shared" si="0"/>
        <v>n/a</v>
      </c>
      <c r="M20" s="71" t="str">
        <f t="shared" si="8"/>
        <v>n/a</v>
      </c>
      <c r="N20" s="131">
        <f t="shared" ref="N20:N31" si="12">IFERROR(F20/J20-1,"n/a")</f>
        <v>2.0188679245283021</v>
      </c>
      <c r="O20" s="75">
        <v>4995</v>
      </c>
      <c r="P20" s="75">
        <v>1108</v>
      </c>
      <c r="Q20" s="75">
        <v>0</v>
      </c>
      <c r="R20" s="75">
        <v>823</v>
      </c>
      <c r="S20" s="75">
        <v>583</v>
      </c>
      <c r="T20" s="71">
        <f>IFERROR(O20/P20-1,"n/a")</f>
        <v>3.5081227436823106</v>
      </c>
      <c r="U20" s="71" t="str">
        <f t="shared" si="9"/>
        <v>n/a</v>
      </c>
      <c r="V20" s="71">
        <f t="shared" si="10"/>
        <v>5.0692588092345083</v>
      </c>
      <c r="W20" s="131">
        <f t="shared" si="11"/>
        <v>7.5677530017152659</v>
      </c>
      <c r="X20" s="75">
        <v>561984</v>
      </c>
      <c r="Y20" s="75">
        <v>8611</v>
      </c>
      <c r="Z20" s="191">
        <v>1753</v>
      </c>
      <c r="AA20" s="192">
        <v>254421</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f>IFERROR(F22/G22-1,"n/a")</f>
        <v>-2.9126213592232997E-2</v>
      </c>
      <c r="L22" s="71" t="str">
        <f t="shared" si="0"/>
        <v>n/a</v>
      </c>
      <c r="M22" s="71">
        <f t="shared" ref="M22:M23" si="13">IFERROR(F22/I22-1,"n/a")</f>
        <v>-0.16666666666666663</v>
      </c>
      <c r="N22" s="131">
        <f t="shared" si="12"/>
        <v>5.2631578947368363E-2</v>
      </c>
      <c r="O22" s="75">
        <v>220</v>
      </c>
      <c r="P22" s="75">
        <v>203</v>
      </c>
      <c r="Q22" s="75">
        <v>0</v>
      </c>
      <c r="R22" s="75">
        <v>246</v>
      </c>
      <c r="S22" s="75">
        <v>208</v>
      </c>
      <c r="T22" s="71">
        <f>IFERROR(O22/P22-1,"n/a")</f>
        <v>8.3743842364532028E-2</v>
      </c>
      <c r="U22" s="71" t="str">
        <f t="shared" ref="U22:U23" si="14">IFERROR(O22/Q22-1,"n/a")</f>
        <v>n/a</v>
      </c>
      <c r="V22" s="71">
        <f t="shared" ref="V22:V23" si="15">IFERROR(O22/R22-1,"n/a")</f>
        <v>-0.10569105691056913</v>
      </c>
      <c r="W22" s="131">
        <f t="shared" ref="W22:W23" si="16">IFERROR(O22/S22-1,"n/a")</f>
        <v>5.7692307692307709E-2</v>
      </c>
      <c r="X22" s="75">
        <v>1140</v>
      </c>
      <c r="Y22" s="75">
        <v>411</v>
      </c>
      <c r="Z22" s="191">
        <v>406</v>
      </c>
      <c r="AA22" s="192">
        <v>1205</v>
      </c>
      <c r="AB22" s="10"/>
    </row>
    <row r="23" spans="1:28">
      <c r="A23" s="10"/>
      <c r="B23" s="187"/>
      <c r="C23" s="190"/>
      <c r="D23" s="168" t="s">
        <v>20</v>
      </c>
      <c r="E23" s="189"/>
      <c r="F23" s="136">
        <v>342407</v>
      </c>
      <c r="G23" s="130">
        <v>174835</v>
      </c>
      <c r="H23" s="130">
        <v>0</v>
      </c>
      <c r="I23" s="130">
        <v>329055</v>
      </c>
      <c r="J23" s="130">
        <v>305578</v>
      </c>
      <c r="K23" s="71">
        <f>IFERROR(F23/G23-1,"n/a")</f>
        <v>0.95845797466182403</v>
      </c>
      <c r="L23" s="71" t="str">
        <f t="shared" si="0"/>
        <v>n/a</v>
      </c>
      <c r="M23" s="71">
        <f t="shared" si="13"/>
        <v>4.0576803269970041E-2</v>
      </c>
      <c r="N23" s="131">
        <f t="shared" si="12"/>
        <v>0.12052241980770861</v>
      </c>
      <c r="O23" s="75">
        <v>749392</v>
      </c>
      <c r="P23" s="75">
        <v>319653</v>
      </c>
      <c r="Q23" s="75">
        <v>0</v>
      </c>
      <c r="R23" s="75">
        <v>686339</v>
      </c>
      <c r="S23" s="75">
        <v>673974</v>
      </c>
      <c r="T23" s="71">
        <f>IFERROR(O23/P23-1,"n/a")</f>
        <v>1.3443922002921918</v>
      </c>
      <c r="U23" s="71" t="str">
        <f t="shared" si="14"/>
        <v>n/a</v>
      </c>
      <c r="V23" s="71">
        <f t="shared" si="15"/>
        <v>9.1868595548264098E-2</v>
      </c>
      <c r="W23" s="131">
        <f t="shared" si="16"/>
        <v>0.11190045906815405</v>
      </c>
      <c r="X23" s="75">
        <v>3212646</v>
      </c>
      <c r="Y23" s="75">
        <v>687449</v>
      </c>
      <c r="Z23" s="191">
        <v>833999</v>
      </c>
      <c r="AA23" s="192">
        <v>3859183</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f>IFERROR(F25/G25-1,"n/a")</f>
        <v>-0.16666666666666663</v>
      </c>
      <c r="L25" s="71">
        <f t="shared" si="0"/>
        <v>0.25</v>
      </c>
      <c r="M25" s="71">
        <f t="shared" ref="M25:M26" si="17">IFERROR(F25/I25-1,"n/a")</f>
        <v>0.66666666666666674</v>
      </c>
      <c r="N25" s="131">
        <f t="shared" si="12"/>
        <v>-0.2857142857142857</v>
      </c>
      <c r="O25" s="75">
        <v>9</v>
      </c>
      <c r="P25" s="75">
        <v>9</v>
      </c>
      <c r="Q25" s="75">
        <v>5</v>
      </c>
      <c r="R25" s="75">
        <v>8</v>
      </c>
      <c r="S25" s="75">
        <v>11</v>
      </c>
      <c r="T25" s="71">
        <f>IFERROR(O25/P25-1,"n/a")</f>
        <v>0</v>
      </c>
      <c r="U25" s="71">
        <f t="shared" ref="U25:U26" si="18">IFERROR(O25/Q25-1,"n/a")</f>
        <v>0.8</v>
      </c>
      <c r="V25" s="71">
        <f t="shared" ref="V25:V26" si="19">IFERROR(O25/R25-1,"n/a")</f>
        <v>0.125</v>
      </c>
      <c r="W25" s="131">
        <f t="shared" ref="W25:W26" si="20">IFERROR(O25/S25-1,"n/a")</f>
        <v>-0.18181818181818177</v>
      </c>
      <c r="X25" s="75">
        <v>283</v>
      </c>
      <c r="Y25" s="75">
        <v>107</v>
      </c>
      <c r="Z25" s="191">
        <v>32</v>
      </c>
      <c r="AA25" s="192">
        <v>372</v>
      </c>
      <c r="AB25" s="10"/>
    </row>
    <row r="26" spans="1:28">
      <c r="A26" s="10"/>
      <c r="B26" s="187"/>
      <c r="C26" s="190"/>
      <c r="D26" s="168" t="s">
        <v>20</v>
      </c>
      <c r="E26" s="189"/>
      <c r="F26" s="136">
        <v>21884</v>
      </c>
      <c r="G26" s="130">
        <v>5662</v>
      </c>
      <c r="H26" s="130">
        <v>4030</v>
      </c>
      <c r="I26" s="130">
        <v>16515</v>
      </c>
      <c r="J26" s="130">
        <v>24890</v>
      </c>
      <c r="K26" s="71">
        <f>IFERROR(F26/G26-1,"n/a")</f>
        <v>2.8650653479335926</v>
      </c>
      <c r="L26" s="71">
        <f t="shared" si="0"/>
        <v>4.4302729528535982</v>
      </c>
      <c r="M26" s="71">
        <f t="shared" si="17"/>
        <v>0.32509839539812302</v>
      </c>
      <c r="N26" s="131">
        <f t="shared" si="12"/>
        <v>-0.12077139413419047</v>
      </c>
      <c r="O26" s="75">
        <v>36729</v>
      </c>
      <c r="P26" s="75">
        <v>7364</v>
      </c>
      <c r="Q26" s="75">
        <v>4674</v>
      </c>
      <c r="R26" s="75">
        <v>39656</v>
      </c>
      <c r="S26" s="75">
        <v>44605</v>
      </c>
      <c r="T26" s="71">
        <f>IFERROR(O26/P26-1,"n/a")</f>
        <v>3.9876425855513311</v>
      </c>
      <c r="U26" s="71">
        <f t="shared" si="18"/>
        <v>6.8581514762516047</v>
      </c>
      <c r="V26" s="71">
        <f t="shared" si="19"/>
        <v>-7.3809763970143272E-2</v>
      </c>
      <c r="W26" s="131">
        <f t="shared" si="20"/>
        <v>-0.17657213316892728</v>
      </c>
      <c r="X26" s="75">
        <v>530405</v>
      </c>
      <c r="Y26" s="75">
        <v>147132</v>
      </c>
      <c r="Z26" s="191">
        <v>59180</v>
      </c>
      <c r="AA26" s="192">
        <v>902015</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f>IFERROR(F28/G28-1,"n/a")</f>
        <v>56</v>
      </c>
      <c r="L28" s="71">
        <f t="shared" si="0"/>
        <v>56</v>
      </c>
      <c r="M28" s="71">
        <f t="shared" ref="M28:M31" si="21">IFERROR(F28/I28-1,"n/a")</f>
        <v>56</v>
      </c>
      <c r="N28" s="131">
        <f t="shared" si="12"/>
        <v>27.5</v>
      </c>
      <c r="O28" s="75">
        <v>141</v>
      </c>
      <c r="P28" s="75">
        <v>1</v>
      </c>
      <c r="Q28" s="75">
        <v>2</v>
      </c>
      <c r="R28" s="75">
        <v>1</v>
      </c>
      <c r="S28" s="75">
        <v>3</v>
      </c>
      <c r="T28" s="71">
        <f>IFERROR(O28/P28-1,"n/a")</f>
        <v>140</v>
      </c>
      <c r="U28" s="71">
        <f t="shared" ref="U28:U31" si="22">IFERROR(O28/Q28-1,"n/a")</f>
        <v>69.5</v>
      </c>
      <c r="V28" s="71">
        <f t="shared" ref="V28:V31" si="23">IFERROR(O28/R28-1,"n/a")</f>
        <v>140</v>
      </c>
      <c r="W28" s="131">
        <f t="shared" ref="W28:W31" si="24">IFERROR(O28/S28-1,"n/a")</f>
        <v>46</v>
      </c>
      <c r="X28" s="75">
        <v>605</v>
      </c>
      <c r="Y28" s="75">
        <v>127</v>
      </c>
      <c r="Z28" s="191">
        <v>37</v>
      </c>
      <c r="AA28" s="192">
        <f>282+81</f>
        <v>363</v>
      </c>
      <c r="AB28" s="10"/>
    </row>
    <row r="29" spans="1:28">
      <c r="A29" s="10"/>
      <c r="B29" s="187"/>
      <c r="C29" s="190"/>
      <c r="D29" s="168" t="s">
        <v>20</v>
      </c>
      <c r="E29" s="189"/>
      <c r="F29" s="134">
        <f>185364+492</f>
        <v>185856</v>
      </c>
      <c r="G29" s="130">
        <v>1983</v>
      </c>
      <c r="H29" s="130">
        <v>639</v>
      </c>
      <c r="I29" s="130">
        <v>892</v>
      </c>
      <c r="J29" s="130">
        <v>3305</v>
      </c>
      <c r="K29" s="71">
        <f>IFERROR(F29/G29-1,"n/a")</f>
        <v>92.724659606656587</v>
      </c>
      <c r="L29" s="71">
        <f t="shared" si="0"/>
        <v>289.85446009389671</v>
      </c>
      <c r="M29" s="71">
        <f t="shared" si="21"/>
        <v>207.35874439461884</v>
      </c>
      <c r="N29" s="131">
        <f t="shared" si="12"/>
        <v>55.234795763993951</v>
      </c>
      <c r="O29" s="75">
        <v>405274</v>
      </c>
      <c r="P29" s="75">
        <v>1983</v>
      </c>
      <c r="Q29" s="75">
        <v>1283</v>
      </c>
      <c r="R29" s="75">
        <v>892</v>
      </c>
      <c r="S29" s="75">
        <v>4657</v>
      </c>
      <c r="T29" s="71">
        <f>IFERROR(O29/P29-1,"n/a")</f>
        <v>203.37418053454363</v>
      </c>
      <c r="U29" s="71">
        <f t="shared" si="22"/>
        <v>314.87996882307095</v>
      </c>
      <c r="V29" s="71">
        <f t="shared" si="23"/>
        <v>453.34304932735427</v>
      </c>
      <c r="W29" s="131">
        <f t="shared" si="24"/>
        <v>86.024694009018688</v>
      </c>
      <c r="X29" s="75">
        <v>1098243</v>
      </c>
      <c r="Y29" s="75">
        <v>165083</v>
      </c>
      <c r="Z29" s="191">
        <f>20768+8294</f>
        <v>29062</v>
      </c>
      <c r="AA29" s="192">
        <f>659951+168729+38484</f>
        <v>867164</v>
      </c>
      <c r="AB29" s="10"/>
    </row>
    <row r="30" spans="1:28" ht="15" thickBot="1">
      <c r="A30" s="10"/>
      <c r="B30" s="187"/>
      <c r="C30" s="198" t="s">
        <v>16</v>
      </c>
      <c r="D30" s="199"/>
      <c r="E30" s="200"/>
      <c r="F30" s="137">
        <f t="shared" ref="F30:J31" si="25">F13+F16+F19+F22+F25+F28</f>
        <v>242</v>
      </c>
      <c r="G30" s="137">
        <f t="shared" si="25"/>
        <v>184</v>
      </c>
      <c r="H30" s="137">
        <f>H13+H16+H19+H22+H25+H28</f>
        <v>5</v>
      </c>
      <c r="I30" s="137">
        <f t="shared" si="25"/>
        <v>193</v>
      </c>
      <c r="J30" s="137">
        <f t="shared" si="25"/>
        <v>188</v>
      </c>
      <c r="K30" s="138">
        <f>IFERROR(F30/G30-1,"n/a")</f>
        <v>0.31521739130434789</v>
      </c>
      <c r="L30" s="138">
        <f t="shared" si="0"/>
        <v>47.4</v>
      </c>
      <c r="M30" s="138">
        <f t="shared" si="21"/>
        <v>0.25388601036269431</v>
      </c>
      <c r="N30" s="139">
        <f t="shared" si="12"/>
        <v>0.2872340425531914</v>
      </c>
      <c r="O30" s="140">
        <f t="shared" ref="O30:S31" si="26">O13+O16+O19+O22+O25+O28</f>
        <v>545</v>
      </c>
      <c r="P30" s="140">
        <f t="shared" si="26"/>
        <v>370</v>
      </c>
      <c r="Q30" s="140">
        <f t="shared" si="26"/>
        <v>7</v>
      </c>
      <c r="R30" s="140">
        <f t="shared" si="26"/>
        <v>405</v>
      </c>
      <c r="S30" s="140">
        <f t="shared" si="26"/>
        <v>406</v>
      </c>
      <c r="T30" s="138">
        <f>IFERROR(O30/P30-1,"n/a")</f>
        <v>0.47297297297297303</v>
      </c>
      <c r="U30" s="138">
        <f t="shared" si="22"/>
        <v>76.857142857142861</v>
      </c>
      <c r="V30" s="138">
        <f t="shared" si="23"/>
        <v>0.34567901234567899</v>
      </c>
      <c r="W30" s="139">
        <f t="shared" si="24"/>
        <v>0.3423645320197044</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723641</v>
      </c>
      <c r="G31" s="141">
        <f t="shared" si="25"/>
        <v>241516</v>
      </c>
      <c r="H31" s="141">
        <f t="shared" si="25"/>
        <v>4669</v>
      </c>
      <c r="I31" s="141">
        <f t="shared" si="25"/>
        <v>494948</v>
      </c>
      <c r="J31" s="141">
        <f t="shared" si="25"/>
        <v>513727</v>
      </c>
      <c r="K31" s="142">
        <f>IFERROR(F31/G31-1,"n/a")</f>
        <v>1.9962445552261547</v>
      </c>
      <c r="L31" s="142">
        <f t="shared" si="0"/>
        <v>153.98843435425144</v>
      </c>
      <c r="M31" s="142">
        <f t="shared" si="21"/>
        <v>0.46205459967511731</v>
      </c>
      <c r="N31" s="143">
        <f t="shared" si="12"/>
        <v>0.40861002049726802</v>
      </c>
      <c r="O31" s="144">
        <f t="shared" si="26"/>
        <v>1557046</v>
      </c>
      <c r="P31" s="144">
        <f t="shared" si="26"/>
        <v>461472</v>
      </c>
      <c r="Q31" s="144">
        <f t="shared" si="26"/>
        <v>5957</v>
      </c>
      <c r="R31" s="144">
        <f t="shared" si="26"/>
        <v>1049986</v>
      </c>
      <c r="S31" s="144">
        <f t="shared" si="26"/>
        <v>1134579</v>
      </c>
      <c r="T31" s="142">
        <f>IFERROR(O31/P31-1,"n/a")</f>
        <v>2.3740855349837044</v>
      </c>
      <c r="U31" s="142">
        <f t="shared" si="22"/>
        <v>260.38089642437467</v>
      </c>
      <c r="V31" s="142">
        <f t="shared" si="23"/>
        <v>0.48292072465728109</v>
      </c>
      <c r="W31" s="143">
        <f t="shared" si="24"/>
        <v>0.3723557372382178</v>
      </c>
      <c r="X31" s="144">
        <f t="shared" si="27"/>
        <v>7627084</v>
      </c>
      <c r="Y31" s="144">
        <f t="shared" si="27"/>
        <v>1554247</v>
      </c>
      <c r="Z31" s="144">
        <f t="shared" si="27"/>
        <v>1323431</v>
      </c>
      <c r="AA31" s="162">
        <f t="shared" si="27"/>
        <v>9169021</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I4" zoomScaleNormal="100" zoomScalePageLayoutView="40" workbookViewId="0">
      <selection activeCell="B4" sqref="B4"/>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24" t="s">
        <v>41</v>
      </c>
      <c r="G9" s="224"/>
      <c r="H9" s="224"/>
      <c r="I9" s="224"/>
      <c r="J9" s="224"/>
      <c r="K9" s="224"/>
      <c r="L9" s="224"/>
      <c r="M9" s="224"/>
      <c r="N9" s="225"/>
      <c r="O9" s="226" t="s">
        <v>41</v>
      </c>
      <c r="P9" s="224"/>
      <c r="Q9" s="224"/>
      <c r="R9" s="224"/>
      <c r="S9" s="224"/>
      <c r="T9" s="224"/>
      <c r="U9" s="224"/>
      <c r="V9" s="224"/>
      <c r="W9" s="225"/>
      <c r="X9" s="226" t="s">
        <v>25</v>
      </c>
      <c r="Y9" s="224"/>
      <c r="Z9" s="224"/>
      <c r="AA9" s="227"/>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69</v>
      </c>
      <c r="G13" s="130">
        <v>64</v>
      </c>
      <c r="H13" s="130">
        <v>0</v>
      </c>
      <c r="I13" s="130">
        <v>61</v>
      </c>
      <c r="J13" s="130">
        <v>76</v>
      </c>
      <c r="K13" s="71">
        <f>IFERROR(F13/G13-1,"n/a")</f>
        <v>7.8125E-2</v>
      </c>
      <c r="L13" s="71" t="str">
        <f>IFERROR(F13/H13-1,"n/a")</f>
        <v>n/a</v>
      </c>
      <c r="M13" s="71">
        <f>IFERROR(F13/I13-1,"n/a")</f>
        <v>0.13114754098360648</v>
      </c>
      <c r="N13" s="131">
        <f>IFERROR(F13/J13-1,"n/a")</f>
        <v>-9.210526315789469E-2</v>
      </c>
      <c r="O13" s="75">
        <f t="shared" ref="O13:S14" si="0">F13</f>
        <v>69</v>
      </c>
      <c r="P13" s="75">
        <f t="shared" si="0"/>
        <v>64</v>
      </c>
      <c r="Q13" s="75">
        <f t="shared" si="0"/>
        <v>0</v>
      </c>
      <c r="R13" s="75">
        <f t="shared" si="0"/>
        <v>61</v>
      </c>
      <c r="S13" s="75">
        <f t="shared" si="0"/>
        <v>76</v>
      </c>
      <c r="T13" s="71">
        <f>IFERROR(O13/P13-1,"n/a")</f>
        <v>7.8125E-2</v>
      </c>
      <c r="U13" s="71" t="str">
        <f>IFERROR(O13/Q13-1,"n/a")</f>
        <v>n/a</v>
      </c>
      <c r="V13" s="71">
        <f>IFERROR(O13/R13-1,"n/a")</f>
        <v>0.13114754098360648</v>
      </c>
      <c r="W13" s="131">
        <f>IFERROR(O13/S13-1,"n/a")</f>
        <v>-9.210526315789469E-2</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f>IFERROR(F14/G14-1,"n/a")</f>
        <v>1.2830255541993147</v>
      </c>
      <c r="L14" s="71" t="str">
        <f>IFERROR(F14/H14-1,"n/a")</f>
        <v>n/a</v>
      </c>
      <c r="M14" s="71">
        <f>IFERROR(F14/I14-1,"n/a")</f>
        <v>6.5884775175558019E-2</v>
      </c>
      <c r="N14" s="131">
        <f>IFERROR(F14/J14-1,"n/a")</f>
        <v>-0.2607448395445795</v>
      </c>
      <c r="O14" s="75">
        <f t="shared" si="0"/>
        <v>115964</v>
      </c>
      <c r="P14" s="75">
        <f t="shared" si="0"/>
        <v>50794</v>
      </c>
      <c r="Q14" s="75">
        <f t="shared" si="0"/>
        <v>0</v>
      </c>
      <c r="R14" s="75">
        <f t="shared" si="0"/>
        <v>108796</v>
      </c>
      <c r="S14" s="75">
        <f t="shared" si="0"/>
        <v>156866</v>
      </c>
      <c r="T14" s="71">
        <f>IFERROR(O14/P14-1,"n/a")</f>
        <v>1.2830255541993147</v>
      </c>
      <c r="U14" s="71" t="str">
        <f>IFERROR(O14/Q14-1,"n/a")</f>
        <v>n/a</v>
      </c>
      <c r="V14" s="71">
        <f>IFERROR(O14/R14-1,"n/a")</f>
        <v>6.5884775175558019E-2</v>
      </c>
      <c r="W14" s="131">
        <f>IFERROR(O14/S14-1,"n/a")</f>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f>IFERROR(F16/G16-1,"n/a")</f>
        <v>0.4375</v>
      </c>
      <c r="L16" s="71" t="str">
        <f>IFERROR(F16/H16-1,"n/a")</f>
        <v>n/a</v>
      </c>
      <c r="M16" s="71">
        <f>IFERROR(F16/I16-1,"n/a")</f>
        <v>0.21052631578947367</v>
      </c>
      <c r="N16" s="131">
        <f>IFERROR(F16/J16-1,"n/a")</f>
        <v>-4.166666666666663E-2</v>
      </c>
      <c r="O16" s="75">
        <f t="shared" ref="O16:S17" si="1">F16</f>
        <v>23</v>
      </c>
      <c r="P16" s="75">
        <f t="shared" si="1"/>
        <v>16</v>
      </c>
      <c r="Q16" s="75">
        <f t="shared" si="1"/>
        <v>0</v>
      </c>
      <c r="R16" s="75">
        <f t="shared" si="1"/>
        <v>19</v>
      </c>
      <c r="S16" s="75">
        <f t="shared" si="1"/>
        <v>24</v>
      </c>
      <c r="T16" s="71">
        <f>IFERROR(O16/P16-1,"n/a")</f>
        <v>0.4375</v>
      </c>
      <c r="U16" s="71" t="str">
        <f>IFERROR(O16/Q16-1,"n/a")</f>
        <v>n/a</v>
      </c>
      <c r="V16" s="71">
        <f>IFERROR(O16/R16-1,"n/a")</f>
        <v>0.21052631578947367</v>
      </c>
      <c r="W16" s="131">
        <f>IFERROR(O16/S16-1,"n/a")</f>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f>IFERROR(F17/G17-1,"n/a")</f>
        <v>2.3424042514201942</v>
      </c>
      <c r="L17" s="71" t="str">
        <f>IFERROR(F17/H17-1,"n/a")</f>
        <v>n/a</v>
      </c>
      <c r="M17" s="71">
        <f>IFERROR(F17/I17-1,"n/a")</f>
        <v>0.1225343877896421</v>
      </c>
      <c r="N17" s="131">
        <f>IFERROR(F17/J17-1,"n/a")</f>
        <v>-2.1000228117493913E-2</v>
      </c>
      <c r="O17" s="75">
        <f t="shared" si="1"/>
        <v>72958</v>
      </c>
      <c r="P17" s="75">
        <f t="shared" si="1"/>
        <v>21828</v>
      </c>
      <c r="Q17" s="75">
        <f t="shared" si="1"/>
        <v>0</v>
      </c>
      <c r="R17" s="75">
        <f t="shared" si="1"/>
        <v>64994</v>
      </c>
      <c r="S17" s="75">
        <f t="shared" si="1"/>
        <v>74523</v>
      </c>
      <c r="T17" s="71">
        <f>IFERROR(O17/P17-1,"n/a")</f>
        <v>2.3424042514201942</v>
      </c>
      <c r="U17" s="71" t="str">
        <f>IFERROR(O17/Q17-1,"n/a")</f>
        <v>n/a</v>
      </c>
      <c r="V17" s="71">
        <f>IFERROR(O17/R17-1,"n/a")</f>
        <v>0.1225343877896421</v>
      </c>
      <c r="W17" s="131">
        <f>IFERROR(O17/S17-1,"n/a")</f>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f>IFERROR(F19/G19-1,"n/a")</f>
        <v>0.33333333333333326</v>
      </c>
      <c r="L19" s="71" t="str">
        <f>IFERROR(F19/H19-1,"n/a")</f>
        <v>n/a</v>
      </c>
      <c r="M19" s="71">
        <f>IFERROR(F19/I19-1,"n/a")</f>
        <v>3</v>
      </c>
      <c r="N19" s="131" t="str">
        <f>IFERROR(F19/J19-1,"n/a")</f>
        <v>n/a</v>
      </c>
      <c r="O19" s="75">
        <f t="shared" ref="O19:S20" si="2">F19</f>
        <v>4</v>
      </c>
      <c r="P19" s="75">
        <f t="shared" si="2"/>
        <v>3</v>
      </c>
      <c r="Q19" s="75">
        <f t="shared" si="2"/>
        <v>0</v>
      </c>
      <c r="R19" s="75">
        <f t="shared" si="2"/>
        <v>1</v>
      </c>
      <c r="S19" s="75">
        <f t="shared" si="2"/>
        <v>0</v>
      </c>
      <c r="T19" s="71">
        <f>IFERROR(O19/P19-1,"n/a")</f>
        <v>0.33333333333333326</v>
      </c>
      <c r="U19" s="71" t="str">
        <f>IFERROR(O19/Q19-1,"n/a")</f>
        <v>n/a</v>
      </c>
      <c r="V19" s="71">
        <f>IFERROR(O19/R19-1,"n/a")</f>
        <v>3</v>
      </c>
      <c r="W19" s="131" t="str">
        <f>IFERROR(O19/S19-1,"n/a")</f>
        <v>n/a</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f>IFERROR(F20/G20-1,"n/a")</f>
        <v>2.9742014742014744</v>
      </c>
      <c r="L20" s="71" t="str">
        <f>IFERROR(F20/H20-1,"n/a")</f>
        <v>n/a</v>
      </c>
      <c r="M20" s="71">
        <f>IFERROR(F20/I20-1,"n/a")</f>
        <v>2.9307411907654921</v>
      </c>
      <c r="N20" s="131" t="str">
        <f>IFERROR(F20/J20-1,"n/a")</f>
        <v>n/a</v>
      </c>
      <c r="O20" s="75">
        <f t="shared" si="2"/>
        <v>3235</v>
      </c>
      <c r="P20" s="75">
        <f t="shared" si="2"/>
        <v>814</v>
      </c>
      <c r="Q20" s="75">
        <f t="shared" si="2"/>
        <v>0</v>
      </c>
      <c r="R20" s="75">
        <f t="shared" si="2"/>
        <v>823</v>
      </c>
      <c r="S20" s="75">
        <f t="shared" si="2"/>
        <v>0</v>
      </c>
      <c r="T20" s="71">
        <f>IFERROR(O20/P20-1,"n/a")</f>
        <v>2.9742014742014744</v>
      </c>
      <c r="U20" s="71" t="str">
        <f>IFERROR(O20/Q20-1,"n/a")</f>
        <v>n/a</v>
      </c>
      <c r="V20" s="71">
        <f>IFERROR(O20/R20-1,"n/a")</f>
        <v>2.9307411907654921</v>
      </c>
      <c r="W20" s="131" t="str">
        <f>IFERROR(O20/S20-1,"n/a")</f>
        <v>n/a</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f>IFERROR(F22/G22-1,"n/a")</f>
        <v>0.19999999999999996</v>
      </c>
      <c r="L22" s="71" t="str">
        <f>IFERROR(F22/H22-1,"n/a")</f>
        <v>n/a</v>
      </c>
      <c r="M22" s="71">
        <f>IFERROR(F22/I22-1,"n/a")</f>
        <v>-4.7619047619047672E-2</v>
      </c>
      <c r="N22" s="131">
        <f>IFERROR(F22/J22-1,"n/a")</f>
        <v>6.1946902654867353E-2</v>
      </c>
      <c r="O22" s="75">
        <f t="shared" ref="O22:S23" si="3">F22</f>
        <v>120</v>
      </c>
      <c r="P22" s="75">
        <f t="shared" si="3"/>
        <v>100</v>
      </c>
      <c r="Q22" s="75">
        <f t="shared" si="3"/>
        <v>0</v>
      </c>
      <c r="R22" s="75">
        <f t="shared" si="3"/>
        <v>126</v>
      </c>
      <c r="S22" s="75">
        <f t="shared" si="3"/>
        <v>113</v>
      </c>
      <c r="T22" s="71">
        <f>IFERROR(O22/P22-1,"n/a")</f>
        <v>0.19999999999999996</v>
      </c>
      <c r="U22" s="71" t="str">
        <f>IFERROR(O22/Q22-1,"n/a")</f>
        <v>n/a</v>
      </c>
      <c r="V22" s="71">
        <f>IFERROR(O22/R22-1,"n/a")</f>
        <v>-4.7619047619047672E-2</v>
      </c>
      <c r="W22" s="131">
        <f>IFERROR(O22/S22-1,"n/a")</f>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f>IFERROR(F23/G23-1,"n/a")</f>
        <v>1.8103205402643319</v>
      </c>
      <c r="L23" s="71" t="str">
        <f>IFERROR(F23/H23-1,"n/a")</f>
        <v>n/a</v>
      </c>
      <c r="M23" s="71">
        <f>IFERROR(F23/I23-1,"n/a")</f>
        <v>0.13910782458772286</v>
      </c>
      <c r="N23" s="131">
        <f>IFERROR(F23/J23-1,"n/a")</f>
        <v>0.10474869433978662</v>
      </c>
      <c r="O23" s="75">
        <f t="shared" si="3"/>
        <v>406985</v>
      </c>
      <c r="P23" s="75">
        <f t="shared" si="3"/>
        <v>144818</v>
      </c>
      <c r="Q23" s="75">
        <f t="shared" si="3"/>
        <v>0</v>
      </c>
      <c r="R23" s="75">
        <f t="shared" si="3"/>
        <v>357284</v>
      </c>
      <c r="S23" s="75">
        <f t="shared" si="3"/>
        <v>368396</v>
      </c>
      <c r="T23" s="71">
        <f>IFERROR(O23/P23-1,"n/a")</f>
        <v>1.8103205402643319</v>
      </c>
      <c r="U23" s="71" t="str">
        <f>IFERROR(O23/Q23-1,"n/a")</f>
        <v>n/a</v>
      </c>
      <c r="V23" s="71">
        <f>IFERROR(O23/R23-1,"n/a")</f>
        <v>0.13910782458772286</v>
      </c>
      <c r="W23" s="131">
        <f>IFERROR(O23/S23-1,"n/a")</f>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f>IFERROR(F25/G25-1,"n/a")</f>
        <v>0.33333333333333326</v>
      </c>
      <c r="L25" s="71">
        <f>IFERROR(F25/H25-1,"n/a")</f>
        <v>3</v>
      </c>
      <c r="M25" s="71">
        <f>IFERROR(F25/I25-1,"n/a")</f>
        <v>-0.19999999999999996</v>
      </c>
      <c r="N25" s="131">
        <f>IFERROR(F25/J25-1,"n/a")</f>
        <v>0</v>
      </c>
      <c r="O25" s="75">
        <f t="shared" ref="O25:S26" si="4">F25</f>
        <v>4</v>
      </c>
      <c r="P25" s="75">
        <f t="shared" si="4"/>
        <v>3</v>
      </c>
      <c r="Q25" s="75">
        <f t="shared" si="4"/>
        <v>1</v>
      </c>
      <c r="R25" s="75">
        <f t="shared" si="4"/>
        <v>5</v>
      </c>
      <c r="S25" s="75">
        <f t="shared" si="4"/>
        <v>4</v>
      </c>
      <c r="T25" s="71">
        <f>IFERROR(O25/P25-1,"n/a")</f>
        <v>0.33333333333333326</v>
      </c>
      <c r="U25" s="71">
        <f>IFERROR(O25/Q25-1,"n/a")</f>
        <v>3</v>
      </c>
      <c r="V25" s="71">
        <f>IFERROR(O25/R25-1,"n/a")</f>
        <v>-0.19999999999999996</v>
      </c>
      <c r="W25" s="131">
        <f>IFERROR(O25/S25-1,"n/a")</f>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f>IFERROR(F26/G26-1,"n/a")</f>
        <v>7.7220916568742659</v>
      </c>
      <c r="L26" s="71">
        <f>IFERROR(F26/H26-1,"n/a")</f>
        <v>22.051242236024844</v>
      </c>
      <c r="M26" s="71">
        <f>IFERROR(F26/I26-1,"n/a")</f>
        <v>-0.35849790415280236</v>
      </c>
      <c r="N26" s="131">
        <f>IFERROR(F26/J26-1,"n/a")</f>
        <v>-0.24702003550595997</v>
      </c>
      <c r="O26" s="75">
        <f t="shared" si="4"/>
        <v>14845</v>
      </c>
      <c r="P26" s="75">
        <f t="shared" si="4"/>
        <v>1702</v>
      </c>
      <c r="Q26" s="75">
        <f t="shared" si="4"/>
        <v>644</v>
      </c>
      <c r="R26" s="75">
        <f t="shared" si="4"/>
        <v>23141</v>
      </c>
      <c r="S26" s="75">
        <f t="shared" si="4"/>
        <v>19715</v>
      </c>
      <c r="T26" s="71">
        <f>IFERROR(O26/P26-1,"n/a")</f>
        <v>7.7220916568742659</v>
      </c>
      <c r="U26" s="71">
        <f>IFERROR(O26/Q26-1,"n/a")</f>
        <v>22.051242236024844</v>
      </c>
      <c r="V26" s="71">
        <f>IFERROR(O26/R26-1,"n/a")</f>
        <v>-0.35849790415280236</v>
      </c>
      <c r="W26" s="131">
        <f>IFERROR(O26/S26-1,"n/a")</f>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f>2+45+38</f>
        <v>85</v>
      </c>
      <c r="G28" s="130">
        <v>0</v>
      </c>
      <c r="H28" s="130">
        <v>1</v>
      </c>
      <c r="I28" s="130">
        <v>0</v>
      </c>
      <c r="J28" s="130">
        <v>1</v>
      </c>
      <c r="K28" s="71" t="str">
        <f>IFERROR(F28/G28-1,"n/a")</f>
        <v>n/a</v>
      </c>
      <c r="L28" s="71">
        <f>IFERROR(F28/H28-1,"n/a")</f>
        <v>84</v>
      </c>
      <c r="M28" s="71" t="str">
        <f>IFERROR(F28/I28-1,"n/a")</f>
        <v>n/a</v>
      </c>
      <c r="N28" s="131">
        <f>IFERROR(F28/J28-1,"n/a")</f>
        <v>84</v>
      </c>
      <c r="O28" s="75">
        <f t="shared" ref="O28:S29" si="5">F28</f>
        <v>85</v>
      </c>
      <c r="P28" s="75">
        <f t="shared" si="5"/>
        <v>0</v>
      </c>
      <c r="Q28" s="75">
        <f t="shared" si="5"/>
        <v>1</v>
      </c>
      <c r="R28" s="75">
        <f t="shared" si="5"/>
        <v>0</v>
      </c>
      <c r="S28" s="75">
        <f t="shared" si="5"/>
        <v>1</v>
      </c>
      <c r="T28" s="71" t="str">
        <f>IFERROR(O28/P28-1,"n/a")</f>
        <v>n/a</v>
      </c>
      <c r="U28" s="71">
        <f>IFERROR(O28/Q28-1,"n/a")</f>
        <v>84</v>
      </c>
      <c r="V28" s="71" t="str">
        <f>IFERROR(O28/R28-1,"n/a")</f>
        <v>n/a</v>
      </c>
      <c r="W28" s="131">
        <f>IFERROR(O28/S28-1,"n/a")</f>
        <v>84</v>
      </c>
      <c r="X28" s="75">
        <v>605</v>
      </c>
      <c r="Y28" s="75">
        <v>127</v>
      </c>
      <c r="Z28" s="191">
        <v>37</v>
      </c>
      <c r="AA28" s="192">
        <f>282+81</f>
        <v>363</v>
      </c>
    </row>
    <row r="29" spans="1:51" ht="14.4">
      <c r="A29" s="10"/>
      <c r="B29" s="187"/>
      <c r="C29" s="190"/>
      <c r="D29" s="168" t="s">
        <v>20</v>
      </c>
      <c r="E29" s="189"/>
      <c r="F29" s="134">
        <f>1481+148792+625+69047</f>
        <v>219945</v>
      </c>
      <c r="G29" s="130">
        <v>0</v>
      </c>
      <c r="H29" s="130">
        <v>644</v>
      </c>
      <c r="I29" s="130">
        <v>0</v>
      </c>
      <c r="J29" s="130">
        <v>1352</v>
      </c>
      <c r="K29" s="71" t="str">
        <f>IFERROR(F29/G29-1,"n/a")</f>
        <v>n/a</v>
      </c>
      <c r="L29" s="71">
        <f>IFERROR(F29/H29-1,"n/a")</f>
        <v>340.52950310559004</v>
      </c>
      <c r="M29" s="71" t="str">
        <f>IFERROR(F29/I29-1,"n/a")</f>
        <v>n/a</v>
      </c>
      <c r="N29" s="131">
        <f>IFERROR(F29/J29-1,"n/a")</f>
        <v>161.68121301775147</v>
      </c>
      <c r="O29" s="75">
        <f t="shared" si="5"/>
        <v>219945</v>
      </c>
      <c r="P29" s="75">
        <f t="shared" si="5"/>
        <v>0</v>
      </c>
      <c r="Q29" s="75">
        <f t="shared" si="5"/>
        <v>644</v>
      </c>
      <c r="R29" s="75">
        <f t="shared" si="5"/>
        <v>0</v>
      </c>
      <c r="S29" s="75">
        <f t="shared" si="5"/>
        <v>1352</v>
      </c>
      <c r="T29" s="71" t="str">
        <f>IFERROR(O29/P29-1,"n/a")</f>
        <v>n/a</v>
      </c>
      <c r="U29" s="71">
        <f>IFERROR(O29/Q29-1,"n/a")</f>
        <v>340.52950310559004</v>
      </c>
      <c r="V29" s="71" t="str">
        <f>IFERROR(O29/R29-1,"n/a")</f>
        <v>n/a</v>
      </c>
      <c r="W29" s="131">
        <f>IFERROR(O29/S29-1,"n/a")</f>
        <v>161.68121301775147</v>
      </c>
      <c r="X29" s="75">
        <v>1098243</v>
      </c>
      <c r="Y29" s="75">
        <v>165083</v>
      </c>
      <c r="Z29" s="191">
        <f>20768+8294</f>
        <v>29062</v>
      </c>
      <c r="AA29" s="192">
        <f>659951+168729+38484</f>
        <v>867164</v>
      </c>
    </row>
    <row r="30" spans="1:51" ht="15" customHeight="1" thickBot="1">
      <c r="A30" s="10"/>
      <c r="B30" s="187"/>
      <c r="C30" s="198" t="s">
        <v>16</v>
      </c>
      <c r="D30" s="199"/>
      <c r="E30" s="200"/>
      <c r="F30" s="137">
        <f t="shared" ref="F30:J31" si="6">F13+F16+F19+F22+F25+F28</f>
        <v>305</v>
      </c>
      <c r="G30" s="137">
        <f t="shared" si="6"/>
        <v>186</v>
      </c>
      <c r="H30" s="137">
        <f t="shared" si="6"/>
        <v>2</v>
      </c>
      <c r="I30" s="137">
        <f t="shared" si="6"/>
        <v>212</v>
      </c>
      <c r="J30" s="137">
        <f t="shared" si="6"/>
        <v>218</v>
      </c>
      <c r="K30" s="138">
        <f>IFERROR(F30/G30-1,"n/a")</f>
        <v>0.63978494623655924</v>
      </c>
      <c r="L30" s="138">
        <f>IFERROR(F30/H30-1,"n/a")</f>
        <v>151.5</v>
      </c>
      <c r="M30" s="138">
        <f>IFERROR(F30/I30-1,"n/a")</f>
        <v>0.43867924528301883</v>
      </c>
      <c r="N30" s="139">
        <f>IFERROR(F30/J30-1,"n/a")</f>
        <v>0.39908256880733939</v>
      </c>
      <c r="O30" s="140">
        <f t="shared" ref="O30:S31" si="7">O13+O16+O19+O22+O25+O28</f>
        <v>305</v>
      </c>
      <c r="P30" s="140">
        <f t="shared" si="7"/>
        <v>186</v>
      </c>
      <c r="Q30" s="140">
        <f t="shared" si="7"/>
        <v>2</v>
      </c>
      <c r="R30" s="140">
        <f t="shared" si="7"/>
        <v>212</v>
      </c>
      <c r="S30" s="140">
        <f t="shared" si="7"/>
        <v>218</v>
      </c>
      <c r="T30" s="138">
        <f>IFERROR(O30/P30-1,"n/a")</f>
        <v>0.63978494623655924</v>
      </c>
      <c r="U30" s="138">
        <f>IFERROR(O30/Q30-1,"n/a")</f>
        <v>151.5</v>
      </c>
      <c r="V30" s="138">
        <f>IFERROR(O30/R30-1,"n/a")</f>
        <v>0.43867924528301883</v>
      </c>
      <c r="W30" s="139">
        <f>IFERROR(O30/S30-1,"n/a")</f>
        <v>0.39908256880733939</v>
      </c>
      <c r="X30" s="140">
        <f t="shared" ref="X30:AA31" si="8">X13+X16+X19+X22+X25+X28</f>
        <v>3627</v>
      </c>
      <c r="Y30" s="140">
        <f t="shared" si="8"/>
        <v>1062</v>
      </c>
      <c r="Z30" s="140">
        <f t="shared" si="8"/>
        <v>667</v>
      </c>
      <c r="AA30" s="159">
        <f t="shared" si="8"/>
        <v>3344</v>
      </c>
    </row>
    <row r="31" spans="1:51" s="27" customFormat="1" ht="15" customHeight="1" thickTop="1" thickBot="1">
      <c r="A31" s="10"/>
      <c r="B31" s="187"/>
      <c r="C31" s="201" t="s">
        <v>17</v>
      </c>
      <c r="D31" s="202"/>
      <c r="E31" s="203"/>
      <c r="F31" s="141">
        <f t="shared" si="6"/>
        <v>833932</v>
      </c>
      <c r="G31" s="141">
        <f t="shared" si="6"/>
        <v>219956</v>
      </c>
      <c r="H31" s="141">
        <f t="shared" si="6"/>
        <v>1288</v>
      </c>
      <c r="I31" s="141">
        <f t="shared" si="6"/>
        <v>555038</v>
      </c>
      <c r="J31" s="141">
        <f t="shared" si="6"/>
        <v>620852</v>
      </c>
      <c r="K31" s="142">
        <f>IFERROR(F31/G31-1,"n/a")</f>
        <v>2.7913582716543308</v>
      </c>
      <c r="L31" s="142">
        <f>IFERROR(F31/H31-1,"n/a")</f>
        <v>646.46273291925468</v>
      </c>
      <c r="M31" s="142">
        <f>IFERROR(F31/I31-1,"n/a")</f>
        <v>0.50247730786000244</v>
      </c>
      <c r="N31" s="143">
        <f>IFERROR(F31/J31-1,"n/a")</f>
        <v>0.3432057881749595</v>
      </c>
      <c r="O31" s="144">
        <f t="shared" si="7"/>
        <v>833932</v>
      </c>
      <c r="P31" s="144">
        <f t="shared" si="7"/>
        <v>219956</v>
      </c>
      <c r="Q31" s="144">
        <f t="shared" si="7"/>
        <v>1288</v>
      </c>
      <c r="R31" s="144">
        <f t="shared" si="7"/>
        <v>555038</v>
      </c>
      <c r="S31" s="144">
        <f t="shared" si="7"/>
        <v>620852</v>
      </c>
      <c r="T31" s="142">
        <f>IFERROR(O31/P31-1,"n/a")</f>
        <v>2.7913582716543308</v>
      </c>
      <c r="U31" s="142">
        <f>IFERROR(O31/Q31-1,"n/a")</f>
        <v>646.46273291925468</v>
      </c>
      <c r="V31" s="142">
        <f>IFERROR(O31/R31-1,"n/a")</f>
        <v>0.50247730786000244</v>
      </c>
      <c r="W31" s="143">
        <f>IFERROR(O31/S31-1,"n/a")</f>
        <v>0.3432057881749595</v>
      </c>
      <c r="X31" s="144">
        <f t="shared" si="8"/>
        <v>7627084</v>
      </c>
      <c r="Y31" s="144">
        <f t="shared" si="8"/>
        <v>1554247</v>
      </c>
      <c r="Z31" s="144">
        <f t="shared" si="8"/>
        <v>1323431</v>
      </c>
      <c r="AA31" s="162">
        <f t="shared" si="8"/>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Normal="100" zoomScalePageLayoutView="40" workbookViewId="0">
      <selection activeCell="D13" sqref="D13:D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4" t="s">
        <v>39</v>
      </c>
      <c r="G9" s="224"/>
      <c r="H9" s="224"/>
      <c r="I9" s="224"/>
      <c r="J9" s="224"/>
      <c r="K9" s="224"/>
      <c r="L9" s="225"/>
      <c r="M9" s="226" t="s">
        <v>38</v>
      </c>
      <c r="N9" s="224"/>
      <c r="O9" s="224"/>
      <c r="P9" s="224"/>
      <c r="Q9" s="224"/>
      <c r="R9" s="224"/>
      <c r="S9" s="225"/>
      <c r="T9" s="226" t="s">
        <v>25</v>
      </c>
      <c r="U9" s="224"/>
      <c r="V9" s="227"/>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4" t="s">
        <v>35</v>
      </c>
      <c r="G9" s="224"/>
      <c r="H9" s="224"/>
      <c r="I9" s="224"/>
      <c r="J9" s="224"/>
      <c r="K9" s="224"/>
      <c r="L9" s="225"/>
      <c r="M9" s="226" t="s">
        <v>36</v>
      </c>
      <c r="N9" s="224"/>
      <c r="O9" s="224"/>
      <c r="P9" s="224"/>
      <c r="Q9" s="224"/>
      <c r="R9" s="224"/>
      <c r="S9" s="225"/>
      <c r="T9" s="226" t="s">
        <v>25</v>
      </c>
      <c r="U9" s="224"/>
      <c r="V9" s="227"/>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4" t="s">
        <v>32</v>
      </c>
      <c r="G9" s="224"/>
      <c r="H9" s="224"/>
      <c r="I9" s="224"/>
      <c r="J9" s="224"/>
      <c r="K9" s="224"/>
      <c r="L9" s="225"/>
      <c r="M9" s="226" t="s">
        <v>33</v>
      </c>
      <c r="N9" s="224"/>
      <c r="O9" s="224"/>
      <c r="P9" s="224"/>
      <c r="Q9" s="224"/>
      <c r="R9" s="224"/>
      <c r="S9" s="225"/>
      <c r="T9" s="226" t="s">
        <v>25</v>
      </c>
      <c r="U9" s="224"/>
      <c r="V9" s="227"/>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4" t="s">
        <v>27</v>
      </c>
      <c r="G9" s="224"/>
      <c r="H9" s="224"/>
      <c r="I9" s="224"/>
      <c r="J9" s="224"/>
      <c r="K9" s="224"/>
      <c r="L9" s="225"/>
      <c r="M9" s="226" t="s">
        <v>28</v>
      </c>
      <c r="N9" s="224"/>
      <c r="O9" s="224"/>
      <c r="P9" s="224"/>
      <c r="Q9" s="224"/>
      <c r="R9" s="224"/>
      <c r="S9" s="225"/>
      <c r="T9" s="226" t="s">
        <v>25</v>
      </c>
      <c r="U9" s="224"/>
      <c r="V9" s="227"/>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4" t="s">
        <v>65</v>
      </c>
      <c r="G9" s="224"/>
      <c r="H9" s="224"/>
      <c r="I9" s="224"/>
      <c r="J9" s="224"/>
      <c r="K9" s="224"/>
      <c r="L9" s="225"/>
      <c r="M9" s="226" t="s">
        <v>66</v>
      </c>
      <c r="N9" s="224"/>
      <c r="O9" s="224"/>
      <c r="P9" s="224"/>
      <c r="Q9" s="224"/>
      <c r="R9" s="224"/>
      <c r="S9" s="225"/>
      <c r="T9" s="226" t="s">
        <v>25</v>
      </c>
      <c r="U9" s="224"/>
      <c r="V9" s="227"/>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29" t="s">
        <v>62</v>
      </c>
      <c r="G9" s="229"/>
      <c r="H9" s="229"/>
      <c r="I9" s="229"/>
      <c r="J9" s="229"/>
      <c r="K9" s="229"/>
      <c r="L9" s="230"/>
      <c r="M9" s="228" t="s">
        <v>63</v>
      </c>
      <c r="N9" s="229"/>
      <c r="O9" s="229"/>
      <c r="P9" s="229"/>
      <c r="Q9" s="229"/>
      <c r="R9" s="229"/>
      <c r="S9" s="230"/>
      <c r="T9" s="228" t="s">
        <v>25</v>
      </c>
      <c r="U9" s="229"/>
      <c r="V9" s="231"/>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32" t="s">
        <v>59</v>
      </c>
      <c r="G6" s="232"/>
      <c r="H6" s="232"/>
      <c r="I6" s="232"/>
      <c r="J6" s="232"/>
      <c r="K6" s="232"/>
      <c r="L6" s="233"/>
      <c r="M6" s="234" t="s">
        <v>60</v>
      </c>
      <c r="N6" s="232"/>
      <c r="O6" s="232"/>
      <c r="P6" s="232"/>
      <c r="Q6" s="232"/>
      <c r="R6" s="232"/>
      <c r="S6" s="233"/>
      <c r="T6" s="234" t="s">
        <v>25</v>
      </c>
      <c r="U6" s="232"/>
      <c r="V6" s="232"/>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32" t="s">
        <v>52</v>
      </c>
      <c r="G6" s="232"/>
      <c r="H6" s="232"/>
      <c r="I6" s="232"/>
      <c r="J6" s="232"/>
      <c r="K6" s="232"/>
      <c r="L6" s="233"/>
      <c r="M6" s="234" t="s">
        <v>53</v>
      </c>
      <c r="N6" s="232"/>
      <c r="O6" s="232"/>
      <c r="P6" s="232"/>
      <c r="Q6" s="232"/>
      <c r="R6" s="232"/>
      <c r="S6" s="233"/>
      <c r="T6" s="234" t="s">
        <v>25</v>
      </c>
      <c r="U6" s="232"/>
      <c r="V6" s="232"/>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35" t="s">
        <v>50</v>
      </c>
      <c r="G6" s="235"/>
      <c r="H6" s="235"/>
      <c r="I6" s="235"/>
      <c r="J6" s="235"/>
      <c r="K6" s="235"/>
      <c r="L6" s="230"/>
      <c r="M6" s="228" t="s">
        <v>51</v>
      </c>
      <c r="N6" s="235"/>
      <c r="O6" s="235"/>
      <c r="P6" s="235"/>
      <c r="Q6" s="235"/>
      <c r="R6" s="235"/>
      <c r="S6" s="230"/>
      <c r="T6" s="228" t="s">
        <v>25</v>
      </c>
      <c r="U6" s="235"/>
      <c r="V6" s="235"/>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5" t="s">
        <v>13</v>
      </c>
      <c r="G6" s="235"/>
      <c r="H6" s="235"/>
      <c r="I6" s="235"/>
      <c r="J6" s="235"/>
      <c r="K6" s="235"/>
      <c r="L6" s="230"/>
      <c r="M6" s="228" t="s">
        <v>14</v>
      </c>
      <c r="N6" s="235"/>
      <c r="O6" s="235"/>
      <c r="P6" s="235"/>
      <c r="Q6" s="235"/>
      <c r="R6" s="235"/>
      <c r="S6" s="230"/>
      <c r="T6" s="228" t="s">
        <v>25</v>
      </c>
      <c r="U6" s="235"/>
      <c r="V6" s="23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5" t="s">
        <v>43</v>
      </c>
      <c r="G6" s="235"/>
      <c r="H6" s="235"/>
      <c r="I6" s="235"/>
      <c r="J6" s="235"/>
      <c r="K6" s="235"/>
      <c r="L6" s="230"/>
      <c r="M6" s="228" t="s">
        <v>44</v>
      </c>
      <c r="N6" s="235"/>
      <c r="O6" s="235"/>
      <c r="P6" s="235"/>
      <c r="Q6" s="235"/>
      <c r="R6" s="235"/>
      <c r="S6" s="230"/>
      <c r="T6" s="228" t="s">
        <v>25</v>
      </c>
      <c r="U6" s="235"/>
      <c r="V6" s="23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5" t="s">
        <v>41</v>
      </c>
      <c r="G6" s="235"/>
      <c r="H6" s="235"/>
      <c r="I6" s="235"/>
      <c r="J6" s="235"/>
      <c r="K6" s="235"/>
      <c r="L6" s="230"/>
      <c r="M6" s="228" t="s">
        <v>41</v>
      </c>
      <c r="N6" s="235"/>
      <c r="O6" s="235"/>
      <c r="P6" s="235"/>
      <c r="Q6" s="235"/>
      <c r="R6" s="235"/>
      <c r="S6" s="230"/>
      <c r="T6" s="228" t="s">
        <v>25</v>
      </c>
      <c r="U6" s="235"/>
      <c r="V6" s="23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8" t="s">
        <v>39</v>
      </c>
      <c r="G6" s="236"/>
      <c r="H6" s="236"/>
      <c r="I6" s="237"/>
      <c r="J6" s="238"/>
      <c r="K6" s="228" t="s">
        <v>38</v>
      </c>
      <c r="L6" s="236"/>
      <c r="M6" s="236"/>
      <c r="N6" s="237"/>
      <c r="O6" s="238"/>
      <c r="P6" s="235" t="s">
        <v>25</v>
      </c>
      <c r="Q6" s="239"/>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8" t="s">
        <v>35</v>
      </c>
      <c r="G6" s="236"/>
      <c r="H6" s="236"/>
      <c r="I6" s="237"/>
      <c r="J6" s="238"/>
      <c r="K6" s="228" t="s">
        <v>36</v>
      </c>
      <c r="L6" s="236"/>
      <c r="M6" s="236"/>
      <c r="N6" s="237"/>
      <c r="O6" s="238"/>
      <c r="P6" s="235" t="s">
        <v>25</v>
      </c>
      <c r="Q6" s="239"/>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8" t="s">
        <v>32</v>
      </c>
      <c r="G6" s="236"/>
      <c r="H6" s="236"/>
      <c r="I6" s="237"/>
      <c r="J6" s="238"/>
      <c r="K6" s="228" t="s">
        <v>33</v>
      </c>
      <c r="L6" s="236"/>
      <c r="M6" s="236"/>
      <c r="N6" s="237"/>
      <c r="O6" s="238"/>
      <c r="P6" s="235" t="s">
        <v>25</v>
      </c>
      <c r="Q6" s="239"/>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8" t="s">
        <v>27</v>
      </c>
      <c r="G6" s="236"/>
      <c r="H6" s="236"/>
      <c r="I6" s="237"/>
      <c r="J6" s="238"/>
      <c r="K6" s="228" t="s">
        <v>28</v>
      </c>
      <c r="L6" s="236"/>
      <c r="M6" s="236"/>
      <c r="N6" s="237"/>
      <c r="O6" s="238"/>
      <c r="P6" s="235" t="s">
        <v>25</v>
      </c>
      <c r="Q6" s="239"/>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 </vt:lpstr>
      <vt:lpstr>Notlar</vt:lpstr>
      <vt:lpstr>Yasal Uyarı</vt:lpstr>
      <vt:lpstr>Gemi Doluluk Oranları</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2023-07-14T13:48:24Z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