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_2022" sheetId="26" r:id="rId4"/>
    <sheet name="Kasım-22" sheetId="27" r:id="rId5"/>
    <sheet name="Ekim-22" sheetId="25" r:id="rId6"/>
    <sheet name="Eylül-22" sheetId="24" r:id="rId7"/>
    <sheet name="Ağustos-22 " sheetId="22" r:id="rId8"/>
    <sheet name="Tem-22" sheetId="21" r:id="rId9"/>
    <sheet name="Haz-22" sheetId="20" r:id="rId10"/>
    <sheet name="May-22" sheetId="19" r:id="rId11"/>
    <sheet name="Nis-22" sheetId="18" r:id="rId12"/>
    <sheet name="Mart-22" sheetId="17" r:id="rId13"/>
    <sheet name="Subat-22" sheetId="16" r:id="rId14"/>
    <sheet name="Ocak-22" sheetId="15" r:id="rId15"/>
    <sheet name="Aralık-21" sheetId="14" r:id="rId16"/>
    <sheet name="Kasım-21" sheetId="10" r:id="rId17"/>
    <sheet name="Ekim-21" sheetId="9" r:id="rId18"/>
    <sheet name="Eylül-21" sheetId="1" r:id="rId19"/>
  </sheets>
  <externalReferences>
    <externalReference r:id="rId20"/>
    <externalReference r:id="rId21"/>
    <externalReference r:id="rId22"/>
    <externalReference r:id="rId23"/>
  </externalReferences>
  <definedNames>
    <definedName name="_Order1" hidden="1">255</definedName>
    <definedName name="_Order2" hidden="1">255</definedName>
    <definedName name="AcqOppSwitch" localSheetId="7">[1]Inputs!$E$44</definedName>
    <definedName name="AcqOppSwitch" localSheetId="5">[1]Inputs!$E$44</definedName>
    <definedName name="AcqOppSwitch" localSheetId="6">[1]Inputs!$E$44</definedName>
    <definedName name="AcqOppSwitch" localSheetId="3">[1]Inputs!$E$44</definedName>
    <definedName name="AcqOppSwitch" localSheetId="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7">[1]Inputs!$E$49</definedName>
    <definedName name="KalundborgSwitch" localSheetId="5">[1]Inputs!$E$49</definedName>
    <definedName name="KalundborgSwitch" localSheetId="6">[1]Inputs!$E$49</definedName>
    <definedName name="KalundborgSwitch" localSheetId="3">[1]Inputs!$E$49</definedName>
    <definedName name="KalundborgSwitch" localSheetId="4">[1]Inputs!$E$49</definedName>
    <definedName name="KalundborgSwitch">[2]Inputs!$E$49</definedName>
    <definedName name="LasPalmasSwitch" localSheetId="7">[1]Inputs!#REF!</definedName>
    <definedName name="LasPalmasSwitch" localSheetId="5">[1]Inputs!#REF!</definedName>
    <definedName name="LasPalmasSwitch" localSheetId="6">[1]Inputs!#REF!</definedName>
    <definedName name="LasPalmasSwitch" localSheetId="3">[1]Inputs!#REF!</definedName>
    <definedName name="LasPalmasSwitch" localSheetId="4">[1]Inputs!#REF!</definedName>
    <definedName name="LasPalmasSwitch" localSheetId="1">[2]Inputs!#REF!</definedName>
    <definedName name="LasPalmasSwitch" localSheetId="2">[2]Inputs!#REF!</definedName>
    <definedName name="LasPalmasSwitch">[2]Inputs!#REF!</definedName>
    <definedName name="ll" localSheetId="7">[2]Inputs!#REF!</definedName>
    <definedName name="ll">[2]Inputs!#REF!</definedName>
    <definedName name="_xlnm.Print_Area" localSheetId="1">Notlar!$A$1:$CA$35</definedName>
    <definedName name="_xlnm.Print_Area" localSheetId="2">'Yasal Uyarı'!$A$1:$CA$35</definedName>
    <definedName name="ProjectionsSwitch" localSheetId="7">[1]Inputs!$E$13</definedName>
    <definedName name="ProjectionsSwitch" localSheetId="5">[1]Inputs!$E$13</definedName>
    <definedName name="ProjectionsSwitch" localSheetId="6">[1]Inputs!$E$13</definedName>
    <definedName name="ProjectionsSwitch" localSheetId="3">[1]Inputs!$E$13</definedName>
    <definedName name="ProjectionsSwitch" localSheetId="4">[1]Inputs!$E$13</definedName>
    <definedName name="ProjectionsSwitch">[2]Inputs!$E$13</definedName>
    <definedName name="SanJuanSwitch" localSheetId="7">[1]Inputs!$E$51</definedName>
    <definedName name="SanJuanSwitch" localSheetId="5">[1]Inputs!$E$51</definedName>
    <definedName name="SanJuanSwitch" localSheetId="6">[1]Inputs!$E$51</definedName>
    <definedName name="SanJuanSwitch" localSheetId="3">[1]Inputs!$E$51</definedName>
    <definedName name="SanJuanSwitch" localSheetId="4">[1]Inputs!$E$51</definedName>
    <definedName name="SanJuanSwitch">[2]Inputs!$E$51</definedName>
    <definedName name="ScenarioSwitch" localSheetId="7">[1]Inputs!$E$14</definedName>
    <definedName name="ScenarioSwitch" localSheetId="5">[1]Inputs!$E$14</definedName>
    <definedName name="ScenarioSwitch" localSheetId="6">[1]Inputs!$E$14</definedName>
    <definedName name="ScenarioSwitch" localSheetId="3">[1]Inputs!$E$14</definedName>
    <definedName name="ScenarioSwitch" localSheetId="4">[1]Inputs!$E$14</definedName>
    <definedName name="ScenarioSwitch">[2]Inputs!$E$14</definedName>
    <definedName name="TortolaSwitch" localSheetId="7">[1]Inputs!$E$50</definedName>
    <definedName name="TortolaSwitch" localSheetId="5">[1]Inputs!$E$50</definedName>
    <definedName name="TortolaSwitch" localSheetId="6">[1]Inputs!$E$50</definedName>
    <definedName name="TortolaSwitch" localSheetId="3">[1]Inputs!$E$50</definedName>
    <definedName name="TortolaSwitch" localSheetId="4">[1]Inputs!$E$50</definedName>
    <definedName name="TortolaSwitch">[2]Inputs!$E$50</definedName>
    <definedName name="ValenciaSwitch" localSheetId="7">[1]Inputs!$E$48</definedName>
    <definedName name="ValenciaSwitch" localSheetId="5">[1]Inputs!$E$48</definedName>
    <definedName name="ValenciaSwitch" localSheetId="6">[1]Inputs!$E$48</definedName>
    <definedName name="ValenciaSwitch" localSheetId="3">[1]Inputs!$E$48</definedName>
    <definedName name="ValenciaSwitch" localSheetId="4">[1]Inputs!$E$48</definedName>
    <definedName name="ValenciaSwitch">[2]Inputs!$E$48</definedName>
    <definedName name="z" localSheetId="7">[1]Inputs!#REF!</definedName>
    <definedName name="z" localSheetId="5">[1]Inputs!#REF!</definedName>
    <definedName name="z" localSheetId="6">[1]Inputs!#REF!</definedName>
    <definedName name="z" localSheetId="3">[1]Inputs!#REF!</definedName>
    <definedName name="z" localSheetId="4">[1]Inputs!#REF!</definedName>
    <definedName name="z" localSheetId="1">[2]Inputs!#REF!</definedName>
    <definedName name="z" localSheetId="2">[2]Inputs!#REF!</definedName>
    <definedName name="z">[2]Inputs!#REF!</definedName>
    <definedName name="Z_5F6D01E3_9E6F_4D7F_980F_63899AF95899_.wvu.Cols" localSheetId="7" hidden="1">'Ağustos-22 '!$X:$XFD</definedName>
    <definedName name="Z_5F6D01E3_9E6F_4D7F_980F_63899AF95899_.wvu.Cols" localSheetId="5" hidden="1">'Ekim-22'!$X:$XFD</definedName>
    <definedName name="Z_5F6D01E3_9E6F_4D7F_980F_63899AF95899_.wvu.Cols" localSheetId="6" hidden="1">'Eylül-22'!$X:$XFD</definedName>
    <definedName name="Z_5F6D01E3_9E6F_4D7F_980F_63899AF95899_.wvu.Cols" localSheetId="3" hidden="1">'Gemi Doluluk Oranları_2022'!$U:$XFD</definedName>
    <definedName name="Z_5F6D01E3_9E6F_4D7F_980F_63899AF95899_.wvu.Cols" localSheetId="4" hidden="1">'Kasım-22'!$X:$XFD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27" l="1"/>
  <c r="I31" i="27"/>
  <c r="H31" i="27"/>
  <c r="G31" i="27"/>
  <c r="V30" i="27"/>
  <c r="U30" i="27"/>
  <c r="T30" i="27"/>
  <c r="I30" i="27"/>
  <c r="H30" i="27"/>
  <c r="G30" i="27"/>
  <c r="F30" i="27"/>
  <c r="L30" i="27" s="1"/>
  <c r="V29" i="27"/>
  <c r="V31" i="27" s="1"/>
  <c r="U29" i="27"/>
  <c r="U31" i="27" s="1"/>
  <c r="P29" i="27"/>
  <c r="O29" i="27"/>
  <c r="N29" i="27"/>
  <c r="J29" i="27"/>
  <c r="F29" i="27"/>
  <c r="V28" i="27"/>
  <c r="P28" i="27"/>
  <c r="O28" i="27"/>
  <c r="N28" i="27"/>
  <c r="M28" i="27"/>
  <c r="R28" i="27" s="1"/>
  <c r="L28" i="27"/>
  <c r="K28" i="27"/>
  <c r="J28" i="27"/>
  <c r="P26" i="27"/>
  <c r="O26" i="27"/>
  <c r="N26" i="27"/>
  <c r="M26" i="27"/>
  <c r="L26" i="27"/>
  <c r="K26" i="27"/>
  <c r="J26" i="27"/>
  <c r="P25" i="27"/>
  <c r="O25" i="27"/>
  <c r="N25" i="27"/>
  <c r="N30" i="27" s="1"/>
  <c r="M25" i="27"/>
  <c r="S25" i="27" s="1"/>
  <c r="L25" i="27"/>
  <c r="K25" i="27"/>
  <c r="J25" i="27"/>
  <c r="P23" i="27"/>
  <c r="O23" i="27"/>
  <c r="N23" i="27"/>
  <c r="M23" i="27"/>
  <c r="L23" i="27"/>
  <c r="K23" i="27"/>
  <c r="J23" i="27"/>
  <c r="P22" i="27"/>
  <c r="O22" i="27"/>
  <c r="N22" i="27"/>
  <c r="M22" i="27"/>
  <c r="S22" i="27" s="1"/>
  <c r="L22" i="27"/>
  <c r="K22" i="27"/>
  <c r="J22" i="27"/>
  <c r="P20" i="27"/>
  <c r="O20" i="27"/>
  <c r="N20" i="27"/>
  <c r="L20" i="27"/>
  <c r="F20" i="27"/>
  <c r="M20" i="27" s="1"/>
  <c r="Q20" i="27" s="1"/>
  <c r="P19" i="27"/>
  <c r="S19" i="27" s="1"/>
  <c r="O19" i="27"/>
  <c r="N19" i="27"/>
  <c r="M19" i="27"/>
  <c r="L19" i="27"/>
  <c r="K19" i="27"/>
  <c r="J19" i="27"/>
  <c r="R17" i="27"/>
  <c r="Q17" i="27"/>
  <c r="P17" i="27"/>
  <c r="O17" i="27"/>
  <c r="N17" i="27"/>
  <c r="M17" i="27"/>
  <c r="L17" i="27"/>
  <c r="K17" i="27"/>
  <c r="J17" i="27"/>
  <c r="S16" i="27"/>
  <c r="P16" i="27"/>
  <c r="O16" i="27"/>
  <c r="N16" i="27"/>
  <c r="M16" i="27"/>
  <c r="L16" i="27"/>
  <c r="K16" i="27"/>
  <c r="J16" i="27"/>
  <c r="P14" i="27"/>
  <c r="O14" i="27"/>
  <c r="N14" i="27"/>
  <c r="M14" i="27"/>
  <c r="R14" i="27" s="1"/>
  <c r="L14" i="27"/>
  <c r="K14" i="27"/>
  <c r="J14" i="27"/>
  <c r="Q13" i="27"/>
  <c r="P13" i="27"/>
  <c r="S13" i="27" s="1"/>
  <c r="O13" i="27"/>
  <c r="N13" i="27"/>
  <c r="M13" i="27"/>
  <c r="L13" i="27"/>
  <c r="K13" i="27"/>
  <c r="J13" i="27"/>
  <c r="R26" i="27" l="1"/>
  <c r="R25" i="27"/>
  <c r="R22" i="27"/>
  <c r="R19" i="27"/>
  <c r="S28" i="27"/>
  <c r="S14" i="27"/>
  <c r="Q16" i="27"/>
  <c r="J20" i="27"/>
  <c r="R20" i="27"/>
  <c r="R16" i="27"/>
  <c r="K20" i="27"/>
  <c r="S20" i="27"/>
  <c r="Q22" i="27"/>
  <c r="S26" i="27"/>
  <c r="Q28" i="27"/>
  <c r="M29" i="27"/>
  <c r="M31" i="27" s="1"/>
  <c r="M30" i="27"/>
  <c r="Q23" i="27"/>
  <c r="O30" i="27"/>
  <c r="F31" i="27"/>
  <c r="N31" i="27"/>
  <c r="S17" i="27"/>
  <c r="Q19" i="27"/>
  <c r="R23" i="27"/>
  <c r="P30" i="27"/>
  <c r="O31" i="27"/>
  <c r="S23" i="27"/>
  <c r="Q25" i="27"/>
  <c r="P31" i="27"/>
  <c r="R13" i="27"/>
  <c r="Q14" i="27"/>
  <c r="Q26" i="27"/>
  <c r="K29" i="27"/>
  <c r="K30" i="27"/>
  <c r="J30" i="27"/>
  <c r="L29" i="27"/>
  <c r="T31" i="25"/>
  <c r="I31" i="25"/>
  <c r="H31" i="25"/>
  <c r="G31" i="25"/>
  <c r="U30" i="25"/>
  <c r="T30" i="25"/>
  <c r="I30" i="25"/>
  <c r="H30" i="25"/>
  <c r="G30" i="25"/>
  <c r="F30" i="25"/>
  <c r="V29" i="25"/>
  <c r="V31" i="25" s="1"/>
  <c r="U29" i="25"/>
  <c r="U31" i="25" s="1"/>
  <c r="P29" i="25"/>
  <c r="O29" i="25"/>
  <c r="N29" i="25"/>
  <c r="F29" i="25"/>
  <c r="V28" i="25"/>
  <c r="V30" i="25" s="1"/>
  <c r="P28" i="25"/>
  <c r="O28" i="25"/>
  <c r="N28" i="25"/>
  <c r="M28" i="25"/>
  <c r="S28" i="25" s="1"/>
  <c r="L28" i="25"/>
  <c r="K28" i="25"/>
  <c r="J28" i="25"/>
  <c r="P26" i="25"/>
  <c r="O26" i="25"/>
  <c r="N26" i="25"/>
  <c r="Q26" i="25" s="1"/>
  <c r="M26" i="25"/>
  <c r="L26" i="25"/>
  <c r="K26" i="25"/>
  <c r="J26" i="25"/>
  <c r="P25" i="25"/>
  <c r="O25" i="25"/>
  <c r="N25" i="25"/>
  <c r="M25" i="25"/>
  <c r="L25" i="25"/>
  <c r="K25" i="25"/>
  <c r="J25" i="25"/>
  <c r="P23" i="25"/>
  <c r="O23" i="25"/>
  <c r="N23" i="25"/>
  <c r="M23" i="25"/>
  <c r="L23" i="25"/>
  <c r="K23" i="25"/>
  <c r="J23" i="25"/>
  <c r="P22" i="25"/>
  <c r="O22" i="25"/>
  <c r="N22" i="25"/>
  <c r="M22" i="25"/>
  <c r="L22" i="25"/>
  <c r="K22" i="25"/>
  <c r="J22" i="25"/>
  <c r="P20" i="25"/>
  <c r="O20" i="25"/>
  <c r="N20" i="25"/>
  <c r="F20" i="25"/>
  <c r="J20" i="25" s="1"/>
  <c r="P19" i="25"/>
  <c r="O19" i="25"/>
  <c r="R19" i="25" s="1"/>
  <c r="N19" i="25"/>
  <c r="M19" i="25"/>
  <c r="L19" i="25"/>
  <c r="K19" i="25"/>
  <c r="J19" i="25"/>
  <c r="P17" i="25"/>
  <c r="O17" i="25"/>
  <c r="N17" i="25"/>
  <c r="M17" i="25"/>
  <c r="L17" i="25"/>
  <c r="K17" i="25"/>
  <c r="J17" i="25"/>
  <c r="P16" i="25"/>
  <c r="O16" i="25"/>
  <c r="N16" i="25"/>
  <c r="M16" i="25"/>
  <c r="L16" i="25"/>
  <c r="K16" i="25"/>
  <c r="J16" i="25"/>
  <c r="P14" i="25"/>
  <c r="O14" i="25"/>
  <c r="N14" i="25"/>
  <c r="M14" i="25"/>
  <c r="L14" i="25"/>
  <c r="K14" i="25"/>
  <c r="J14" i="25"/>
  <c r="P13" i="25"/>
  <c r="O13" i="25"/>
  <c r="N13" i="25"/>
  <c r="M13" i="25"/>
  <c r="S13" i="25" s="1"/>
  <c r="L13" i="25"/>
  <c r="K13" i="25"/>
  <c r="J13" i="25"/>
  <c r="S31" i="27" l="1"/>
  <c r="Q31" i="27"/>
  <c r="R31" i="27"/>
  <c r="K31" i="27"/>
  <c r="J31" i="27"/>
  <c r="L31" i="27"/>
  <c r="R30" i="27"/>
  <c r="S30" i="27"/>
  <c r="Q30" i="27"/>
  <c r="R29" i="27"/>
  <c r="S29" i="27"/>
  <c r="Q29" i="27"/>
  <c r="Q19" i="25"/>
  <c r="S17" i="25"/>
  <c r="S25" i="25"/>
  <c r="S23" i="25"/>
  <c r="N30" i="25"/>
  <c r="S14" i="25"/>
  <c r="S22" i="25"/>
  <c r="L20" i="25"/>
  <c r="R26" i="25"/>
  <c r="M20" i="25"/>
  <c r="R20" i="25" s="1"/>
  <c r="Q17" i="25"/>
  <c r="Q13" i="25"/>
  <c r="R17" i="25"/>
  <c r="R23" i="25"/>
  <c r="L30" i="25"/>
  <c r="R13" i="25"/>
  <c r="Q25" i="25"/>
  <c r="S26" i="25"/>
  <c r="K20" i="25"/>
  <c r="R16" i="25"/>
  <c r="S20" i="25"/>
  <c r="Q22" i="25"/>
  <c r="Q28" i="25"/>
  <c r="M29" i="25"/>
  <c r="M31" i="25" s="1"/>
  <c r="M30" i="25"/>
  <c r="S16" i="25"/>
  <c r="R22" i="25"/>
  <c r="R28" i="25"/>
  <c r="Q23" i="25"/>
  <c r="O30" i="25"/>
  <c r="F31" i="25"/>
  <c r="N31" i="25"/>
  <c r="P30" i="25"/>
  <c r="O31" i="25"/>
  <c r="P31" i="25"/>
  <c r="S19" i="25"/>
  <c r="R25" i="25"/>
  <c r="J29" i="25"/>
  <c r="J30" i="25"/>
  <c r="Q14" i="25"/>
  <c r="R14" i="25"/>
  <c r="Q20" i="25"/>
  <c r="K29" i="25"/>
  <c r="K30" i="25"/>
  <c r="Q16" i="25"/>
  <c r="L29" i="25"/>
  <c r="J13" i="24"/>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S31" i="25" l="1"/>
  <c r="R31" i="25"/>
  <c r="Q31" i="25"/>
  <c r="K31" i="25"/>
  <c r="J31" i="25"/>
  <c r="L31" i="25"/>
  <c r="S30" i="25"/>
  <c r="R30" i="25"/>
  <c r="Q30" i="25"/>
  <c r="S29" i="25"/>
  <c r="R29" i="25"/>
  <c r="Q29" i="25"/>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<sst xmlns="http://schemas.openxmlformats.org/spreadsheetml/2006/main" count="618" uniqueCount="75">
  <si>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</si>
  <si>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</si>
  <si>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</si>
  <si>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</si>
  <si>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</si>
  <si>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</si>
  <si>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</si>
  <si>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</si>
  <si>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</si>
  <si>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</si>
  <si>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</si>
  <si>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</si>
  <si>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</si>
  <si>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</si>
  <si>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</si>
  <si>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</si>
  <si>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</si>
  <si>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</si>
  <si>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</si>
  <si>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</si>
  <si>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</si>
  <si>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</si>
  <si>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</si>
  <si>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</si>
  <si>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</si>
  <si>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</si>
  <si>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</si>
  <si>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</si>
  <si>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</si>
  <si>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</si>
  <si>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</si>
  <si>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</si>
  <si>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</si>
  <si>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</si>
  <si>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</si>
  <si>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</si>
  <si>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</si>
  <si>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</si>
  <si>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</si>
  <si>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</si>
  <si>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</si>
  <si>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</si>
  <si>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</si>
  <si>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</si>
  <si>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</si>
  <si>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</si>
  <si>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</si>
  <si>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</si>
  <si>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</si>
  <si>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</si>
  <si>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</si>
  <si>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</si>
  <si>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</si>
  <si>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</si>
  <si>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</si>
  <si>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</si>
  <si>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</si>
  <si>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</si>
  <si>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</si>
  <si>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</si>
  <si>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</si>
  <si>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</si>
  <si>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</si>
  <si>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</si>
  <si>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</si>
  <si>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</si>
  <si>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</si>
  <si>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</si>
  <si>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</si>
  <si>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</si>
  <si>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</si>
  <si>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Güncel</t>
  </si>
  <si>
    <t>Notlar</t>
  </si>
  <si>
    <t>Gemi Doluluk Oranları 1 ay gecikmeli verilmektedir</t>
  </si>
  <si>
    <t>Kasım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</si>
</sst>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18" fillId="2" borderId="26" xfId="1" applyFont="1" applyBorder="1"/>
    <xf numFmtId="0" fontId="18" fillId="2" borderId="27" xfId="1" applyFont="1" applyBorder="1"/>
    <xf numFmtId="0" fontId="18" fillId="2" borderId="28" xfId="1" applyFont="1" applyBorder="1"/>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55246" y="0"/>
          <a:ext cx="51244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November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PH_MonthlyTrafficStats_Octobe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233</v>
          </cell>
          <cell r="N13">
            <v>20</v>
          </cell>
          <cell r="O13">
            <v>145</v>
          </cell>
          <cell r="P13">
            <v>266</v>
          </cell>
        </row>
        <row r="14">
          <cell r="M14">
            <v>206692</v>
          </cell>
          <cell r="N14">
            <v>4921</v>
          </cell>
          <cell r="O14">
            <v>258885</v>
          </cell>
          <cell r="P14">
            <v>523329</v>
          </cell>
        </row>
        <row r="16">
          <cell r="M16">
            <v>656</v>
          </cell>
          <cell r="N16">
            <v>191</v>
          </cell>
          <cell r="O16">
            <v>43</v>
          </cell>
          <cell r="P16">
            <v>712</v>
          </cell>
        </row>
        <row r="17">
          <cell r="M17">
            <v>1579986</v>
          </cell>
          <cell r="N17">
            <v>342388</v>
          </cell>
          <cell r="O17">
            <v>140552</v>
          </cell>
          <cell r="P17">
            <v>2230252</v>
          </cell>
        </row>
        <row r="19">
          <cell r="M19">
            <v>434</v>
          </cell>
          <cell r="N19">
            <v>11</v>
          </cell>
          <cell r="O19">
            <v>4</v>
          </cell>
          <cell r="P19">
            <v>172</v>
          </cell>
        </row>
        <row r="20">
          <cell r="M20">
            <v>524608</v>
          </cell>
          <cell r="N20">
            <v>3535</v>
          </cell>
          <cell r="O20">
            <v>1753</v>
          </cell>
          <cell r="P20">
            <v>231541</v>
          </cell>
        </row>
        <row r="22">
          <cell r="M22">
            <v>918</v>
          </cell>
          <cell r="N22">
            <v>215</v>
          </cell>
          <cell r="O22">
            <v>406</v>
          </cell>
          <cell r="P22">
            <v>953</v>
          </cell>
        </row>
        <row r="23">
          <cell r="M23">
            <v>2457197</v>
          </cell>
          <cell r="N23">
            <v>324210</v>
          </cell>
          <cell r="O23">
            <v>833999</v>
          </cell>
          <cell r="P23">
            <v>3141355</v>
          </cell>
        </row>
        <row r="25">
          <cell r="M25">
            <v>267</v>
          </cell>
          <cell r="N25">
            <v>87</v>
          </cell>
          <cell r="O25">
            <v>24</v>
          </cell>
          <cell r="P25">
            <v>308</v>
          </cell>
        </row>
        <row r="26">
          <cell r="M26">
            <v>483337</v>
          </cell>
          <cell r="N26">
            <v>117218</v>
          </cell>
          <cell r="O26">
            <v>55662</v>
          </cell>
          <cell r="P26">
            <v>818684</v>
          </cell>
        </row>
        <row r="28">
          <cell r="M28">
            <v>500</v>
          </cell>
          <cell r="N28">
            <v>107</v>
          </cell>
          <cell r="O28">
            <v>24</v>
          </cell>
          <cell r="P28">
            <v>328</v>
          </cell>
        </row>
        <row r="29">
          <cell r="M29">
            <v>815711</v>
          </cell>
          <cell r="N29">
            <v>150273</v>
          </cell>
          <cell r="O29">
            <v>16312</v>
          </cell>
          <cell r="P29">
            <v>839687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422480</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44910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8" t="s">
        <v>59</v>
      </c>
      <c r="G6" s="228"/>
      <c r="H6" s="228"/>
      <c r="I6" s="228"/>
      <c r="J6" s="228"/>
      <c r="K6" s="228"/>
      <c r="L6" s="229"/>
      <c r="M6" s="230" t="s">
        <v>60</v>
      </c>
      <c r="N6" s="228"/>
      <c r="O6" s="228"/>
      <c r="P6" s="228"/>
      <c r="Q6" s="228"/>
      <c r="R6" s="228"/>
      <c r="S6" s="229"/>
      <c r="T6" s="230" t="s">
        <v>25</v>
      </c>
      <c r="U6" s="228"/>
      <c r="V6" s="228"/>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8" t="s">
        <v>52</v>
      </c>
      <c r="G6" s="228"/>
      <c r="H6" s="228"/>
      <c r="I6" s="228"/>
      <c r="J6" s="228"/>
      <c r="K6" s="228"/>
      <c r="L6" s="229"/>
      <c r="M6" s="230" t="s">
        <v>53</v>
      </c>
      <c r="N6" s="228"/>
      <c r="O6" s="228"/>
      <c r="P6" s="228"/>
      <c r="Q6" s="228"/>
      <c r="R6" s="228"/>
      <c r="S6" s="229"/>
      <c r="T6" s="230" t="s">
        <v>25</v>
      </c>
      <c r="U6" s="228"/>
      <c r="V6" s="228"/>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1" t="s">
        <v>50</v>
      </c>
      <c r="G6" s="231"/>
      <c r="H6" s="231"/>
      <c r="I6" s="231"/>
      <c r="J6" s="231"/>
      <c r="K6" s="231"/>
      <c r="L6" s="226"/>
      <c r="M6" s="224" t="s">
        <v>51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13</v>
      </c>
      <c r="G6" s="231"/>
      <c r="H6" s="231"/>
      <c r="I6" s="231"/>
      <c r="J6" s="231"/>
      <c r="K6" s="231"/>
      <c r="L6" s="226"/>
      <c r="M6" s="224" t="s">
        <v>14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43</v>
      </c>
      <c r="G6" s="231"/>
      <c r="H6" s="231"/>
      <c r="I6" s="231"/>
      <c r="J6" s="231"/>
      <c r="K6" s="231"/>
      <c r="L6" s="226"/>
      <c r="M6" s="224" t="s">
        <v>44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41</v>
      </c>
      <c r="G6" s="231"/>
      <c r="H6" s="231"/>
      <c r="I6" s="231"/>
      <c r="J6" s="231"/>
      <c r="K6" s="231"/>
      <c r="L6" s="226"/>
      <c r="M6" s="224" t="s">
        <v>41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39</v>
      </c>
      <c r="G6" s="232"/>
      <c r="H6" s="232"/>
      <c r="I6" s="233"/>
      <c r="J6" s="234"/>
      <c r="K6" s="224" t="s">
        <v>38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35</v>
      </c>
      <c r="G6" s="232"/>
      <c r="H6" s="232"/>
      <c r="I6" s="233"/>
      <c r="J6" s="234"/>
      <c r="K6" s="224" t="s">
        <v>36</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32</v>
      </c>
      <c r="G6" s="232"/>
      <c r="H6" s="232"/>
      <c r="I6" s="233"/>
      <c r="J6" s="234"/>
      <c r="K6" s="224" t="s">
        <v>33</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27</v>
      </c>
      <c r="G6" s="232"/>
      <c r="H6" s="232"/>
      <c r="I6" s="233"/>
      <c r="J6" s="234"/>
      <c r="K6" s="224" t="s">
        <v>28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7"/>
  <sheetViews>
    <sheetView showGridLines="0" zoomScale="90" zoomScaleNormal="90" zoomScalePageLayoutView="40" workbookViewId="0">
      <selection activeCell="G11" sqref="G11"/>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70</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13" t="s">
        <v>71</v>
      </c>
      <c r="D7" s="214"/>
      <c r="E7" s="215"/>
      <c r="F7" s="205"/>
      <c r="G7" s="205"/>
      <c r="H7" s="205"/>
      <c r="I7" s="205"/>
      <c r="J7" s="205"/>
      <c r="K7" s="205"/>
      <c r="L7" s="205"/>
      <c r="M7" s="205"/>
      <c r="N7" s="205"/>
      <c r="O7" s="205"/>
      <c r="P7" s="205"/>
      <c r="Q7" s="205"/>
      <c r="R7" s="165"/>
      <c r="S7" s="165"/>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c r="S8"/>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c r="Q9" s="209"/>
    </row>
    <row r="10" spans="1:35" ht="23.4" customHeight="1">
      <c r="A10" s="10"/>
      <c r="B10" s="173"/>
      <c r="C10" s="216"/>
      <c r="D10" s="217"/>
      <c r="E10" s="217"/>
      <c r="F10" s="218"/>
      <c r="G10" s="218"/>
      <c r="H10" s="218"/>
      <c r="I10" s="218"/>
      <c r="J10" s="218"/>
      <c r="K10" s="218"/>
      <c r="L10" s="218"/>
      <c r="M10" s="218"/>
      <c r="N10" s="218"/>
      <c r="O10" s="218"/>
      <c r="P10" s="218"/>
      <c r="Q10" s="218"/>
    </row>
    <row r="11" spans="1:35" ht="20.25" customHeight="1">
      <c r="A11" s="10"/>
      <c r="B11" s="10"/>
      <c r="C11" s="219" t="s">
        <v>72</v>
      </c>
      <c r="D11" s="10"/>
      <c r="E11" s="10"/>
      <c r="O11" s="204"/>
      <c r="P11" s="204"/>
      <c r="Q11" s="204"/>
      <c r="R11" s="10"/>
    </row>
    <row r="12" spans="1:35" ht="18" customHeight="1">
      <c r="A12" s="10"/>
      <c r="B12" s="10"/>
      <c r="C12" s="219" t="s">
        <v>73</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abSelected="1" zoomScale="110" zoomScaleNormal="110" zoomScalePageLayoutView="40" workbookViewId="0">
      <selection activeCell="A9" sqref="A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44910</v>
      </c>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35</v>
      </c>
      <c r="G9" s="220"/>
      <c r="H9" s="220"/>
      <c r="I9" s="220"/>
      <c r="J9" s="220"/>
      <c r="K9" s="220"/>
      <c r="L9" s="221"/>
      <c r="M9" s="222" t="s">
        <v>36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F13+'[3]Oct-22'!M13</f>
        <v>273</v>
      </c>
      <c r="N13" s="75">
        <f>G13+'[3]Oct-22'!N13</f>
        <v>41</v>
      </c>
      <c r="O13" s="75">
        <f>H13+'[3]Oct-22'!O13</f>
        <v>145</v>
      </c>
      <c r="P13" s="75">
        <f>I13+'[3]Oct-22'!P13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62272</v>
      </c>
      <c r="G14" s="130">
        <v>23175</v>
      </c>
      <c r="H14" s="130">
        <v>0</v>
      </c>
      <c r="I14" s="130">
        <v>89764</v>
      </c>
      <c r="J14" s="71">
        <f t="shared" si="0"/>
        <v>1.6870334412081984</v>
      </c>
      <c r="K14" s="71" t="str">
        <f t="shared" ref="K14" si="2">IFERROR(F14/H14-1,"n/a")</f>
        <v>n/a</v>
      </c>
      <c r="L14" s="131">
        <f t="shared" si="1"/>
        <v>-0.30626977407423916</v>
      </c>
      <c r="M14" s="75">
        <f>F14+'[3]Oct-22'!M14</f>
        <v>268964</v>
      </c>
      <c r="N14" s="75">
        <f>G14+'[3]Oct-22'!N14</f>
        <v>28096</v>
      </c>
      <c r="O14" s="75">
        <f>H14+'[3]Oct-22'!O14</f>
        <v>258885</v>
      </c>
      <c r="P14" s="75">
        <f>I14+'[3]Oct-22'!P14</f>
        <v>613093</v>
      </c>
      <c r="Q14" s="71">
        <f>IFERROR(M14/N14-1,"n/a")</f>
        <v>8.5730353075170846</v>
      </c>
      <c r="R14" s="71">
        <f>IFERROR(M14/O14-1,"n/a")</f>
        <v>3.8932344477277558E-2</v>
      </c>
      <c r="S14" s="131">
        <f>IFERROR(M14/P14-1,"n/a")</f>
        <v>-0.5612998354246419</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F16+'[3]Oct-22'!M16</f>
        <v>747</v>
      </c>
      <c r="N16" s="75">
        <f>G16+'[3]Oct-22'!N16</f>
        <v>258</v>
      </c>
      <c r="O16" s="75">
        <f>H16+'[3]Oct-22'!O16</f>
        <v>43</v>
      </c>
      <c r="P16" s="75">
        <f>I16+'[3]Oct-22'!P16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F17+'[3]Oct-22'!M17</f>
        <v>1755234</v>
      </c>
      <c r="N17" s="75">
        <f>G17+'[3]Oct-22'!N17</f>
        <v>425895</v>
      </c>
      <c r="O17" s="75">
        <f>H17+'[3]Oct-22'!O17</f>
        <v>140552</v>
      </c>
      <c r="P17" s="75">
        <f>I17+'[3]Oct-22'!P17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F19+'[3]Oct-22'!M19</f>
        <v>466</v>
      </c>
      <c r="N19" s="75">
        <f>G19+'[3]Oct-22'!N19</f>
        <v>20</v>
      </c>
      <c r="O19" s="75">
        <f>H19+'[3]Oct-22'!O19</f>
        <v>4</v>
      </c>
      <c r="P19" s="75">
        <f>I19+'[3]Oct-22'!P19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F20+'[3]Oct-22'!M20</f>
        <v>555915</v>
      </c>
      <c r="N20" s="75">
        <f>G20+'[3]Oct-22'!N20</f>
        <v>7747</v>
      </c>
      <c r="O20" s="75">
        <f>H20+'[3]Oct-22'!O20</f>
        <v>1753</v>
      </c>
      <c r="P20" s="75">
        <f>I20+'[3]Oct-22'!P20</f>
        <v>244596</v>
      </c>
      <c r="Q20" s="71">
        <f t="shared" si="9"/>
        <v>70.758745320769336</v>
      </c>
      <c r="R20" s="71">
        <f t="shared" si="10"/>
        <v>316.1220764403879</v>
      </c>
      <c r="S20" s="131">
        <f t="shared" si="11"/>
        <v>1.2727885983417555</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F22+'[3]Oct-22'!M22</f>
        <v>1022</v>
      </c>
      <c r="N22" s="75">
        <f>G22+'[3]Oct-22'!N22</f>
        <v>309</v>
      </c>
      <c r="O22" s="75">
        <f>H22+'[3]Oct-22'!O22</f>
        <v>406</v>
      </c>
      <c r="P22" s="75">
        <f>I22+'[3]Oct-22'!P22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F23+'[3]Oct-22'!M23</f>
        <v>2803130</v>
      </c>
      <c r="N23" s="75">
        <f>G23+'[3]Oct-22'!N23</f>
        <v>486999</v>
      </c>
      <c r="O23" s="75">
        <f>H23+'[3]Oct-22'!O23</f>
        <v>833999</v>
      </c>
      <c r="P23" s="75">
        <f>I23+'[3]Oct-22'!P23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F25+'[3]Oct-22'!M25</f>
        <v>278</v>
      </c>
      <c r="N25" s="75">
        <f>G25+'[3]Oct-22'!N25</f>
        <v>100</v>
      </c>
      <c r="O25" s="75">
        <f>H25+'[3]Oct-22'!O25</f>
        <v>29</v>
      </c>
      <c r="P25" s="75">
        <f>I25+'[3]Oct-22'!P25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F26+'[3]Oct-22'!M26</f>
        <v>510153</v>
      </c>
      <c r="N26" s="75">
        <f>G26+'[3]Oct-22'!N26</f>
        <v>133384</v>
      </c>
      <c r="O26" s="75">
        <f>H26+'[3]Oct-22'!O26</f>
        <v>58135</v>
      </c>
      <c r="P26" s="75">
        <f>I26+'[3]Oct-22'!P26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v>24</v>
      </c>
      <c r="G28" s="130">
        <v>20</v>
      </c>
      <c r="H28" s="130">
        <v>8</v>
      </c>
      <c r="I28" s="130">
        <v>17</v>
      </c>
      <c r="J28" s="71">
        <f t="shared" si="0"/>
        <v>0.19999999999999996</v>
      </c>
      <c r="K28" s="71">
        <f t="shared" ref="K28:K31" si="21">IFERROR(F28/H28-1,"n/a")</f>
        <v>2</v>
      </c>
      <c r="L28" s="131">
        <f t="shared" si="12"/>
        <v>0.41176470588235303</v>
      </c>
      <c r="M28" s="75">
        <f>F28+'[3]Oct-22'!M28</f>
        <v>524</v>
      </c>
      <c r="N28" s="75">
        <f>G28+'[3]Oct-22'!N28</f>
        <v>127</v>
      </c>
      <c r="O28" s="75">
        <f>H28+'[3]Oct-22'!O28</f>
        <v>32</v>
      </c>
      <c r="P28" s="75">
        <f>I28+'[3]Oct-22'!P28</f>
        <v>345</v>
      </c>
      <c r="Q28" s="71">
        <f t="shared" ref="Q28:Q31" si="22">IFERROR(M28/N28-1,"n/a")</f>
        <v>3.1259842519685037</v>
      </c>
      <c r="R28" s="71">
        <f t="shared" ref="R28:R31" si="23">IFERROR(M28/O28-1,"n/a")</f>
        <v>15.375</v>
      </c>
      <c r="S28" s="131">
        <f t="shared" ref="S28:S31" si="24">IFERROR(M28/P28-1,"n/a")</f>
        <v>0.51884057971014497</v>
      </c>
      <c r="T28" s="75">
        <v>124</v>
      </c>
      <c r="U28" s="191">
        <v>37</v>
      </c>
      <c r="V28" s="192">
        <f>282+81</f>
        <v>363</v>
      </c>
    </row>
    <row r="29" spans="1:46" ht="14.4">
      <c r="A29" s="10"/>
      <c r="B29" s="187"/>
      <c r="C29" s="190"/>
      <c r="D29" s="168" t="s">
        <v>20</v>
      </c>
      <c r="E29" s="189"/>
      <c r="F29" s="134">
        <f>33475+775</f>
        <v>34250</v>
      </c>
      <c r="G29" s="130">
        <v>14810</v>
      </c>
      <c r="H29" s="130">
        <v>2381</v>
      </c>
      <c r="I29" s="130">
        <v>16811</v>
      </c>
      <c r="J29" s="71">
        <f t="shared" si="0"/>
        <v>1.3126266036461849</v>
      </c>
      <c r="K29" s="71">
        <f t="shared" si="21"/>
        <v>13.384712305753885</v>
      </c>
      <c r="L29" s="131">
        <f t="shared" si="12"/>
        <v>1.0373564927725893</v>
      </c>
      <c r="M29" s="75">
        <f>F29+'[3]Oct-22'!M29</f>
        <v>849961</v>
      </c>
      <c r="N29" s="75">
        <f>G29+'[3]Oct-22'!N29</f>
        <v>165083</v>
      </c>
      <c r="O29" s="75">
        <f>H29+'[3]Oct-22'!O29</f>
        <v>18693</v>
      </c>
      <c r="P29" s="75">
        <f>I29+'[3]Oct-22'!P29</f>
        <v>856498</v>
      </c>
      <c r="Q29" s="71">
        <f t="shared" si="22"/>
        <v>4.1486888413707046</v>
      </c>
      <c r="R29" s="71">
        <f t="shared" si="23"/>
        <v>44.469480554218158</v>
      </c>
      <c r="S29" s="131">
        <f t="shared" si="24"/>
        <v>-7.632241990057187E-3</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302</v>
      </c>
      <c r="G30" s="137">
        <f>G13+G16+G19+G22+G25+G28</f>
        <v>224</v>
      </c>
      <c r="H30" s="137">
        <f t="shared" si="25"/>
        <v>13</v>
      </c>
      <c r="I30" s="137">
        <f t="shared" si="25"/>
        <v>314</v>
      </c>
      <c r="J30" s="138">
        <f t="shared" si="0"/>
        <v>0.34821428571428581</v>
      </c>
      <c r="K30" s="138">
        <f t="shared" si="21"/>
        <v>22.23076923076923</v>
      </c>
      <c r="L30" s="139">
        <f t="shared" si="12"/>
        <v>-3.8216560509554132E-2</v>
      </c>
      <c r="M30" s="140">
        <f t="shared" ref="M30:P31" si="26">M13+M16+M19+M22+M25+M28</f>
        <v>3310</v>
      </c>
      <c r="N30" s="140">
        <f t="shared" si="26"/>
        <v>855</v>
      </c>
      <c r="O30" s="140">
        <f t="shared" si="26"/>
        <v>659</v>
      </c>
      <c r="P30" s="140">
        <f t="shared" si="26"/>
        <v>3053</v>
      </c>
      <c r="Q30" s="138">
        <f t="shared" si="22"/>
        <v>2.871345029239766</v>
      </c>
      <c r="R30" s="138">
        <f t="shared" si="23"/>
        <v>4.0227617602427923</v>
      </c>
      <c r="S30" s="139">
        <f t="shared" si="24"/>
        <v>8.4179495578119878E-2</v>
      </c>
      <c r="T30" s="140">
        <f t="shared" ref="T30:V31" si="27">T13+T16+T19+T22+T25+T28</f>
        <v>1059</v>
      </c>
      <c r="U30" s="140">
        <f t="shared" si="27"/>
        <v>667</v>
      </c>
      <c r="V30" s="159">
        <f t="shared" si="27"/>
        <v>3344</v>
      </c>
    </row>
    <row r="31" spans="1:46" s="27" customFormat="1" ht="15" customHeight="1" thickTop="1" thickBot="1">
      <c r="A31" s="10"/>
      <c r="B31" s="187"/>
      <c r="C31" s="201" t="s">
        <v>17</v>
      </c>
      <c r="D31" s="202"/>
      <c r="E31" s="203"/>
      <c r="F31" s="141">
        <f t="shared" si="25"/>
        <v>675826</v>
      </c>
      <c r="G31" s="141">
        <f t="shared" si="25"/>
        <v>304659</v>
      </c>
      <c r="H31" s="141">
        <f t="shared" si="25"/>
        <v>4854</v>
      </c>
      <c r="I31" s="141">
        <f t="shared" si="25"/>
        <v>745517</v>
      </c>
      <c r="J31" s="142">
        <f t="shared" si="0"/>
        <v>1.2183030864015176</v>
      </c>
      <c r="K31" s="142">
        <f t="shared" si="21"/>
        <v>138.23073753605274</v>
      </c>
      <c r="L31" s="143">
        <f t="shared" si="12"/>
        <v>-9.3480095021307386E-2</v>
      </c>
      <c r="M31" s="144">
        <f t="shared" si="26"/>
        <v>6743357</v>
      </c>
      <c r="N31" s="144">
        <f t="shared" si="26"/>
        <v>1247204</v>
      </c>
      <c r="O31" s="144">
        <f t="shared" si="26"/>
        <v>1312017</v>
      </c>
      <c r="P31" s="144">
        <f t="shared" si="26"/>
        <v>8530365</v>
      </c>
      <c r="Q31" s="142">
        <f t="shared" si="22"/>
        <v>4.4067794843505954</v>
      </c>
      <c r="R31" s="142">
        <f t="shared" si="23"/>
        <v>4.139687214418716</v>
      </c>
      <c r="S31" s="143">
        <f t="shared" si="24"/>
        <v>-0.2094878706831419</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election activeCell="B2" sqref="B2:E4"/>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32</v>
      </c>
      <c r="G9" s="220"/>
      <c r="H9" s="220"/>
      <c r="I9" s="220"/>
      <c r="J9" s="220"/>
      <c r="K9" s="220"/>
      <c r="L9" s="221"/>
      <c r="M9" s="222" t="s">
        <v>33</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 t="shared" ref="J13:J31" si="0">IFERROR(F13/G13-1,"n/a")</f>
        <v>0</v>
      </c>
      <c r="K13" s="71" t="str">
        <f>IFERROR(F13/H13-1,"n/a")</f>
        <v>n/a</v>
      </c>
      <c r="L13" s="131">
        <f t="shared" ref="L13:L14" si="1">IFERROR(F13/I13-1,"n/a")</f>
        <v>-0.69230769230769229</v>
      </c>
      <c r="M13" s="75">
        <f>F13+'[4]Sep-22'!M13</f>
        <v>233</v>
      </c>
      <c r="N13" s="75">
        <f>G13+'[4]Sep-22'!N13</f>
        <v>20</v>
      </c>
      <c r="O13" s="75">
        <f>H13+'[4]Sep-22'!O13</f>
        <v>145</v>
      </c>
      <c r="P13" s="75">
        <f>I13+'[4]Sep-22'!P13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 t="shared" si="0"/>
        <v>9.5694444444444446</v>
      </c>
      <c r="K14" s="71" t="str">
        <f t="shared" ref="K14" si="2">IFERROR(F14/H14-1,"n/a")</f>
        <v>n/a</v>
      </c>
      <c r="L14" s="131">
        <f t="shared" si="1"/>
        <v>-0.7549114331723028</v>
      </c>
      <c r="M14" s="75">
        <f>F14+'[4]Sep-22'!M14</f>
        <v>206692</v>
      </c>
      <c r="N14" s="75">
        <f>G14+'[4]Sep-22'!N14</f>
        <v>4921</v>
      </c>
      <c r="O14" s="75">
        <f>H14+'[4]Sep-22'!O14</f>
        <v>258885</v>
      </c>
      <c r="P14" s="75">
        <f>I14+'[4]Sep-22'!P14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 t="shared" si="0"/>
        <v>0.20560747663551404</v>
      </c>
      <c r="K16" s="71" t="str">
        <f t="shared" ref="K16:K17" si="3">IFERROR(F16/H16-1,"n/a")</f>
        <v>n/a</v>
      </c>
      <c r="L16" s="131">
        <f t="shared" ref="L16:L17" si="4">IFERROR(F16/I16-1,"n/a")</f>
        <v>1.5748031496062964E-2</v>
      </c>
      <c r="M16" s="75">
        <f>F16+'[4]Sep-22'!M16</f>
        <v>656</v>
      </c>
      <c r="N16" s="75">
        <f>G16+'[4]Sep-22'!N16</f>
        <v>191</v>
      </c>
      <c r="O16" s="75">
        <f>H16+'[4]Sep-22'!O16</f>
        <v>43</v>
      </c>
      <c r="P16" s="75">
        <f>I16+'[4]Sep-22'!P16</f>
        <v>712</v>
      </c>
      <c r="Q16" s="71">
        <f t="shared" ref="Q16:Q17" si="5">IFERROR(M16/N16-1,"n/a")</f>
        <v>2.4345549738219896</v>
      </c>
      <c r="R16" s="71">
        <f t="shared" ref="R16:R17" si="6">IFERROR(M16/O16-1,"n/a")</f>
        <v>14.255813953488373</v>
      </c>
      <c r="S16" s="131">
        <f t="shared" ref="S16:S17" si="7">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 t="shared" si="0"/>
        <v>0.7091544654880948</v>
      </c>
      <c r="K17" s="71" t="str">
        <f t="shared" si="3"/>
        <v>n/a</v>
      </c>
      <c r="L17" s="131">
        <f t="shared" si="4"/>
        <v>-0.10381961972067977</v>
      </c>
      <c r="M17" s="75">
        <f>F17+'[4]Sep-22'!M17</f>
        <v>1579986</v>
      </c>
      <c r="N17" s="75">
        <f>G17+'[4]Sep-22'!N17</f>
        <v>342388</v>
      </c>
      <c r="O17" s="75">
        <f>H17+'[4]Sep-22'!O17</f>
        <v>140552</v>
      </c>
      <c r="P17" s="75">
        <f>I17+'[4]Sep-22'!P17</f>
        <v>2230252</v>
      </c>
      <c r="Q17" s="71">
        <f t="shared" si="5"/>
        <v>3.6146068203324884</v>
      </c>
      <c r="R17" s="71">
        <f t="shared" si="6"/>
        <v>10.241291479310149</v>
      </c>
      <c r="S17" s="131">
        <f t="shared" si="7"/>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76</v>
      </c>
      <c r="G19" s="130">
        <v>9</v>
      </c>
      <c r="H19" s="130">
        <v>0</v>
      </c>
      <c r="I19" s="130">
        <v>21</v>
      </c>
      <c r="J19" s="71">
        <f t="shared" si="0"/>
        <v>7.4444444444444446</v>
      </c>
      <c r="K19" s="71" t="str">
        <f t="shared" ref="K19:K20" si="8">IFERROR(F19/H19-1,"n/a")</f>
        <v>n/a</v>
      </c>
      <c r="L19" s="131">
        <f>IFERROR(F19/I19-1,"n/a")</f>
        <v>2.6190476190476191</v>
      </c>
      <c r="M19" s="75">
        <f>F19+'[4]Sep-22'!M19</f>
        <v>435</v>
      </c>
      <c r="N19" s="75">
        <f>G19+'[4]Sep-22'!N19</f>
        <v>11</v>
      </c>
      <c r="O19" s="75">
        <f>H19+'[4]Sep-22'!O19</f>
        <v>4</v>
      </c>
      <c r="P19" s="75">
        <f>I19+'[4]Sep-22'!P19</f>
        <v>172</v>
      </c>
      <c r="Q19" s="71">
        <f t="shared" ref="Q19:Q20" si="9">IFERROR(M19/N19-1,"n/a")</f>
        <v>38.545454545454547</v>
      </c>
      <c r="R19" s="71">
        <f t="shared" ref="R19:R20" si="10">IFERROR(M19/O19-1,"n/a")</f>
        <v>107.75</v>
      </c>
      <c r="S19" s="131">
        <f t="shared" ref="S19:S20" si="11">IFERROR(M19/P19-1,"n/a")</f>
        <v>1.5290697674418605</v>
      </c>
      <c r="T19" s="75">
        <v>23</v>
      </c>
      <c r="U19" s="191">
        <v>4</v>
      </c>
      <c r="V19" s="192">
        <v>191</v>
      </c>
    </row>
    <row r="20" spans="1:38" ht="14.4">
      <c r="A20" s="10"/>
      <c r="B20" s="187"/>
      <c r="C20" s="190"/>
      <c r="D20" s="168" t="s">
        <v>20</v>
      </c>
      <c r="E20" s="189"/>
      <c r="F20" s="134">
        <f>94583+7545</f>
        <v>102128</v>
      </c>
      <c r="G20" s="130">
        <v>3111</v>
      </c>
      <c r="H20" s="130">
        <v>0</v>
      </c>
      <c r="I20" s="130">
        <v>28163</v>
      </c>
      <c r="J20" s="71">
        <f t="shared" si="0"/>
        <v>31.828029572484731</v>
      </c>
      <c r="K20" s="71" t="str">
        <f t="shared" si="8"/>
        <v>n/a</v>
      </c>
      <c r="L20" s="131">
        <f t="shared" ref="L20:L31" si="12">IFERROR(F20/I20-1,"n/a")</f>
        <v>2.6263182189397436</v>
      </c>
      <c r="M20" s="75">
        <f>F20+'[4]Sep-22'!M20</f>
        <v>524608</v>
      </c>
      <c r="N20" s="75">
        <f>G20+'[4]Sep-22'!N20</f>
        <v>3535</v>
      </c>
      <c r="O20" s="75">
        <f>H20+'[4]Sep-22'!O20</f>
        <v>1753</v>
      </c>
      <c r="P20" s="75">
        <f>I20+'[4]Sep-22'!P20</f>
        <v>231541</v>
      </c>
      <c r="Q20" s="71">
        <f t="shared" si="9"/>
        <v>147.40396039603959</v>
      </c>
      <c r="R20" s="71">
        <f t="shared" si="10"/>
        <v>298.26297775242443</v>
      </c>
      <c r="S20" s="131">
        <f t="shared" si="11"/>
        <v>1.2657239970458796</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 t="shared" si="0"/>
        <v>-0.12941176470588234</v>
      </c>
      <c r="K22" s="71" t="str">
        <f t="shared" ref="K22:K23" si="13">IFERROR(F22/H22-1,"n/a")</f>
        <v>n/a</v>
      </c>
      <c r="L22" s="131">
        <f t="shared" si="12"/>
        <v>-0.23711340206185572</v>
      </c>
      <c r="M22" s="75">
        <f>F22+'[4]Sep-22'!M22</f>
        <v>918</v>
      </c>
      <c r="N22" s="75">
        <f>G22+'[4]Sep-22'!N22</f>
        <v>215</v>
      </c>
      <c r="O22" s="75">
        <f>H22+'[4]Sep-22'!O22</f>
        <v>406</v>
      </c>
      <c r="P22" s="75">
        <f>I22+'[4]Sep-22'!P22</f>
        <v>953</v>
      </c>
      <c r="Q22" s="71">
        <f t="shared" ref="Q22:Q23" si="14">IFERROR(M22/N22-1,"n/a")</f>
        <v>3.2697674418604654</v>
      </c>
      <c r="R22" s="71">
        <f t="shared" ref="R22:R23" si="15">IFERROR(M22/O22-1,"n/a")</f>
        <v>1.2610837438423643</v>
      </c>
      <c r="S22" s="131">
        <f t="shared" ref="S22:S23" si="16">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 t="shared" si="0"/>
        <v>0.83264044943820226</v>
      </c>
      <c r="K23" s="71" t="str">
        <f t="shared" si="13"/>
        <v>n/a</v>
      </c>
      <c r="L23" s="131">
        <f t="shared" si="12"/>
        <v>-2.9183856435514688E-2</v>
      </c>
      <c r="M23" s="75">
        <f>F23+'[4]Sep-22'!M23</f>
        <v>2457197</v>
      </c>
      <c r="N23" s="75">
        <f>G23+'[4]Sep-22'!N23</f>
        <v>324210</v>
      </c>
      <c r="O23" s="75">
        <f>H23+'[4]Sep-22'!O23</f>
        <v>833999</v>
      </c>
      <c r="P23" s="75">
        <f>I23+'[4]Sep-22'!P23</f>
        <v>3141355</v>
      </c>
      <c r="Q23" s="71">
        <f t="shared" si="14"/>
        <v>6.5790290243977667</v>
      </c>
      <c r="R23" s="71">
        <f t="shared" si="15"/>
        <v>1.9462829092121212</v>
      </c>
      <c r="S23" s="131">
        <f t="shared" si="16"/>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 t="shared" si="0"/>
        <v>1.8125</v>
      </c>
      <c r="K25" s="71">
        <f t="shared" ref="K25:K26" si="17">IFERROR(F25/H25-1,"n/a")</f>
        <v>4.625</v>
      </c>
      <c r="L25" s="131">
        <f t="shared" si="12"/>
        <v>-0.296875</v>
      </c>
      <c r="M25" s="75">
        <f>F25+'[4]Sep-22'!M25</f>
        <v>267</v>
      </c>
      <c r="N25" s="75">
        <f>G25+'[4]Sep-22'!N25</f>
        <v>87</v>
      </c>
      <c r="O25" s="75">
        <f>H25+'[4]Sep-22'!O25</f>
        <v>24</v>
      </c>
      <c r="P25" s="75">
        <f>I25+'[4]Sep-22'!P25</f>
        <v>308</v>
      </c>
      <c r="Q25" s="71">
        <f t="shared" ref="Q25:Q26" si="18">IFERROR(M25/N25-1,"n/a")</f>
        <v>2.0689655172413794</v>
      </c>
      <c r="R25" s="71">
        <f t="shared" ref="R25:R26" si="19">IFERROR(M25/O25-1,"n/a")</f>
        <v>10.125</v>
      </c>
      <c r="S25" s="131">
        <f t="shared" ref="S25:S26" si="20">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 t="shared" si="0"/>
        <v>2.6616675924211566</v>
      </c>
      <c r="K26" s="71">
        <f t="shared" si="17"/>
        <v>6.0951925376704139</v>
      </c>
      <c r="L26" s="131">
        <f t="shared" si="12"/>
        <v>-0.54536746844851769</v>
      </c>
      <c r="M26" s="75">
        <f>F26+'[4]Sep-22'!M26</f>
        <v>483337</v>
      </c>
      <c r="N26" s="75">
        <f>G26+'[4]Sep-22'!N26</f>
        <v>117218</v>
      </c>
      <c r="O26" s="75">
        <f>H26+'[4]Sep-22'!O26</f>
        <v>55662</v>
      </c>
      <c r="P26" s="75">
        <f>I26+'[4]Sep-22'!P26</f>
        <v>818684</v>
      </c>
      <c r="Q26" s="71">
        <f t="shared" si="18"/>
        <v>3.1234025490965553</v>
      </c>
      <c r="R26" s="71">
        <f t="shared" si="19"/>
        <v>7.6834285508964815</v>
      </c>
      <c r="S26" s="131">
        <f t="shared" si="20"/>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85</v>
      </c>
      <c r="G28" s="130">
        <v>28</v>
      </c>
      <c r="H28" s="130">
        <v>12</v>
      </c>
      <c r="I28" s="130">
        <v>71</v>
      </c>
      <c r="J28" s="71">
        <f t="shared" si="0"/>
        <v>2.0357142857142856</v>
      </c>
      <c r="K28" s="71">
        <f t="shared" ref="K28:K31" si="21">IFERROR(F28/H28-1,"n/a")</f>
        <v>6.083333333333333</v>
      </c>
      <c r="L28" s="131">
        <f t="shared" si="12"/>
        <v>0.19718309859154926</v>
      </c>
      <c r="M28" s="75">
        <f>F28+'[4]Sep-22'!M28</f>
        <v>506</v>
      </c>
      <c r="N28" s="75">
        <f>G28+'[4]Sep-22'!N28</f>
        <v>107</v>
      </c>
      <c r="O28" s="75">
        <f>H28+'[4]Sep-22'!O28</f>
        <v>24</v>
      </c>
      <c r="P28" s="75">
        <f>I28+'[4]Sep-22'!P28</f>
        <v>328</v>
      </c>
      <c r="Q28" s="71">
        <f t="shared" ref="Q28:Q31" si="22">IFERROR(M28/N28-1,"n/a")</f>
        <v>3.7289719626168223</v>
      </c>
      <c r="R28" s="71">
        <f t="shared" ref="R28:R31" si="23">IFERROR(M28/O28-1,"n/a")</f>
        <v>20.083333333333332</v>
      </c>
      <c r="S28" s="131">
        <f t="shared" ref="S28:S31" si="24">IFERROR(M28/P28-1,"n/a")</f>
        <v>0.54268292682926833</v>
      </c>
      <c r="T28" s="75">
        <v>124</v>
      </c>
      <c r="U28" s="191">
        <v>37</v>
      </c>
      <c r="V28" s="192">
        <f>282+81</f>
        <v>363</v>
      </c>
    </row>
    <row r="29" spans="1:38" ht="14.4">
      <c r="A29" s="10"/>
      <c r="B29" s="187"/>
      <c r="C29" s="190"/>
      <c r="D29" s="168" t="s">
        <v>20</v>
      </c>
      <c r="E29" s="189"/>
      <c r="F29" s="134">
        <f>109563+16371+10869</f>
        <v>136803</v>
      </c>
      <c r="G29" s="130">
        <v>32614</v>
      </c>
      <c r="H29" s="130">
        <v>5592</v>
      </c>
      <c r="I29" s="130">
        <v>138907</v>
      </c>
      <c r="J29" s="71">
        <f t="shared" si="0"/>
        <v>3.1946096768259027</v>
      </c>
      <c r="K29" s="71">
        <f t="shared" si="21"/>
        <v>23.464055793991417</v>
      </c>
      <c r="L29" s="131">
        <f t="shared" si="12"/>
        <v>-1.5146824854039065E-2</v>
      </c>
      <c r="M29" s="75">
        <f>F29+'[4]Sep-22'!M29</f>
        <v>830091</v>
      </c>
      <c r="N29" s="75">
        <f>G29+'[4]Sep-22'!N29</f>
        <v>150273</v>
      </c>
      <c r="O29" s="75">
        <f>H29+'[4]Sep-22'!O29</f>
        <v>16312</v>
      </c>
      <c r="P29" s="75">
        <f>I29+'[4]Sep-22'!P29</f>
        <v>839687</v>
      </c>
      <c r="Q29" s="71">
        <f t="shared" si="22"/>
        <v>4.5238865265217303</v>
      </c>
      <c r="R29" s="71">
        <f t="shared" si="23"/>
        <v>49.888364394310933</v>
      </c>
      <c r="S29" s="131">
        <f t="shared" si="24"/>
        <v>-1.1428067839564071E-2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413</v>
      </c>
      <c r="G30" s="137">
        <f t="shared" si="25"/>
        <v>249</v>
      </c>
      <c r="H30" s="137">
        <f t="shared" si="25"/>
        <v>20</v>
      </c>
      <c r="I30" s="137">
        <f t="shared" si="25"/>
        <v>393</v>
      </c>
      <c r="J30" s="138">
        <f t="shared" si="0"/>
        <v>0.65863453815261042</v>
      </c>
      <c r="K30" s="138">
        <f t="shared" si="21"/>
        <v>19.649999999999999</v>
      </c>
      <c r="L30" s="139">
        <f t="shared" si="12"/>
        <v>5.0890585241730291E-2</v>
      </c>
      <c r="M30" s="140">
        <f t="shared" ref="M30:P31" si="26">M13+M16+M19+M22+M25+M28</f>
        <v>3015</v>
      </c>
      <c r="N30" s="140">
        <f t="shared" si="26"/>
        <v>631</v>
      </c>
      <c r="O30" s="140">
        <f t="shared" si="26"/>
        <v>646</v>
      </c>
      <c r="P30" s="140">
        <f t="shared" si="26"/>
        <v>2739</v>
      </c>
      <c r="Q30" s="138">
        <f t="shared" si="22"/>
        <v>3.7781299524564185</v>
      </c>
      <c r="R30" s="138">
        <f t="shared" si="23"/>
        <v>3.6671826625386998</v>
      </c>
      <c r="S30" s="139">
        <f t="shared" si="24"/>
        <v>0.10076670317634173</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865095</v>
      </c>
      <c r="G31" s="141">
        <f t="shared" si="25"/>
        <v>369553</v>
      </c>
      <c r="H31" s="141">
        <f t="shared" si="25"/>
        <v>13954</v>
      </c>
      <c r="I31" s="141">
        <f t="shared" si="25"/>
        <v>930242</v>
      </c>
      <c r="J31" s="142">
        <f t="shared" si="0"/>
        <v>1.3409226822674962</v>
      </c>
      <c r="K31" s="142">
        <f t="shared" si="21"/>
        <v>60.996201805933779</v>
      </c>
      <c r="L31" s="143">
        <f t="shared" si="12"/>
        <v>-7.0032314172011167E-2</v>
      </c>
      <c r="M31" s="144">
        <f t="shared" si="26"/>
        <v>6081911</v>
      </c>
      <c r="N31" s="144">
        <f t="shared" si="26"/>
        <v>942545</v>
      </c>
      <c r="O31" s="144">
        <f t="shared" si="26"/>
        <v>1307163</v>
      </c>
      <c r="P31" s="144">
        <f t="shared" si="26"/>
        <v>7784848</v>
      </c>
      <c r="Q31" s="142">
        <f t="shared" si="22"/>
        <v>5.4526478841859012</v>
      </c>
      <c r="R31" s="142">
        <f t="shared" si="23"/>
        <v>3.6527563892184833</v>
      </c>
      <c r="S31" s="143">
        <f t="shared" si="24"/>
        <v>-0.21875019268198947</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B2" sqref="B2"/>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27</v>
      </c>
      <c r="G9" s="220"/>
      <c r="H9" s="220"/>
      <c r="I9" s="220"/>
      <c r="J9" s="220"/>
      <c r="K9" s="220"/>
      <c r="L9" s="221"/>
      <c r="M9" s="222" t="s">
        <v>28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65</v>
      </c>
      <c r="G9" s="220"/>
      <c r="H9" s="220"/>
      <c r="I9" s="220"/>
      <c r="J9" s="220"/>
      <c r="K9" s="220"/>
      <c r="L9" s="221"/>
      <c r="M9" s="222" t="s">
        <v>66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5" t="s">
        <v>62</v>
      </c>
      <c r="G9" s="225"/>
      <c r="H9" s="225"/>
      <c r="I9" s="225"/>
      <c r="J9" s="225"/>
      <c r="K9" s="225"/>
      <c r="L9" s="226"/>
      <c r="M9" s="224" t="s">
        <v>63</v>
      </c>
      <c r="N9" s="225"/>
      <c r="O9" s="225"/>
      <c r="P9" s="225"/>
      <c r="Q9" s="225"/>
      <c r="R9" s="225"/>
      <c r="S9" s="226"/>
      <c r="T9" s="224" t="s">
        <v>25</v>
      </c>
      <c r="U9" s="225"/>
      <c r="V9" s="227"/>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 </vt:lpstr>
      <vt:lpstr>Notlar</vt:lpstr>
      <vt:lpstr>Yasal Uyarı</vt:lpstr>
      <vt:lpstr>Gemi Doluluk Oranları_2022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2022-12-15T13:05:16Z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