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omments1.xml" ContentType="application/vnd.openxmlformats-officedocument.spreadsheetml.comments+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st_kaanc\Documents\"/>
    </mc:Choice>
  </mc:AlternateContent>
  <bookViews>
    <workbookView xWindow="0" yWindow="0" windowWidth="23040" windowHeight="9870" activeTab="4"/>
  </bookViews>
  <sheets>
    <sheet name=" " sheetId="3" r:id="rId1"/>
    <sheet name="Notlar" sheetId="11" r:id="rId2"/>
    <sheet name="Yasal Uyarı" sheetId="13" r:id="rId3"/>
    <sheet name="Gemi Doluluk Oranları" sheetId="26" r:id="rId4"/>
    <sheet name="Nisan-24" sheetId="51" r:id="rId5"/>
    <sheet name="Mart-24" sheetId="52" r:id="rId6"/>
    <sheet name="Şubat-24" sheetId="53" r:id="rId7"/>
    <sheet name="Ocak-24" sheetId="48" r:id="rId8"/>
    <sheet name="Aralık-23" sheetId="47" r:id="rId9"/>
    <sheet name="Kasım-23" sheetId="46" r:id="rId10"/>
    <sheet name="Ekim-23" sheetId="45" r:id="rId11"/>
    <sheet name="Eylül-23" sheetId="44" r:id="rId12"/>
    <sheet name="Ağustos-23" sheetId="42" r:id="rId13"/>
    <sheet name="Temmuz-23" sheetId="41" r:id="rId14"/>
    <sheet name="Haziran-23" sheetId="40" r:id="rId15"/>
    <sheet name="Mayıs-23" sheetId="37" r:id="rId16"/>
    <sheet name="Nisan-23" sheetId="36" r:id="rId17"/>
    <sheet name="Mart-23" sheetId="34" r:id="rId18"/>
    <sheet name="Mart-23_Eski Raporlama" sheetId="33" r:id="rId19"/>
    <sheet name="Şubat-23" sheetId="32" r:id="rId20"/>
    <sheet name="Ocak-23" sheetId="31" r:id="rId21"/>
    <sheet name="Aralık-22" sheetId="28" r:id="rId22"/>
    <sheet name="Kasım-22" sheetId="29" r:id="rId23"/>
    <sheet name="Ekim-22" sheetId="30" r:id="rId24"/>
    <sheet name="Eylül-22" sheetId="24" r:id="rId25"/>
    <sheet name="Ağustos-22 " sheetId="22" r:id="rId26"/>
    <sheet name="Tem-22" sheetId="21" r:id="rId27"/>
    <sheet name="Haz-22" sheetId="20" r:id="rId28"/>
    <sheet name="May-22" sheetId="19" r:id="rId29"/>
    <sheet name="Nis-22" sheetId="18" r:id="rId30"/>
    <sheet name="Mart-22" sheetId="17" r:id="rId31"/>
    <sheet name="Subat-22" sheetId="16" r:id="rId32"/>
    <sheet name="Ocak-22" sheetId="15" r:id="rId33"/>
    <sheet name="Aralık-21" sheetId="14" r:id="rId34"/>
    <sheet name="Kasım-21" sheetId="10" r:id="rId35"/>
    <sheet name="Ekim-21" sheetId="9" r:id="rId36"/>
    <sheet name="Eylül-21" sheetId="1" r:id="rId37"/>
  </sheets>
  <externalReferences>
    <externalReference r:id="rId38"/>
    <externalReference r:id="rId39"/>
  </externalReferences>
  <definedNames>
    <definedName name="_Order1" hidden="1">255</definedName>
    <definedName name="_Order2" hidden="1">255</definedName>
    <definedName name="AcqOppSwitch" localSheetId="25">[1]Inputs!$E$44</definedName>
    <definedName name="AcqOppSwitch" localSheetId="12">[1]Inputs!$E$44</definedName>
    <definedName name="AcqOppSwitch" localSheetId="8">[1]Inputs!$E$44</definedName>
    <definedName name="AcqOppSwitch" localSheetId="10">[1]Inputs!$E$44</definedName>
    <definedName name="AcqOppSwitch" localSheetId="24">[1]Inputs!$E$44</definedName>
    <definedName name="AcqOppSwitch" localSheetId="11">[1]Inputs!$E$44</definedName>
    <definedName name="AcqOppSwitch" localSheetId="3">[1]Inputs!$E$44</definedName>
    <definedName name="AcqOppSwitch" localSheetId="14">[1]Inputs!$E$44</definedName>
    <definedName name="AcqOppSwitch" localSheetId="9">[1]Inputs!$E$44</definedName>
    <definedName name="AcqOppSwitch" localSheetId="17">[1]Inputs!$E$44</definedName>
    <definedName name="AcqOppSwitch" localSheetId="18">[1]Inputs!$E$44</definedName>
    <definedName name="AcqOppSwitch" localSheetId="5">[1]Inputs!$E$44</definedName>
    <definedName name="AcqOppSwitch" localSheetId="15">[1]Inputs!$E$44</definedName>
    <definedName name="AcqOppSwitch" localSheetId="16">[1]Inputs!$E$44</definedName>
    <definedName name="AcqOppSwitch" localSheetId="4">[1]Inputs!$E$44</definedName>
    <definedName name="AcqOppSwitch" localSheetId="20">[1]Inputs!$E$44</definedName>
    <definedName name="AcqOppSwitch" localSheetId="7">[1]Inputs!$E$44</definedName>
    <definedName name="AcqOppSwitch" localSheetId="19">[1]Inputs!$E$44</definedName>
    <definedName name="AcqOppSwitch" localSheetId="6">[1]Inputs!$E$44</definedName>
    <definedName name="AcqOppSwitch" localSheetId="13">[1]Inputs!$E$44</definedName>
    <definedName name="AcqOppSwitch">[2]Inputs!$E$44</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42704.5898263889</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KalundborgSwitch" localSheetId="25">[1]Inputs!$E$49</definedName>
    <definedName name="KalundborgSwitch" localSheetId="12">[1]Inputs!$E$49</definedName>
    <definedName name="KalundborgSwitch" localSheetId="8">[1]Inputs!$E$49</definedName>
    <definedName name="KalundborgSwitch" localSheetId="10">[1]Inputs!$E$49</definedName>
    <definedName name="KalundborgSwitch" localSheetId="24">[1]Inputs!$E$49</definedName>
    <definedName name="KalundborgSwitch" localSheetId="11">[1]Inputs!$E$49</definedName>
    <definedName name="KalundborgSwitch" localSheetId="3">[1]Inputs!$E$49</definedName>
    <definedName name="KalundborgSwitch" localSheetId="14">[1]Inputs!$E$49</definedName>
    <definedName name="KalundborgSwitch" localSheetId="9">[1]Inputs!$E$49</definedName>
    <definedName name="KalundborgSwitch" localSheetId="17">[1]Inputs!$E$49</definedName>
    <definedName name="KalundborgSwitch" localSheetId="18">[1]Inputs!$E$49</definedName>
    <definedName name="KalundborgSwitch" localSheetId="5">[1]Inputs!$E$49</definedName>
    <definedName name="KalundborgSwitch" localSheetId="15">[1]Inputs!$E$49</definedName>
    <definedName name="KalundborgSwitch" localSheetId="16">[1]Inputs!$E$49</definedName>
    <definedName name="KalundborgSwitch" localSheetId="4">[1]Inputs!$E$49</definedName>
    <definedName name="KalundborgSwitch" localSheetId="20">[1]Inputs!$E$49</definedName>
    <definedName name="KalundborgSwitch" localSheetId="7">[1]Inputs!$E$49</definedName>
    <definedName name="KalundborgSwitch" localSheetId="19">[1]Inputs!$E$49</definedName>
    <definedName name="KalundborgSwitch" localSheetId="6">[1]Inputs!$E$49</definedName>
    <definedName name="KalundborgSwitch" localSheetId="13">[1]Inputs!$E$49</definedName>
    <definedName name="KalundborgSwitch">[2]Inputs!$E$49</definedName>
    <definedName name="LasPalmasSwitch" localSheetId="25">[1]Inputs!#REF!</definedName>
    <definedName name="LasPalmasSwitch" localSheetId="12">[1]Inputs!#REF!</definedName>
    <definedName name="LasPalmasSwitch" localSheetId="21">[2]Inputs!#REF!</definedName>
    <definedName name="LasPalmasSwitch" localSheetId="8">[1]Inputs!#REF!</definedName>
    <definedName name="LasPalmasSwitch" localSheetId="23">[2]Inputs!#REF!</definedName>
    <definedName name="LasPalmasSwitch" localSheetId="10">[1]Inputs!#REF!</definedName>
    <definedName name="LasPalmasSwitch" localSheetId="24">[1]Inputs!#REF!</definedName>
    <definedName name="LasPalmasSwitch" localSheetId="11">[1]Inputs!#REF!</definedName>
    <definedName name="LasPalmasSwitch" localSheetId="3">[1]Inputs!#REF!</definedName>
    <definedName name="LasPalmasSwitch" localSheetId="14">[1]Inputs!#REF!</definedName>
    <definedName name="LasPalmasSwitch" localSheetId="22">[2]Inputs!#REF!</definedName>
    <definedName name="LasPalmasSwitch" localSheetId="9">[1]Inputs!#REF!</definedName>
    <definedName name="LasPalmasSwitch" localSheetId="17">[1]Inputs!#REF!</definedName>
    <definedName name="LasPalmasSwitch" localSheetId="18">[1]Inputs!#REF!</definedName>
    <definedName name="LasPalmasSwitch" localSheetId="5">[1]Inputs!#REF!</definedName>
    <definedName name="LasPalmasSwitch" localSheetId="15">[1]Inputs!#REF!</definedName>
    <definedName name="LasPalmasSwitch" localSheetId="16">[1]Inputs!#REF!</definedName>
    <definedName name="LasPalmasSwitch" localSheetId="4">[1]Inputs!#REF!</definedName>
    <definedName name="LasPalmasSwitch" localSheetId="1">[2]Inputs!#REF!</definedName>
    <definedName name="LasPalmasSwitch" localSheetId="20">[1]Inputs!#REF!</definedName>
    <definedName name="LasPalmasSwitch" localSheetId="7">[1]Inputs!#REF!</definedName>
    <definedName name="LasPalmasSwitch" localSheetId="19">[1]Inputs!#REF!</definedName>
    <definedName name="LasPalmasSwitch" localSheetId="6">[1]Inputs!#REF!</definedName>
    <definedName name="LasPalmasSwitch" localSheetId="13">[1]Inputs!#REF!</definedName>
    <definedName name="LasPalmasSwitch" localSheetId="2">[2]Inputs!#REF!</definedName>
    <definedName name="LasPalmasSwitch">[2]Inputs!#REF!</definedName>
    <definedName name="ll" localSheetId="25">[2]Inputs!#REF!</definedName>
    <definedName name="ll">[2]Inputs!#REF!</definedName>
    <definedName name="_xlnm.Print_Area" localSheetId="1">Notlar!$A$1:$CA$35</definedName>
    <definedName name="_xlnm.Print_Area" localSheetId="2">'Yasal Uyarı'!$A$1:$CA$35</definedName>
    <definedName name="ProjectionsSwitch" localSheetId="25">[1]Inputs!$E$13</definedName>
    <definedName name="ProjectionsSwitch" localSheetId="12">[1]Inputs!$E$13</definedName>
    <definedName name="ProjectionsSwitch" localSheetId="8">[1]Inputs!$E$13</definedName>
    <definedName name="ProjectionsSwitch" localSheetId="10">[1]Inputs!$E$13</definedName>
    <definedName name="ProjectionsSwitch" localSheetId="24">[1]Inputs!$E$13</definedName>
    <definedName name="ProjectionsSwitch" localSheetId="11">[1]Inputs!$E$13</definedName>
    <definedName name="ProjectionsSwitch" localSheetId="3">[1]Inputs!$E$13</definedName>
    <definedName name="ProjectionsSwitch" localSheetId="14">[1]Inputs!$E$13</definedName>
    <definedName name="ProjectionsSwitch" localSheetId="9">[1]Inputs!$E$13</definedName>
    <definedName name="ProjectionsSwitch" localSheetId="17">[1]Inputs!$E$13</definedName>
    <definedName name="ProjectionsSwitch" localSheetId="18">[1]Inputs!$E$13</definedName>
    <definedName name="ProjectionsSwitch" localSheetId="5">[1]Inputs!$E$13</definedName>
    <definedName name="ProjectionsSwitch" localSheetId="15">[1]Inputs!$E$13</definedName>
    <definedName name="ProjectionsSwitch" localSheetId="16">[1]Inputs!$E$13</definedName>
    <definedName name="ProjectionsSwitch" localSheetId="4">[1]Inputs!$E$13</definedName>
    <definedName name="ProjectionsSwitch" localSheetId="20">[1]Inputs!$E$13</definedName>
    <definedName name="ProjectionsSwitch" localSheetId="7">[1]Inputs!$E$13</definedName>
    <definedName name="ProjectionsSwitch" localSheetId="19">[1]Inputs!$E$13</definedName>
    <definedName name="ProjectionsSwitch" localSheetId="6">[1]Inputs!$E$13</definedName>
    <definedName name="ProjectionsSwitch" localSheetId="13">[1]Inputs!$E$13</definedName>
    <definedName name="ProjectionsSwitch">[2]Inputs!$E$13</definedName>
    <definedName name="SanJuanSwitch" localSheetId="25">[1]Inputs!$E$51</definedName>
    <definedName name="SanJuanSwitch" localSheetId="12">[1]Inputs!$E$51</definedName>
    <definedName name="SanJuanSwitch" localSheetId="8">[1]Inputs!$E$51</definedName>
    <definedName name="SanJuanSwitch" localSheetId="10">[1]Inputs!$E$51</definedName>
    <definedName name="SanJuanSwitch" localSheetId="24">[1]Inputs!$E$51</definedName>
    <definedName name="SanJuanSwitch" localSheetId="11">[1]Inputs!$E$51</definedName>
    <definedName name="SanJuanSwitch" localSheetId="3">[1]Inputs!$E$51</definedName>
    <definedName name="SanJuanSwitch" localSheetId="14">[1]Inputs!$E$51</definedName>
    <definedName name="SanJuanSwitch" localSheetId="9">[1]Inputs!$E$51</definedName>
    <definedName name="SanJuanSwitch" localSheetId="17">[1]Inputs!$E$51</definedName>
    <definedName name="SanJuanSwitch" localSheetId="18">[1]Inputs!$E$51</definedName>
    <definedName name="SanJuanSwitch" localSheetId="5">[1]Inputs!$E$51</definedName>
    <definedName name="SanJuanSwitch" localSheetId="15">[1]Inputs!$E$51</definedName>
    <definedName name="SanJuanSwitch" localSheetId="16">[1]Inputs!$E$51</definedName>
    <definedName name="SanJuanSwitch" localSheetId="4">[1]Inputs!$E$51</definedName>
    <definedName name="SanJuanSwitch" localSheetId="20">[1]Inputs!$E$51</definedName>
    <definedName name="SanJuanSwitch" localSheetId="7">[1]Inputs!$E$51</definedName>
    <definedName name="SanJuanSwitch" localSheetId="19">[1]Inputs!$E$51</definedName>
    <definedName name="SanJuanSwitch" localSheetId="6">[1]Inputs!$E$51</definedName>
    <definedName name="SanJuanSwitch" localSheetId="13">[1]Inputs!$E$51</definedName>
    <definedName name="SanJuanSwitch">[2]Inputs!$E$51</definedName>
    <definedName name="ScenarioSwitch" localSheetId="25">[1]Inputs!$E$14</definedName>
    <definedName name="ScenarioSwitch" localSheetId="12">[1]Inputs!$E$14</definedName>
    <definedName name="ScenarioSwitch" localSheetId="8">[1]Inputs!$E$14</definedName>
    <definedName name="ScenarioSwitch" localSheetId="10">[1]Inputs!$E$14</definedName>
    <definedName name="ScenarioSwitch" localSheetId="24">[1]Inputs!$E$14</definedName>
    <definedName name="ScenarioSwitch" localSheetId="11">[1]Inputs!$E$14</definedName>
    <definedName name="ScenarioSwitch" localSheetId="3">[1]Inputs!$E$14</definedName>
    <definedName name="ScenarioSwitch" localSheetId="14">[1]Inputs!$E$14</definedName>
    <definedName name="ScenarioSwitch" localSheetId="9">[1]Inputs!$E$14</definedName>
    <definedName name="ScenarioSwitch" localSheetId="17">[1]Inputs!$E$14</definedName>
    <definedName name="ScenarioSwitch" localSheetId="18">[1]Inputs!$E$14</definedName>
    <definedName name="ScenarioSwitch" localSheetId="5">[1]Inputs!$E$14</definedName>
    <definedName name="ScenarioSwitch" localSheetId="15">[1]Inputs!$E$14</definedName>
    <definedName name="ScenarioSwitch" localSheetId="16">[1]Inputs!$E$14</definedName>
    <definedName name="ScenarioSwitch" localSheetId="4">[1]Inputs!$E$14</definedName>
    <definedName name="ScenarioSwitch" localSheetId="20">[1]Inputs!$E$14</definedName>
    <definedName name="ScenarioSwitch" localSheetId="7">[1]Inputs!$E$14</definedName>
    <definedName name="ScenarioSwitch" localSheetId="19">[1]Inputs!$E$14</definedName>
    <definedName name="ScenarioSwitch" localSheetId="6">[1]Inputs!$E$14</definedName>
    <definedName name="ScenarioSwitch" localSheetId="13">[1]Inputs!$E$14</definedName>
    <definedName name="ScenarioSwitch">[2]Inputs!$E$14</definedName>
    <definedName name="TortolaSwitch" localSheetId="25">[1]Inputs!$E$50</definedName>
    <definedName name="TortolaSwitch" localSheetId="12">[1]Inputs!$E$50</definedName>
    <definedName name="TortolaSwitch" localSheetId="8">[1]Inputs!$E$50</definedName>
    <definedName name="TortolaSwitch" localSheetId="10">[1]Inputs!$E$50</definedName>
    <definedName name="TortolaSwitch" localSheetId="24">[1]Inputs!$E$50</definedName>
    <definedName name="TortolaSwitch" localSheetId="11">[1]Inputs!$E$50</definedName>
    <definedName name="TortolaSwitch" localSheetId="3">[1]Inputs!$E$50</definedName>
    <definedName name="TortolaSwitch" localSheetId="14">[1]Inputs!$E$50</definedName>
    <definedName name="TortolaSwitch" localSheetId="9">[1]Inputs!$E$50</definedName>
    <definedName name="TortolaSwitch" localSheetId="17">[1]Inputs!$E$50</definedName>
    <definedName name="TortolaSwitch" localSheetId="18">[1]Inputs!$E$50</definedName>
    <definedName name="TortolaSwitch" localSheetId="5">[1]Inputs!$E$50</definedName>
    <definedName name="TortolaSwitch" localSheetId="15">[1]Inputs!$E$50</definedName>
    <definedName name="TortolaSwitch" localSheetId="16">[1]Inputs!$E$50</definedName>
    <definedName name="TortolaSwitch" localSheetId="4">[1]Inputs!$E$50</definedName>
    <definedName name="TortolaSwitch" localSheetId="20">[1]Inputs!$E$50</definedName>
    <definedName name="TortolaSwitch" localSheetId="7">[1]Inputs!$E$50</definedName>
    <definedName name="TortolaSwitch" localSheetId="19">[1]Inputs!$E$50</definedName>
    <definedName name="TortolaSwitch" localSheetId="6">[1]Inputs!$E$50</definedName>
    <definedName name="TortolaSwitch" localSheetId="13">[1]Inputs!$E$50</definedName>
    <definedName name="TortolaSwitch">[2]Inputs!$E$50</definedName>
    <definedName name="ValenciaSwitch" localSheetId="25">[1]Inputs!$E$48</definedName>
    <definedName name="ValenciaSwitch" localSheetId="12">[1]Inputs!$E$48</definedName>
    <definedName name="ValenciaSwitch" localSheetId="8">[1]Inputs!$E$48</definedName>
    <definedName name="ValenciaSwitch" localSheetId="10">[1]Inputs!$E$48</definedName>
    <definedName name="ValenciaSwitch" localSheetId="24">[1]Inputs!$E$48</definedName>
    <definedName name="ValenciaSwitch" localSheetId="11">[1]Inputs!$E$48</definedName>
    <definedName name="ValenciaSwitch" localSheetId="3">[1]Inputs!$E$48</definedName>
    <definedName name="ValenciaSwitch" localSheetId="14">[1]Inputs!$E$48</definedName>
    <definedName name="ValenciaSwitch" localSheetId="9">[1]Inputs!$E$48</definedName>
    <definedName name="ValenciaSwitch" localSheetId="17">[1]Inputs!$E$48</definedName>
    <definedName name="ValenciaSwitch" localSheetId="18">[1]Inputs!$E$48</definedName>
    <definedName name="ValenciaSwitch" localSheetId="5">[1]Inputs!$E$48</definedName>
    <definedName name="ValenciaSwitch" localSheetId="15">[1]Inputs!$E$48</definedName>
    <definedName name="ValenciaSwitch" localSheetId="16">[1]Inputs!$E$48</definedName>
    <definedName name="ValenciaSwitch" localSheetId="4">[1]Inputs!$E$48</definedName>
    <definedName name="ValenciaSwitch" localSheetId="20">[1]Inputs!$E$48</definedName>
    <definedName name="ValenciaSwitch" localSheetId="7">[1]Inputs!$E$48</definedName>
    <definedName name="ValenciaSwitch" localSheetId="19">[1]Inputs!$E$48</definedName>
    <definedName name="ValenciaSwitch" localSheetId="6">[1]Inputs!$E$48</definedName>
    <definedName name="ValenciaSwitch" localSheetId="13">[1]Inputs!$E$48</definedName>
    <definedName name="ValenciaSwitch">[2]Inputs!$E$48</definedName>
    <definedName name="z" localSheetId="25">[1]Inputs!#REF!</definedName>
    <definedName name="z" localSheetId="12">[1]Inputs!#REF!</definedName>
    <definedName name="z" localSheetId="21">[2]Inputs!#REF!</definedName>
    <definedName name="z" localSheetId="8">[1]Inputs!#REF!</definedName>
    <definedName name="z" localSheetId="23">[2]Inputs!#REF!</definedName>
    <definedName name="z" localSheetId="10">[1]Inputs!#REF!</definedName>
    <definedName name="z" localSheetId="24">[1]Inputs!#REF!</definedName>
    <definedName name="z" localSheetId="11">[1]Inputs!#REF!</definedName>
    <definedName name="z" localSheetId="3">[1]Inputs!#REF!</definedName>
    <definedName name="z" localSheetId="14">[1]Inputs!#REF!</definedName>
    <definedName name="z" localSheetId="22">[2]Inputs!#REF!</definedName>
    <definedName name="z" localSheetId="9">[1]Inputs!#REF!</definedName>
    <definedName name="z" localSheetId="17">[1]Inputs!#REF!</definedName>
    <definedName name="z" localSheetId="18">[1]Inputs!#REF!</definedName>
    <definedName name="z" localSheetId="5">[1]Inputs!#REF!</definedName>
    <definedName name="z" localSheetId="15">[1]Inputs!#REF!</definedName>
    <definedName name="z" localSheetId="16">[1]Inputs!#REF!</definedName>
    <definedName name="z" localSheetId="4">[1]Inputs!#REF!</definedName>
    <definedName name="z" localSheetId="1">[2]Inputs!#REF!</definedName>
    <definedName name="z" localSheetId="20">[1]Inputs!#REF!</definedName>
    <definedName name="z" localSheetId="7">[1]Inputs!#REF!</definedName>
    <definedName name="z" localSheetId="19">[1]Inputs!#REF!</definedName>
    <definedName name="z" localSheetId="6">[1]Inputs!#REF!</definedName>
    <definedName name="z" localSheetId="13">[1]Inputs!#REF!</definedName>
    <definedName name="z" localSheetId="2">[2]Inputs!#REF!</definedName>
    <definedName name="z">[2]Inputs!#REF!</definedName>
    <definedName name="Z_5F6D01E3_9E6F_4D7F_980F_63899AF95899_.wvu.Cols" localSheetId="25" hidden="1">'Ağustos-22 '!$X:$XFD</definedName>
    <definedName name="Z_5F6D01E3_9E6F_4D7F_980F_63899AF95899_.wvu.Cols" localSheetId="21" hidden="1">'Aralık-22'!$X:$XFD</definedName>
    <definedName name="Z_5F6D01E3_9E6F_4D7F_980F_63899AF95899_.wvu.Cols" localSheetId="23" hidden="1">'Ekim-22'!$X:$XFD</definedName>
    <definedName name="Z_5F6D01E3_9E6F_4D7F_980F_63899AF95899_.wvu.Cols" localSheetId="24" hidden="1">'Eylül-22'!$X:$XFD</definedName>
    <definedName name="Z_5F6D01E3_9E6F_4D7F_980F_63899AF95899_.wvu.Cols" localSheetId="3" hidden="1">'Gemi Doluluk Oranları'!$AG:$XFD</definedName>
    <definedName name="Z_5F6D01E3_9E6F_4D7F_980F_63899AF95899_.wvu.Cols" localSheetId="22" hidden="1">'Kasım-22'!$X:$XFD</definedName>
    <definedName name="Z_5F6D01E3_9E6F_4D7F_980F_63899AF95899_.wvu.Cols" localSheetId="20" hidden="1">'Ocak-23'!$AC:$XFD</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28" i="53" l="1"/>
  <c r="AE28" i="53"/>
  <c r="AD28" i="53"/>
  <c r="AC28" i="53"/>
  <c r="AB28" i="53"/>
  <c r="K28" i="53"/>
  <c r="J28" i="53"/>
  <c r="I28" i="53"/>
  <c r="H28" i="53"/>
  <c r="G28" i="53"/>
  <c r="F28" i="53"/>
  <c r="P28" i="53" s="1"/>
  <c r="AF27" i="53"/>
  <c r="AE27" i="53"/>
  <c r="AD27" i="53"/>
  <c r="AC27" i="53"/>
  <c r="AB27" i="53"/>
  <c r="K27" i="53"/>
  <c r="J27" i="53"/>
  <c r="I27" i="53"/>
  <c r="H27" i="53"/>
  <c r="G27" i="53"/>
  <c r="F27" i="53"/>
  <c r="N27" i="53" s="1"/>
  <c r="Y26" i="53"/>
  <c r="P26" i="53"/>
  <c r="O26" i="53"/>
  <c r="N26" i="53"/>
  <c r="M26" i="53"/>
  <c r="L26" i="53"/>
  <c r="X25" i="53"/>
  <c r="AA25" i="53"/>
  <c r="W25" i="53"/>
  <c r="Y25" i="53"/>
  <c r="P25" i="53"/>
  <c r="O25" i="53"/>
  <c r="N25" i="53"/>
  <c r="M25" i="53"/>
  <c r="L25" i="53"/>
  <c r="Z23" i="53"/>
  <c r="X23" i="53"/>
  <c r="W23" i="53"/>
  <c r="P23" i="53"/>
  <c r="O23" i="53"/>
  <c r="N23" i="53"/>
  <c r="M23" i="53"/>
  <c r="L23" i="53"/>
  <c r="Z22" i="53"/>
  <c r="P22" i="53"/>
  <c r="O22" i="53"/>
  <c r="N22" i="53"/>
  <c r="M22" i="53"/>
  <c r="L22" i="53"/>
  <c r="Y20" i="53"/>
  <c r="P20" i="53"/>
  <c r="O20" i="53"/>
  <c r="N20" i="53"/>
  <c r="M20" i="53"/>
  <c r="L20" i="53"/>
  <c r="AA19" i="53"/>
  <c r="W19" i="53"/>
  <c r="Y19" i="53"/>
  <c r="P19" i="53"/>
  <c r="O19" i="53"/>
  <c r="N19" i="53"/>
  <c r="M19" i="53"/>
  <c r="L19" i="53"/>
  <c r="Z17" i="53"/>
  <c r="AA17" i="53"/>
  <c r="X17" i="53"/>
  <c r="P17" i="53"/>
  <c r="O17" i="53"/>
  <c r="N17" i="53"/>
  <c r="M17" i="53"/>
  <c r="L17" i="53"/>
  <c r="Z16" i="53"/>
  <c r="AA16" i="53"/>
  <c r="W16" i="53"/>
  <c r="X16" i="53"/>
  <c r="P16" i="53"/>
  <c r="O16" i="53"/>
  <c r="N16" i="53"/>
  <c r="M16" i="53"/>
  <c r="L16" i="53"/>
  <c r="U28" i="53"/>
  <c r="R28" i="53"/>
  <c r="Y14" i="53"/>
  <c r="P14" i="53"/>
  <c r="O14" i="53"/>
  <c r="N14" i="53"/>
  <c r="M14" i="53"/>
  <c r="L14" i="53"/>
  <c r="X13" i="53"/>
  <c r="AA13" i="53"/>
  <c r="R27" i="53"/>
  <c r="P13" i="53"/>
  <c r="O13" i="53"/>
  <c r="N13" i="53"/>
  <c r="M13" i="53"/>
  <c r="L13" i="53"/>
  <c r="AF28" i="52"/>
  <c r="AE28" i="52"/>
  <c r="AD28" i="52"/>
  <c r="AC28" i="52"/>
  <c r="AB28" i="52"/>
  <c r="V28" i="52"/>
  <c r="U28" i="52"/>
  <c r="T28" i="52"/>
  <c r="S28" i="52"/>
  <c r="R28" i="52"/>
  <c r="Q28" i="52"/>
  <c r="AA28" i="52" s="1"/>
  <c r="K28" i="52"/>
  <c r="J28" i="52"/>
  <c r="I28" i="52"/>
  <c r="H28" i="52"/>
  <c r="G28" i="52"/>
  <c r="F28" i="52"/>
  <c r="AF27" i="52"/>
  <c r="AE27" i="52"/>
  <c r="AD27" i="52"/>
  <c r="AC27" i="52"/>
  <c r="AB27" i="52"/>
  <c r="V27" i="52"/>
  <c r="U27" i="52"/>
  <c r="T27" i="52"/>
  <c r="S27" i="52"/>
  <c r="R27" i="52"/>
  <c r="Q27" i="52"/>
  <c r="AA27" i="52" s="1"/>
  <c r="K27" i="52"/>
  <c r="J27" i="52"/>
  <c r="I27" i="52"/>
  <c r="H27" i="52"/>
  <c r="G27" i="52"/>
  <c r="F27" i="52"/>
  <c r="N27" i="52" s="1"/>
  <c r="AA26" i="52"/>
  <c r="Z26" i="52"/>
  <c r="Y26" i="52"/>
  <c r="X26" i="52"/>
  <c r="W26" i="52"/>
  <c r="P26" i="52"/>
  <c r="O26" i="52"/>
  <c r="N26" i="52"/>
  <c r="M26" i="52"/>
  <c r="L26" i="52"/>
  <c r="AA25" i="52"/>
  <c r="Z25" i="52"/>
  <c r="Y25" i="52"/>
  <c r="X25" i="52"/>
  <c r="W25" i="52"/>
  <c r="P25" i="52"/>
  <c r="O25" i="52"/>
  <c r="N25" i="52"/>
  <c r="M25" i="52"/>
  <c r="L25" i="52"/>
  <c r="AA23" i="52"/>
  <c r="Z23" i="52"/>
  <c r="Y23" i="52"/>
  <c r="X23" i="52"/>
  <c r="W23" i="52"/>
  <c r="P23" i="52"/>
  <c r="O23" i="52"/>
  <c r="N23" i="52"/>
  <c r="M23" i="52"/>
  <c r="L23" i="52"/>
  <c r="AA22" i="52"/>
  <c r="Z22" i="52"/>
  <c r="Y22" i="52"/>
  <c r="X22" i="52"/>
  <c r="W22" i="52"/>
  <c r="P22" i="52"/>
  <c r="O22" i="52"/>
  <c r="N22" i="52"/>
  <c r="M22" i="52"/>
  <c r="L22" i="52"/>
  <c r="AA20" i="52"/>
  <c r="Z20" i="52"/>
  <c r="Y20" i="52"/>
  <c r="X20" i="52"/>
  <c r="W20" i="52"/>
  <c r="P20" i="52"/>
  <c r="O20" i="52"/>
  <c r="N20" i="52"/>
  <c r="M20" i="52"/>
  <c r="L20" i="52"/>
  <c r="AA19" i="52"/>
  <c r="Z19" i="52"/>
  <c r="Y19" i="52"/>
  <c r="X19" i="52"/>
  <c r="W19" i="52"/>
  <c r="P19" i="52"/>
  <c r="O19" i="52"/>
  <c r="N19" i="52"/>
  <c r="M19" i="52"/>
  <c r="L19" i="52"/>
  <c r="AA17" i="52"/>
  <c r="Z17" i="52"/>
  <c r="Y17" i="52"/>
  <c r="X17" i="52"/>
  <c r="W17" i="52"/>
  <c r="P17" i="52"/>
  <c r="O17" i="52"/>
  <c r="N17" i="52"/>
  <c r="M17" i="52"/>
  <c r="L17" i="52"/>
  <c r="AA16" i="52"/>
  <c r="Z16" i="52"/>
  <c r="Y16" i="52"/>
  <c r="X16" i="52"/>
  <c r="W16" i="52"/>
  <c r="P16" i="52"/>
  <c r="O16" i="52"/>
  <c r="N16" i="52"/>
  <c r="M16" i="52"/>
  <c r="L16" i="52"/>
  <c r="AA14" i="52"/>
  <c r="Z14" i="52"/>
  <c r="Y14" i="52"/>
  <c r="X14" i="52"/>
  <c r="W14" i="52"/>
  <c r="P14" i="52"/>
  <c r="O14" i="52"/>
  <c r="N14" i="52"/>
  <c r="M14" i="52"/>
  <c r="L14" i="52"/>
  <c r="AA13" i="52"/>
  <c r="Z13" i="52"/>
  <c r="Y13" i="52"/>
  <c r="X13" i="52"/>
  <c r="W13" i="52"/>
  <c r="P13" i="52"/>
  <c r="O13" i="52"/>
  <c r="N13" i="52"/>
  <c r="M13" i="52"/>
  <c r="L13" i="52"/>
  <c r="F9" i="52"/>
  <c r="AF28" i="51"/>
  <c r="AE28" i="51"/>
  <c r="AD28" i="51"/>
  <c r="AC28" i="51"/>
  <c r="AB28" i="51"/>
  <c r="K28" i="51"/>
  <c r="J28" i="51"/>
  <c r="I28" i="51"/>
  <c r="H28" i="51"/>
  <c r="G28" i="51"/>
  <c r="F28" i="51"/>
  <c r="M28" i="51" s="1"/>
  <c r="AF27" i="51"/>
  <c r="AE27" i="51"/>
  <c r="AD27" i="51"/>
  <c r="AC27" i="51"/>
  <c r="AB27" i="51"/>
  <c r="V27" i="51"/>
  <c r="K27" i="51"/>
  <c r="J27" i="51"/>
  <c r="I27" i="51"/>
  <c r="H27" i="51"/>
  <c r="G27" i="51"/>
  <c r="F27" i="51"/>
  <c r="P26" i="51"/>
  <c r="O26" i="51"/>
  <c r="N26" i="51"/>
  <c r="M26" i="51"/>
  <c r="L26" i="51"/>
  <c r="Z25" i="51"/>
  <c r="P25" i="51"/>
  <c r="O25" i="51"/>
  <c r="N25" i="51"/>
  <c r="M25" i="51"/>
  <c r="L25" i="51"/>
  <c r="W23" i="51"/>
  <c r="P23" i="51"/>
  <c r="O23" i="51"/>
  <c r="N23" i="51"/>
  <c r="M23" i="51"/>
  <c r="L23" i="51"/>
  <c r="Z22" i="51"/>
  <c r="P22" i="51"/>
  <c r="O22" i="51"/>
  <c r="N22" i="51"/>
  <c r="M22" i="51"/>
  <c r="L22" i="51"/>
  <c r="W20" i="51"/>
  <c r="P20" i="51"/>
  <c r="O20" i="51"/>
  <c r="N20" i="51"/>
  <c r="M20" i="51"/>
  <c r="L20" i="51"/>
  <c r="Z19" i="51"/>
  <c r="P19" i="51"/>
  <c r="O19" i="51"/>
  <c r="N19" i="51"/>
  <c r="M19" i="51"/>
  <c r="L19" i="51"/>
  <c r="W17" i="51"/>
  <c r="P17" i="51"/>
  <c r="O17" i="51"/>
  <c r="N17" i="51"/>
  <c r="M17" i="51"/>
  <c r="L17" i="51"/>
  <c r="Z16" i="51"/>
  <c r="P16" i="51"/>
  <c r="O16" i="51"/>
  <c r="N16" i="51"/>
  <c r="M16" i="51"/>
  <c r="L16" i="51"/>
  <c r="W14" i="51"/>
  <c r="V28" i="51"/>
  <c r="U28" i="51"/>
  <c r="T28" i="51"/>
  <c r="S28" i="51"/>
  <c r="R28" i="51"/>
  <c r="Q28" i="51"/>
  <c r="P14" i="51"/>
  <c r="O14" i="51"/>
  <c r="N14" i="51"/>
  <c r="M14" i="51"/>
  <c r="L14" i="51"/>
  <c r="U27" i="51"/>
  <c r="T27" i="51"/>
  <c r="S27" i="51"/>
  <c r="R27" i="51"/>
  <c r="Z13" i="51"/>
  <c r="P13" i="51"/>
  <c r="O13" i="51"/>
  <c r="N13" i="51"/>
  <c r="M13" i="51"/>
  <c r="L13" i="51"/>
  <c r="W28" i="52" l="1"/>
  <c r="P28" i="52"/>
  <c r="L27" i="51"/>
  <c r="Z17" i="51"/>
  <c r="Z20" i="51"/>
  <c r="Z23" i="51"/>
  <c r="Z26" i="51"/>
  <c r="L28" i="51"/>
  <c r="W13" i="51"/>
  <c r="W16" i="51"/>
  <c r="W19" i="51"/>
  <c r="W22" i="51"/>
  <c r="W25" i="51"/>
  <c r="P28" i="51"/>
  <c r="M27" i="52"/>
  <c r="W27" i="52"/>
  <c r="O27" i="52"/>
  <c r="X28" i="52"/>
  <c r="L28" i="52"/>
  <c r="Z28" i="52"/>
  <c r="Y13" i="53"/>
  <c r="T28" i="53"/>
  <c r="W17" i="53"/>
  <c r="Z20" i="53"/>
  <c r="AA23" i="53"/>
  <c r="Q28" i="53"/>
  <c r="Z28" i="53" s="1"/>
  <c r="S28" i="53"/>
  <c r="S27" i="53"/>
  <c r="AA14" i="53"/>
  <c r="Y16" i="53"/>
  <c r="X19" i="53"/>
  <c r="W20" i="53"/>
  <c r="AA26" i="53"/>
  <c r="T27" i="53"/>
  <c r="X14" i="53"/>
  <c r="Z19" i="53"/>
  <c r="AA22" i="53"/>
  <c r="Y23" i="53"/>
  <c r="Z26" i="53"/>
  <c r="V27" i="53"/>
  <c r="U27" i="53"/>
  <c r="Z14" i="53"/>
  <c r="X22" i="53"/>
  <c r="M27" i="53"/>
  <c r="O28" i="53"/>
  <c r="AA20" i="53"/>
  <c r="Y22" i="53"/>
  <c r="Z13" i="53"/>
  <c r="Y17" i="53"/>
  <c r="X20" i="53"/>
  <c r="W22" i="53"/>
  <c r="Z25" i="53"/>
  <c r="X26" i="53"/>
  <c r="M28" i="53"/>
  <c r="O27" i="53"/>
  <c r="L28" i="53"/>
  <c r="P27" i="53"/>
  <c r="W13" i="53"/>
  <c r="W14" i="53"/>
  <c r="W26" i="53"/>
  <c r="Q27" i="53"/>
  <c r="N28" i="53"/>
  <c r="V28" i="53"/>
  <c r="L27" i="53"/>
  <c r="P27" i="52"/>
  <c r="X27" i="52"/>
  <c r="M28" i="52"/>
  <c r="Y27" i="52"/>
  <c r="N28" i="52"/>
  <c r="Z27" i="52"/>
  <c r="O28" i="52"/>
  <c r="L27" i="52"/>
  <c r="Y28" i="52"/>
  <c r="Y28" i="51"/>
  <c r="X28" i="51"/>
  <c r="W28" i="51"/>
  <c r="Z28" i="51"/>
  <c r="AA28" i="51"/>
  <c r="AA13" i="51"/>
  <c r="AA14" i="51"/>
  <c r="AA16" i="51"/>
  <c r="AA17" i="51"/>
  <c r="AA19" i="51"/>
  <c r="AA20" i="51"/>
  <c r="AA22" i="51"/>
  <c r="AA23" i="51"/>
  <c r="AA25" i="51"/>
  <c r="AA26" i="51"/>
  <c r="M27" i="51"/>
  <c r="O27" i="51"/>
  <c r="P27" i="51"/>
  <c r="W26" i="51"/>
  <c r="Q27" i="51"/>
  <c r="N28" i="51"/>
  <c r="X13" i="51"/>
  <c r="X14" i="51"/>
  <c r="X16" i="51"/>
  <c r="X17" i="51"/>
  <c r="X19" i="51"/>
  <c r="X20" i="51"/>
  <c r="X22" i="51"/>
  <c r="X23" i="51"/>
  <c r="X25" i="51"/>
  <c r="X26" i="51"/>
  <c r="O28" i="51"/>
  <c r="N27" i="51"/>
  <c r="Y13" i="51"/>
  <c r="Y14" i="51"/>
  <c r="Y16" i="51"/>
  <c r="Y17" i="51"/>
  <c r="Y19" i="51"/>
  <c r="Y20" i="51"/>
  <c r="Y22" i="51"/>
  <c r="Y23" i="51"/>
  <c r="Y25" i="51"/>
  <c r="Y26" i="51"/>
  <c r="Z14" i="51"/>
  <c r="Y28" i="53" l="1"/>
  <c r="X28" i="53"/>
  <c r="W28" i="53"/>
  <c r="AA28" i="53"/>
  <c r="AA27" i="53"/>
  <c r="Z27" i="53"/>
  <c r="Y27" i="53"/>
  <c r="X27" i="53"/>
  <c r="W27" i="53"/>
  <c r="AA27" i="51"/>
  <c r="Z27" i="51"/>
  <c r="Y27" i="51"/>
  <c r="X27" i="51"/>
  <c r="W27" i="51"/>
  <c r="AF28" i="48" l="1"/>
  <c r="AE28" i="48"/>
  <c r="AD28" i="48"/>
  <c r="AC28" i="48"/>
  <c r="AB28" i="48"/>
  <c r="K28" i="48"/>
  <c r="J28" i="48"/>
  <c r="I28" i="48"/>
  <c r="H28" i="48"/>
  <c r="G28" i="48"/>
  <c r="F28" i="48"/>
  <c r="AF27" i="48"/>
  <c r="AE27" i="48"/>
  <c r="AD27" i="48"/>
  <c r="AC27" i="48"/>
  <c r="AB27" i="48"/>
  <c r="M27" i="48"/>
  <c r="K27" i="48"/>
  <c r="J27" i="48"/>
  <c r="I27" i="48"/>
  <c r="H27" i="48"/>
  <c r="G27" i="48"/>
  <c r="F27" i="48"/>
  <c r="L27" i="48" s="1"/>
  <c r="W26" i="48"/>
  <c r="V26" i="48"/>
  <c r="U26" i="48"/>
  <c r="T26" i="48"/>
  <c r="S26" i="48"/>
  <c r="R26" i="48"/>
  <c r="Q26" i="48"/>
  <c r="AA26" i="48" s="1"/>
  <c r="P26" i="48"/>
  <c r="O26" i="48"/>
  <c r="N26" i="48"/>
  <c r="M26" i="48"/>
  <c r="L26" i="48"/>
  <c r="V25" i="48"/>
  <c r="U25" i="48"/>
  <c r="T25" i="48"/>
  <c r="S25" i="48"/>
  <c r="X25" i="48" s="1"/>
  <c r="R25" i="48"/>
  <c r="Q25" i="48"/>
  <c r="Z25" i="48" s="1"/>
  <c r="P25" i="48"/>
  <c r="O25" i="48"/>
  <c r="N25" i="48"/>
  <c r="M25" i="48"/>
  <c r="L25" i="48"/>
  <c r="W23" i="48"/>
  <c r="V23" i="48"/>
  <c r="AA23" i="48" s="1"/>
  <c r="U23" i="48"/>
  <c r="T23" i="48"/>
  <c r="S23" i="48"/>
  <c r="R23" i="48"/>
  <c r="Q23" i="48"/>
  <c r="Z23" i="48" s="1"/>
  <c r="P23" i="48"/>
  <c r="O23" i="48"/>
  <c r="N23" i="48"/>
  <c r="M23" i="48"/>
  <c r="L23" i="48"/>
  <c r="V22" i="48"/>
  <c r="U22" i="48"/>
  <c r="T22" i="48"/>
  <c r="S22" i="48"/>
  <c r="X22" i="48" s="1"/>
  <c r="R22" i="48"/>
  <c r="Q22" i="48"/>
  <c r="AA22" i="48" s="1"/>
  <c r="P22" i="48"/>
  <c r="O22" i="48"/>
  <c r="N22" i="48"/>
  <c r="M22" i="48"/>
  <c r="L22" i="48"/>
  <c r="V20" i="48"/>
  <c r="U20" i="48"/>
  <c r="T20" i="48"/>
  <c r="S20" i="48"/>
  <c r="R20" i="48"/>
  <c r="Q20" i="48"/>
  <c r="Z20" i="48" s="1"/>
  <c r="P20" i="48"/>
  <c r="O20" i="48"/>
  <c r="N20" i="48"/>
  <c r="M20" i="48"/>
  <c r="L20" i="48"/>
  <c r="W19" i="48"/>
  <c r="V19" i="48"/>
  <c r="AA19" i="48" s="1"/>
  <c r="U19" i="48"/>
  <c r="T19" i="48"/>
  <c r="S19" i="48"/>
  <c r="X19" i="48" s="1"/>
  <c r="R19" i="48"/>
  <c r="Q19" i="48"/>
  <c r="P19" i="48"/>
  <c r="O19" i="48"/>
  <c r="N19" i="48"/>
  <c r="M19" i="48"/>
  <c r="L19" i="48"/>
  <c r="AA17" i="48"/>
  <c r="V17" i="48"/>
  <c r="U17" i="48"/>
  <c r="T17" i="48"/>
  <c r="S17" i="48"/>
  <c r="X17" i="48" s="1"/>
  <c r="R17" i="48"/>
  <c r="Q17" i="48"/>
  <c r="W17" i="48" s="1"/>
  <c r="P17" i="48"/>
  <c r="O17" i="48"/>
  <c r="N17" i="48"/>
  <c r="M17" i="48"/>
  <c r="L17" i="48"/>
  <c r="AA16" i="48"/>
  <c r="V16" i="48"/>
  <c r="U16" i="48"/>
  <c r="T16" i="48"/>
  <c r="S16" i="48"/>
  <c r="R16" i="48"/>
  <c r="W16" i="48" s="1"/>
  <c r="Q16" i="48"/>
  <c r="Z16" i="48" s="1"/>
  <c r="P16" i="48"/>
  <c r="O16" i="48"/>
  <c r="N16" i="48"/>
  <c r="M16" i="48"/>
  <c r="L16" i="48"/>
  <c r="W14" i="48"/>
  <c r="V14" i="48"/>
  <c r="V28" i="48" s="1"/>
  <c r="U14" i="48"/>
  <c r="U28" i="48" s="1"/>
  <c r="T14" i="48"/>
  <c r="T28" i="48" s="1"/>
  <c r="S14" i="48"/>
  <c r="R14" i="48"/>
  <c r="R28" i="48" s="1"/>
  <c r="Q14" i="48"/>
  <c r="AA14" i="48" s="1"/>
  <c r="P14" i="48"/>
  <c r="O14" i="48"/>
  <c r="N14" i="48"/>
  <c r="M14" i="48"/>
  <c r="L14" i="48"/>
  <c r="V13" i="48"/>
  <c r="V27" i="48" s="1"/>
  <c r="U13" i="48"/>
  <c r="U27" i="48" s="1"/>
  <c r="T13" i="48"/>
  <c r="S13" i="48"/>
  <c r="S27" i="48" s="1"/>
  <c r="R13" i="48"/>
  <c r="R27" i="48" s="1"/>
  <c r="Q13" i="48"/>
  <c r="Z13" i="48" s="1"/>
  <c r="P13" i="48"/>
  <c r="O13" i="48"/>
  <c r="N13" i="48"/>
  <c r="M13" i="48"/>
  <c r="L13" i="48"/>
  <c r="Q9" i="48"/>
  <c r="X16" i="48" l="1"/>
  <c r="Z19" i="48"/>
  <c r="W22" i="48"/>
  <c r="Q27" i="48"/>
  <c r="AA27" i="48" s="1"/>
  <c r="P28" i="48"/>
  <c r="X23" i="48"/>
  <c r="Z26" i="48"/>
  <c r="T27" i="48"/>
  <c r="Y27" i="48" s="1"/>
  <c r="X20" i="48"/>
  <c r="Q28" i="48"/>
  <c r="W13" i="48"/>
  <c r="Z22" i="48"/>
  <c r="W25" i="48"/>
  <c r="AA13" i="48"/>
  <c r="X14" i="48"/>
  <c r="Z17" i="48"/>
  <c r="W20" i="48"/>
  <c r="AA25" i="48"/>
  <c r="AA20" i="48"/>
  <c r="Z28" i="48"/>
  <c r="Y28" i="48"/>
  <c r="W28" i="48"/>
  <c r="AA28" i="48"/>
  <c r="N27" i="48"/>
  <c r="O27" i="48"/>
  <c r="W27" i="48"/>
  <c r="L28" i="48"/>
  <c r="S28" i="48"/>
  <c r="X28" i="48" s="1"/>
  <c r="P27" i="48"/>
  <c r="X27" i="48"/>
  <c r="M28" i="48"/>
  <c r="N28" i="48"/>
  <c r="X13" i="48"/>
  <c r="X26" i="48"/>
  <c r="Z27" i="48"/>
  <c r="O28" i="48"/>
  <c r="Y13" i="48"/>
  <c r="Y14" i="48"/>
  <c r="Y16" i="48"/>
  <c r="Y17" i="48"/>
  <c r="Y19" i="48"/>
  <c r="Y20" i="48"/>
  <c r="Y22" i="48"/>
  <c r="Y23" i="48"/>
  <c r="Y25" i="48"/>
  <c r="Y26" i="48"/>
  <c r="Z14" i="48"/>
  <c r="AA28" i="46" l="1"/>
  <c r="Z28" i="46"/>
  <c r="Y28" i="46"/>
  <c r="X28" i="46"/>
  <c r="J28" i="46"/>
  <c r="I28" i="46"/>
  <c r="H28" i="46"/>
  <c r="G28" i="46"/>
  <c r="F28" i="46"/>
  <c r="M28" i="46" s="1"/>
  <c r="AA27" i="46"/>
  <c r="Z27" i="46"/>
  <c r="Y27" i="46"/>
  <c r="X27" i="46"/>
  <c r="J27" i="46"/>
  <c r="I27" i="46"/>
  <c r="M27" i="46" s="1"/>
  <c r="H27" i="46"/>
  <c r="L27" i="46" s="1"/>
  <c r="G27" i="46"/>
  <c r="K27" i="46" s="1"/>
  <c r="F27" i="46"/>
  <c r="V26" i="46"/>
  <c r="N26" i="46"/>
  <c r="M26" i="46"/>
  <c r="L26" i="46"/>
  <c r="K26" i="46"/>
  <c r="T25" i="46"/>
  <c r="V25" i="46"/>
  <c r="N25" i="46"/>
  <c r="M25" i="46"/>
  <c r="L25" i="46"/>
  <c r="K25" i="46"/>
  <c r="N23" i="46"/>
  <c r="M23" i="46"/>
  <c r="L23" i="46"/>
  <c r="K23" i="46"/>
  <c r="W22" i="46"/>
  <c r="N22" i="46"/>
  <c r="M22" i="46"/>
  <c r="L22" i="46"/>
  <c r="K22" i="46"/>
  <c r="W20" i="46"/>
  <c r="N20" i="46"/>
  <c r="M20" i="46"/>
  <c r="L20" i="46"/>
  <c r="K20" i="46"/>
  <c r="N19" i="46"/>
  <c r="M19" i="46"/>
  <c r="L19" i="46"/>
  <c r="K19" i="46"/>
  <c r="T17" i="46"/>
  <c r="N17" i="46"/>
  <c r="M17" i="46"/>
  <c r="L17" i="46"/>
  <c r="K17" i="46"/>
  <c r="N16" i="46"/>
  <c r="M16" i="46"/>
  <c r="L16" i="46"/>
  <c r="K16" i="46"/>
  <c r="T14" i="46"/>
  <c r="N14" i="46"/>
  <c r="M14" i="46"/>
  <c r="L14" i="46"/>
  <c r="K14" i="46"/>
  <c r="Q27" i="46"/>
  <c r="T13" i="46"/>
  <c r="N13" i="46"/>
  <c r="M13" i="46"/>
  <c r="L13" i="46"/>
  <c r="K13" i="46"/>
  <c r="R27" i="46" l="1"/>
  <c r="P28" i="46"/>
  <c r="U20" i="46"/>
  <c r="T22" i="46"/>
  <c r="U26" i="46"/>
  <c r="S27" i="46"/>
  <c r="Q28" i="46"/>
  <c r="V20" i="46"/>
  <c r="R28" i="46"/>
  <c r="W16" i="46"/>
  <c r="P27" i="46"/>
  <c r="W25" i="46"/>
  <c r="U14" i="46"/>
  <c r="U16" i="46"/>
  <c r="U22" i="46"/>
  <c r="N27" i="46"/>
  <c r="W23" i="46"/>
  <c r="S28" i="46"/>
  <c r="W17" i="46"/>
  <c r="W13" i="46"/>
  <c r="V14" i="46"/>
  <c r="V19" i="46"/>
  <c r="V22" i="46"/>
  <c r="T26" i="46"/>
  <c r="U17" i="46"/>
  <c r="O28" i="46"/>
  <c r="W19" i="46"/>
  <c r="W14" i="46"/>
  <c r="W26" i="46"/>
  <c r="U13" i="46"/>
  <c r="V17" i="46"/>
  <c r="T20" i="46"/>
  <c r="U25" i="46"/>
  <c r="V13" i="46"/>
  <c r="T16" i="46"/>
  <c r="V16" i="46"/>
  <c r="T19" i="46"/>
  <c r="U23" i="46"/>
  <c r="K28" i="46"/>
  <c r="N28" i="46"/>
  <c r="O27" i="46"/>
  <c r="T23" i="46"/>
  <c r="U19" i="46"/>
  <c r="V23" i="46"/>
  <c r="L28" i="46"/>
  <c r="AA28" i="45"/>
  <c r="Z28" i="45"/>
  <c r="Y28" i="45"/>
  <c r="X28" i="45"/>
  <c r="J28" i="45"/>
  <c r="I28" i="45"/>
  <c r="H28" i="45"/>
  <c r="G28" i="45"/>
  <c r="F28" i="45"/>
  <c r="AA27" i="45"/>
  <c r="Z27" i="45"/>
  <c r="Y27" i="45"/>
  <c r="X27" i="45"/>
  <c r="L27" i="45"/>
  <c r="K27" i="45"/>
  <c r="J27" i="45"/>
  <c r="I27" i="45"/>
  <c r="H27" i="45"/>
  <c r="G27" i="45"/>
  <c r="F27" i="45"/>
  <c r="T26" i="45"/>
  <c r="V26" i="45"/>
  <c r="N26" i="45"/>
  <c r="M26" i="45"/>
  <c r="L26" i="45"/>
  <c r="K26" i="45"/>
  <c r="W25" i="45"/>
  <c r="N25" i="45"/>
  <c r="M25" i="45"/>
  <c r="L25" i="45"/>
  <c r="K25" i="45"/>
  <c r="W23" i="45"/>
  <c r="N23" i="45"/>
  <c r="M23" i="45"/>
  <c r="L23" i="45"/>
  <c r="K23" i="45"/>
  <c r="V22" i="45"/>
  <c r="T22" i="45"/>
  <c r="U22" i="45"/>
  <c r="N22" i="45"/>
  <c r="M22" i="45"/>
  <c r="L22" i="45"/>
  <c r="K22" i="45"/>
  <c r="N20" i="45"/>
  <c r="M20" i="45"/>
  <c r="L20" i="45"/>
  <c r="K20" i="45"/>
  <c r="V19" i="45"/>
  <c r="N19" i="45"/>
  <c r="M19" i="45"/>
  <c r="L19" i="45"/>
  <c r="K19" i="45"/>
  <c r="W17" i="45"/>
  <c r="N17" i="45"/>
  <c r="M17" i="45"/>
  <c r="L17" i="45"/>
  <c r="K17" i="45"/>
  <c r="W16" i="45"/>
  <c r="N16" i="45"/>
  <c r="M16" i="45"/>
  <c r="L16" i="45"/>
  <c r="K16" i="45"/>
  <c r="T14" i="45"/>
  <c r="R28" i="45"/>
  <c r="V14" i="45"/>
  <c r="N14" i="45"/>
  <c r="M14" i="45"/>
  <c r="L14" i="45"/>
  <c r="K14" i="45"/>
  <c r="S27" i="45"/>
  <c r="W13" i="45"/>
  <c r="N13" i="45"/>
  <c r="M13" i="45"/>
  <c r="L13" i="45"/>
  <c r="K13" i="45"/>
  <c r="W27" i="46" l="1"/>
  <c r="V27" i="46"/>
  <c r="U27" i="46"/>
  <c r="T27" i="46"/>
  <c r="U28" i="46"/>
  <c r="T28" i="46"/>
  <c r="V28" i="46"/>
  <c r="W28" i="46"/>
  <c r="S28" i="45"/>
  <c r="U14" i="45"/>
  <c r="U26" i="45"/>
  <c r="P27" i="45"/>
  <c r="W14" i="45"/>
  <c r="U17" i="45"/>
  <c r="W26" i="45"/>
  <c r="N27" i="45"/>
  <c r="Q27" i="45"/>
  <c r="P28" i="45"/>
  <c r="V16" i="45"/>
  <c r="V17" i="45"/>
  <c r="W20" i="45"/>
  <c r="R27" i="45"/>
  <c r="Q28" i="45"/>
  <c r="W22" i="45"/>
  <c r="U23" i="45"/>
  <c r="T17" i="45"/>
  <c r="M28" i="45"/>
  <c r="N28" i="45"/>
  <c r="T13" i="45"/>
  <c r="T25" i="45"/>
  <c r="M27" i="45"/>
  <c r="O28" i="45"/>
  <c r="W19" i="45"/>
  <c r="U25" i="45"/>
  <c r="U20" i="45"/>
  <c r="V25" i="45"/>
  <c r="O27" i="45"/>
  <c r="U13" i="45"/>
  <c r="T20" i="45"/>
  <c r="V13" i="45"/>
  <c r="T16" i="45"/>
  <c r="U16" i="45"/>
  <c r="V20" i="45"/>
  <c r="T23" i="45"/>
  <c r="K28" i="45"/>
  <c r="T19" i="45"/>
  <c r="U19" i="45"/>
  <c r="V23" i="45"/>
  <c r="L28" i="45"/>
  <c r="AA28" i="44"/>
  <c r="Z28" i="44"/>
  <c r="Y28" i="44"/>
  <c r="X28" i="44"/>
  <c r="J28" i="44"/>
  <c r="I28" i="44"/>
  <c r="H28" i="44"/>
  <c r="G28" i="44"/>
  <c r="F28" i="44"/>
  <c r="AA27" i="44"/>
  <c r="Z27" i="44"/>
  <c r="Y27" i="44"/>
  <c r="X27" i="44"/>
  <c r="J27" i="44"/>
  <c r="I27" i="44"/>
  <c r="H27" i="44"/>
  <c r="L27" i="44" s="1"/>
  <c r="G27" i="44"/>
  <c r="F27" i="44"/>
  <c r="K27" i="44" s="1"/>
  <c r="U26" i="44"/>
  <c r="V26" i="44"/>
  <c r="T26" i="44"/>
  <c r="N26" i="44"/>
  <c r="M26" i="44"/>
  <c r="L26" i="44"/>
  <c r="K26" i="44"/>
  <c r="V25" i="44"/>
  <c r="U25" i="44"/>
  <c r="N25" i="44"/>
  <c r="M25" i="44"/>
  <c r="L25" i="44"/>
  <c r="K25" i="44"/>
  <c r="W23" i="44"/>
  <c r="N23" i="44"/>
  <c r="M23" i="44"/>
  <c r="L23" i="44"/>
  <c r="K23" i="44"/>
  <c r="U22" i="44"/>
  <c r="W22" i="44"/>
  <c r="N22" i="44"/>
  <c r="M22" i="44"/>
  <c r="L22" i="44"/>
  <c r="K22" i="44"/>
  <c r="V20" i="44"/>
  <c r="N20" i="44"/>
  <c r="M20" i="44"/>
  <c r="L20" i="44"/>
  <c r="K20" i="44"/>
  <c r="T19" i="44"/>
  <c r="N19" i="44"/>
  <c r="M19" i="44"/>
  <c r="L19" i="44"/>
  <c r="K19" i="44"/>
  <c r="N17" i="44"/>
  <c r="M17" i="44"/>
  <c r="L17" i="44"/>
  <c r="K17" i="44"/>
  <c r="W16" i="44"/>
  <c r="N16" i="44"/>
  <c r="M16" i="44"/>
  <c r="L16" i="44"/>
  <c r="K16" i="44"/>
  <c r="V14" i="44"/>
  <c r="Q28" i="44"/>
  <c r="T14" i="44"/>
  <c r="N14" i="44"/>
  <c r="M14" i="44"/>
  <c r="L14" i="44"/>
  <c r="K14" i="44"/>
  <c r="R27" i="44"/>
  <c r="P27" i="44"/>
  <c r="N13" i="44"/>
  <c r="M13" i="44"/>
  <c r="L13" i="44"/>
  <c r="K13" i="44"/>
  <c r="U28" i="45" l="1"/>
  <c r="T28" i="45"/>
  <c r="V28" i="45"/>
  <c r="W28" i="45"/>
  <c r="W27" i="45"/>
  <c r="V27" i="45"/>
  <c r="U27" i="45"/>
  <c r="T27" i="45"/>
  <c r="W17" i="44"/>
  <c r="S28" i="44"/>
  <c r="V22" i="44"/>
  <c r="W20" i="44"/>
  <c r="W14" i="44"/>
  <c r="W25" i="44"/>
  <c r="N27" i="44"/>
  <c r="U14" i="44"/>
  <c r="W13" i="44"/>
  <c r="U17" i="44"/>
  <c r="V19" i="44"/>
  <c r="Q27" i="44"/>
  <c r="P28" i="44"/>
  <c r="V16" i="44"/>
  <c r="V17" i="44"/>
  <c r="T22" i="44"/>
  <c r="W26" i="44"/>
  <c r="S27" i="44"/>
  <c r="R28" i="44"/>
  <c r="T17" i="44"/>
  <c r="M28" i="44"/>
  <c r="W19" i="44"/>
  <c r="T25" i="44"/>
  <c r="M27" i="44"/>
  <c r="O28" i="44"/>
  <c r="N28" i="44"/>
  <c r="U13" i="44"/>
  <c r="T20" i="44"/>
  <c r="V13" i="44"/>
  <c r="T16" i="44"/>
  <c r="O27" i="44"/>
  <c r="T13" i="44"/>
  <c r="U20" i="44"/>
  <c r="U16" i="44"/>
  <c r="T23" i="44"/>
  <c r="U23" i="44"/>
  <c r="K28" i="44"/>
  <c r="U19" i="44"/>
  <c r="V23" i="44"/>
  <c r="L28" i="44"/>
  <c r="AA28" i="42"/>
  <c r="Z28" i="42"/>
  <c r="Y28" i="42"/>
  <c r="X28" i="42"/>
  <c r="J28" i="42"/>
  <c r="I28" i="42"/>
  <c r="H28" i="42"/>
  <c r="G28" i="42"/>
  <c r="F28" i="42"/>
  <c r="M28" i="42" s="1"/>
  <c r="AA27" i="42"/>
  <c r="Z27" i="42"/>
  <c r="Y27" i="42"/>
  <c r="X27" i="42"/>
  <c r="L27" i="42"/>
  <c r="K27" i="42"/>
  <c r="J27" i="42"/>
  <c r="I27" i="42"/>
  <c r="M27" i="42" s="1"/>
  <c r="H27" i="42"/>
  <c r="G27" i="42"/>
  <c r="F27" i="42"/>
  <c r="V26" i="42"/>
  <c r="N26" i="42"/>
  <c r="M26" i="42"/>
  <c r="L26" i="42"/>
  <c r="K26" i="42"/>
  <c r="U25" i="42"/>
  <c r="W25" i="42"/>
  <c r="N25" i="42"/>
  <c r="M25" i="42"/>
  <c r="L25" i="42"/>
  <c r="K25" i="42"/>
  <c r="U23" i="42"/>
  <c r="N23" i="42"/>
  <c r="M23" i="42"/>
  <c r="L23" i="42"/>
  <c r="K23" i="42"/>
  <c r="W22" i="42"/>
  <c r="N22" i="42"/>
  <c r="M22" i="42"/>
  <c r="L22" i="42"/>
  <c r="K22" i="42"/>
  <c r="W20" i="42"/>
  <c r="N20" i="42"/>
  <c r="M20" i="42"/>
  <c r="L20" i="42"/>
  <c r="K20" i="42"/>
  <c r="T19" i="42"/>
  <c r="N19" i="42"/>
  <c r="M19" i="42"/>
  <c r="L19" i="42"/>
  <c r="K19" i="42"/>
  <c r="T17" i="42"/>
  <c r="N17" i="42"/>
  <c r="M17" i="42"/>
  <c r="L17" i="42"/>
  <c r="K17" i="42"/>
  <c r="N16" i="42"/>
  <c r="M16" i="42"/>
  <c r="L16" i="42"/>
  <c r="K16" i="42"/>
  <c r="R28" i="42"/>
  <c r="U14" i="42"/>
  <c r="N14" i="42"/>
  <c r="M14" i="42"/>
  <c r="L14" i="42"/>
  <c r="K14" i="42"/>
  <c r="S27" i="42"/>
  <c r="P27" i="42"/>
  <c r="N13" i="42"/>
  <c r="M13" i="42"/>
  <c r="L13" i="42"/>
  <c r="K13" i="42"/>
  <c r="U28" i="44" l="1"/>
  <c r="T28" i="44"/>
  <c r="W28" i="44"/>
  <c r="V28" i="44"/>
  <c r="W27" i="44"/>
  <c r="V27" i="44"/>
  <c r="U27" i="44"/>
  <c r="T27" i="44"/>
  <c r="R27" i="42"/>
  <c r="Q28" i="42"/>
  <c r="W16" i="42"/>
  <c r="Q27" i="42"/>
  <c r="S28" i="42"/>
  <c r="W17" i="42"/>
  <c r="V22" i="42"/>
  <c r="W23" i="42"/>
  <c r="V14" i="42"/>
  <c r="N27" i="42"/>
  <c r="U17" i="42"/>
  <c r="V19" i="42"/>
  <c r="T22" i="42"/>
  <c r="P28" i="42"/>
  <c r="W13" i="42"/>
  <c r="V16" i="42"/>
  <c r="V17" i="42"/>
  <c r="U22" i="42"/>
  <c r="T25" i="42"/>
  <c r="U26" i="42"/>
  <c r="W19" i="42"/>
  <c r="N28" i="42"/>
  <c r="O28" i="42"/>
  <c r="W14" i="42"/>
  <c r="U20" i="42"/>
  <c r="V25" i="42"/>
  <c r="O27" i="42"/>
  <c r="T13" i="42"/>
  <c r="W26" i="42"/>
  <c r="U13" i="42"/>
  <c r="T20" i="42"/>
  <c r="V13" i="42"/>
  <c r="T16" i="42"/>
  <c r="U16" i="42"/>
  <c r="V20" i="42"/>
  <c r="T23" i="42"/>
  <c r="K28" i="42"/>
  <c r="T14" i="42"/>
  <c r="U19" i="42"/>
  <c r="V23" i="42"/>
  <c r="T26" i="42"/>
  <c r="L28" i="42"/>
  <c r="Y31" i="33"/>
  <c r="X31" i="33"/>
  <c r="S31" i="33"/>
  <c r="R31" i="33"/>
  <c r="Q31" i="33"/>
  <c r="P31" i="33"/>
  <c r="O31" i="33"/>
  <c r="W31" i="33" s="1"/>
  <c r="M31" i="33"/>
  <c r="L31" i="33"/>
  <c r="J31" i="33"/>
  <c r="I31" i="33"/>
  <c r="H31" i="33"/>
  <c r="G31" i="33"/>
  <c r="F31" i="33"/>
  <c r="K31" i="33" s="1"/>
  <c r="Z30" i="33"/>
  <c r="Y30" i="33"/>
  <c r="X30" i="33"/>
  <c r="U30" i="33"/>
  <c r="T30" i="33"/>
  <c r="S30" i="33"/>
  <c r="R30" i="33"/>
  <c r="V30" i="33" s="1"/>
  <c r="Q30" i="33"/>
  <c r="P30" i="33"/>
  <c r="O30" i="33"/>
  <c r="W30" i="33" s="1"/>
  <c r="M30" i="33"/>
  <c r="J30" i="33"/>
  <c r="I30" i="33"/>
  <c r="H30" i="33"/>
  <c r="G30" i="33"/>
  <c r="F30" i="33"/>
  <c r="N30" i="33" s="1"/>
  <c r="AA29" i="33"/>
  <c r="AA31" i="33" s="1"/>
  <c r="Z29" i="33"/>
  <c r="Z31" i="33" s="1"/>
  <c r="W29" i="33"/>
  <c r="V29" i="33"/>
  <c r="U29" i="33"/>
  <c r="T29" i="33"/>
  <c r="N29" i="33"/>
  <c r="M29" i="33"/>
  <c r="L29" i="33"/>
  <c r="K29" i="33"/>
  <c r="AA28" i="33"/>
  <c r="AA30" i="33" s="1"/>
  <c r="W28" i="33"/>
  <c r="V28" i="33"/>
  <c r="U28" i="33"/>
  <c r="T28" i="33"/>
  <c r="N28" i="33"/>
  <c r="M28" i="33"/>
  <c r="L28" i="33"/>
  <c r="K28" i="33"/>
  <c r="W26" i="33"/>
  <c r="V26" i="33"/>
  <c r="U26" i="33"/>
  <c r="T26" i="33"/>
  <c r="N26" i="33"/>
  <c r="M26" i="33"/>
  <c r="L26" i="33"/>
  <c r="K26" i="33"/>
  <c r="W25" i="33"/>
  <c r="V25" i="33"/>
  <c r="U25" i="33"/>
  <c r="T25" i="33"/>
  <c r="N25" i="33"/>
  <c r="M25" i="33"/>
  <c r="L25" i="33"/>
  <c r="K25" i="33"/>
  <c r="W23" i="33"/>
  <c r="V23" i="33"/>
  <c r="U23" i="33"/>
  <c r="T23" i="33"/>
  <c r="N23" i="33"/>
  <c r="M23" i="33"/>
  <c r="L23" i="33"/>
  <c r="K23" i="33"/>
  <c r="W22" i="33"/>
  <c r="V22" i="33"/>
  <c r="U22" i="33"/>
  <c r="T22" i="33"/>
  <c r="N22" i="33"/>
  <c r="M22" i="33"/>
  <c r="L22" i="33"/>
  <c r="K22" i="33"/>
  <c r="W20" i="33"/>
  <c r="V20" i="33"/>
  <c r="U20" i="33"/>
  <c r="T20" i="33"/>
  <c r="N20" i="33"/>
  <c r="M20" i="33"/>
  <c r="L20" i="33"/>
  <c r="K20" i="33"/>
  <c r="W19" i="33"/>
  <c r="V19" i="33"/>
  <c r="U19" i="33"/>
  <c r="T19" i="33"/>
  <c r="N19" i="33"/>
  <c r="M19" i="33"/>
  <c r="L19" i="33"/>
  <c r="K19" i="33"/>
  <c r="W17" i="33"/>
  <c r="V17" i="33"/>
  <c r="U17" i="33"/>
  <c r="T17" i="33"/>
  <c r="N17" i="33"/>
  <c r="M17" i="33"/>
  <c r="L17" i="33"/>
  <c r="K17" i="33"/>
  <c r="W16" i="33"/>
  <c r="V16" i="33"/>
  <c r="U16" i="33"/>
  <c r="T16" i="33"/>
  <c r="N16" i="33"/>
  <c r="M16" i="33"/>
  <c r="L16" i="33"/>
  <c r="K16" i="33"/>
  <c r="W14" i="33"/>
  <c r="V14" i="33"/>
  <c r="U14" i="33"/>
  <c r="T14" i="33"/>
  <c r="N14" i="33"/>
  <c r="M14" i="33"/>
  <c r="L14" i="33"/>
  <c r="K14" i="33"/>
  <c r="W13" i="33"/>
  <c r="V13" i="33"/>
  <c r="U13" i="33"/>
  <c r="T13" i="33"/>
  <c r="N13" i="33"/>
  <c r="M13" i="33"/>
  <c r="L13" i="33"/>
  <c r="K13" i="33"/>
  <c r="U28" i="42" l="1"/>
  <c r="T28" i="42"/>
  <c r="W28" i="42"/>
  <c r="V28" i="42"/>
  <c r="U27" i="42"/>
  <c r="T27" i="42"/>
  <c r="W27" i="42"/>
  <c r="V27" i="42"/>
  <c r="T31" i="33"/>
  <c r="K30" i="33"/>
  <c r="U31" i="33"/>
  <c r="L30" i="33"/>
  <c r="N31" i="33"/>
  <c r="V31" i="33"/>
  <c r="J13" i="30" l="1"/>
  <c r="K13" i="30"/>
  <c r="L13" i="30"/>
  <c r="N13" i="29"/>
  <c r="P13" i="29"/>
  <c r="Q13" i="30"/>
  <c r="J14" i="30"/>
  <c r="K14" i="30"/>
  <c r="L14" i="30"/>
  <c r="P31" i="30"/>
  <c r="S14" i="30"/>
  <c r="J16" i="30"/>
  <c r="K16" i="30"/>
  <c r="L16" i="30"/>
  <c r="P16" i="29"/>
  <c r="J17" i="30"/>
  <c r="K17" i="30"/>
  <c r="L17" i="30"/>
  <c r="S17" i="30"/>
  <c r="Q17" i="30"/>
  <c r="R17" i="30"/>
  <c r="J19" i="30"/>
  <c r="K19" i="30"/>
  <c r="L19" i="30"/>
  <c r="P19" i="29"/>
  <c r="F20" i="30"/>
  <c r="K20" i="30" s="1"/>
  <c r="Q20" i="30"/>
  <c r="O20" i="29"/>
  <c r="J22" i="30"/>
  <c r="K22" i="30"/>
  <c r="L22" i="30"/>
  <c r="R22" i="30"/>
  <c r="N22" i="29"/>
  <c r="J23" i="30"/>
  <c r="K23" i="30"/>
  <c r="L23" i="30"/>
  <c r="Q23" i="30"/>
  <c r="O23" i="29"/>
  <c r="P23" i="29"/>
  <c r="J25" i="30"/>
  <c r="K25" i="30"/>
  <c r="L25" i="30"/>
  <c r="N25" i="29"/>
  <c r="J26" i="30"/>
  <c r="K26" i="30"/>
  <c r="L26" i="30"/>
  <c r="M26" i="29"/>
  <c r="S26" i="29" s="1"/>
  <c r="O26" i="29"/>
  <c r="F28" i="30"/>
  <c r="J28" i="30"/>
  <c r="K28" i="30"/>
  <c r="L28" i="30"/>
  <c r="N28" i="29"/>
  <c r="O28" i="29"/>
  <c r="V28" i="30"/>
  <c r="V30" i="30" s="1"/>
  <c r="F29" i="30"/>
  <c r="J29" i="30" s="1"/>
  <c r="N29" i="29"/>
  <c r="O29" i="29"/>
  <c r="P29" i="29"/>
  <c r="U29" i="30"/>
  <c r="U31" i="30" s="1"/>
  <c r="V29" i="30"/>
  <c r="F30" i="30"/>
  <c r="G30" i="30"/>
  <c r="H30" i="30"/>
  <c r="I30" i="30"/>
  <c r="T30" i="30"/>
  <c r="U30" i="30"/>
  <c r="F31" i="30"/>
  <c r="J31" i="30" s="1"/>
  <c r="G31" i="30"/>
  <c r="H31" i="30"/>
  <c r="I31" i="30"/>
  <c r="T31" i="30"/>
  <c r="V31" i="30"/>
  <c r="T31" i="29"/>
  <c r="I31" i="29"/>
  <c r="H31" i="29"/>
  <c r="G31" i="29"/>
  <c r="U30" i="29"/>
  <c r="T30" i="29"/>
  <c r="I30" i="29"/>
  <c r="H30" i="29"/>
  <c r="G30" i="29"/>
  <c r="V29" i="29"/>
  <c r="V31" i="29" s="1"/>
  <c r="U29" i="29"/>
  <c r="U31" i="29" s="1"/>
  <c r="F29" i="29"/>
  <c r="K29" i="29" s="1"/>
  <c r="V28" i="29"/>
  <c r="V30" i="29" s="1"/>
  <c r="P28" i="29"/>
  <c r="F28" i="29"/>
  <c r="L28" i="29" s="1"/>
  <c r="P26" i="29"/>
  <c r="L26" i="29"/>
  <c r="K26" i="29"/>
  <c r="J26" i="29"/>
  <c r="O25" i="29"/>
  <c r="L25" i="29"/>
  <c r="K25" i="29"/>
  <c r="J25" i="29"/>
  <c r="N23" i="29"/>
  <c r="L23" i="29"/>
  <c r="K23" i="29"/>
  <c r="J23" i="29"/>
  <c r="O22" i="29"/>
  <c r="L22" i="29"/>
  <c r="K22" i="29"/>
  <c r="J22" i="29"/>
  <c r="P20" i="29"/>
  <c r="L20" i="29"/>
  <c r="J20" i="29"/>
  <c r="F20" i="29"/>
  <c r="K20" i="29" s="1"/>
  <c r="O19" i="29"/>
  <c r="N19" i="29"/>
  <c r="L19" i="29"/>
  <c r="K19" i="29"/>
  <c r="J19" i="29"/>
  <c r="P17" i="29"/>
  <c r="O17" i="29"/>
  <c r="N17" i="29"/>
  <c r="M17" i="29"/>
  <c r="L17" i="29"/>
  <c r="K17" i="29"/>
  <c r="J17" i="29"/>
  <c r="O16" i="29"/>
  <c r="N16" i="29"/>
  <c r="L16" i="29"/>
  <c r="K16" i="29"/>
  <c r="J16" i="29"/>
  <c r="M14" i="29"/>
  <c r="L14" i="29"/>
  <c r="K14" i="29"/>
  <c r="J14" i="29"/>
  <c r="O13" i="29"/>
  <c r="M13" i="29"/>
  <c r="L13" i="29"/>
  <c r="K13" i="29"/>
  <c r="J13" i="29"/>
  <c r="T31" i="28"/>
  <c r="I31" i="28"/>
  <c r="H31" i="28"/>
  <c r="G31" i="28"/>
  <c r="U30" i="28"/>
  <c r="T30" i="28"/>
  <c r="I30" i="28"/>
  <c r="H30" i="28"/>
  <c r="G30" i="28"/>
  <c r="V29" i="28"/>
  <c r="V31" i="28" s="1"/>
  <c r="U29" i="28"/>
  <c r="U31" i="28" s="1"/>
  <c r="K29" i="28"/>
  <c r="F29" i="28"/>
  <c r="V28" i="28"/>
  <c r="V30" i="28" s="1"/>
  <c r="F28" i="28"/>
  <c r="L26" i="28"/>
  <c r="K26" i="28"/>
  <c r="J26" i="28"/>
  <c r="L25" i="28"/>
  <c r="K25" i="28"/>
  <c r="J25" i="28"/>
  <c r="L23" i="28"/>
  <c r="K23" i="28"/>
  <c r="J23" i="28"/>
  <c r="L22" i="28"/>
  <c r="K22" i="28"/>
  <c r="J22" i="28"/>
  <c r="L20" i="28"/>
  <c r="K20" i="28"/>
  <c r="J20" i="28"/>
  <c r="L19" i="28"/>
  <c r="K19" i="28"/>
  <c r="J19" i="28"/>
  <c r="L17" i="28"/>
  <c r="K17" i="28"/>
  <c r="J17" i="28"/>
  <c r="L16" i="28"/>
  <c r="K16" i="28"/>
  <c r="J16" i="28"/>
  <c r="F14" i="28"/>
  <c r="L13" i="28"/>
  <c r="K13" i="28"/>
  <c r="J13" i="28"/>
  <c r="O30" i="30" l="1"/>
  <c r="N30" i="30"/>
  <c r="N31" i="30"/>
  <c r="M22" i="29"/>
  <c r="S22" i="29" s="1"/>
  <c r="S22" i="30"/>
  <c r="Q25" i="30"/>
  <c r="J29" i="29"/>
  <c r="Q28" i="30"/>
  <c r="Q26" i="30"/>
  <c r="M23" i="29"/>
  <c r="M25" i="29"/>
  <c r="Q25" i="29" s="1"/>
  <c r="O31" i="30"/>
  <c r="S14" i="29"/>
  <c r="Q22" i="29"/>
  <c r="S13" i="29"/>
  <c r="N14" i="29"/>
  <c r="Q14" i="29" s="1"/>
  <c r="R26" i="29"/>
  <c r="J30" i="30"/>
  <c r="S28" i="30"/>
  <c r="Q22" i="30"/>
  <c r="L20" i="30"/>
  <c r="Q14" i="30"/>
  <c r="R13" i="30"/>
  <c r="R19" i="30"/>
  <c r="P14" i="29"/>
  <c r="M20" i="29"/>
  <c r="R20" i="29" s="1"/>
  <c r="M28" i="29"/>
  <c r="S28" i="29" s="1"/>
  <c r="R28" i="30"/>
  <c r="S23" i="30"/>
  <c r="J20" i="30"/>
  <c r="M19" i="29"/>
  <c r="Q19" i="29" s="1"/>
  <c r="P22" i="29"/>
  <c r="P30" i="30"/>
  <c r="R23" i="30"/>
  <c r="R25" i="30"/>
  <c r="Q19" i="30"/>
  <c r="Q17" i="29"/>
  <c r="L31" i="30"/>
  <c r="M30" i="30"/>
  <c r="S16" i="30"/>
  <c r="K31" i="30"/>
  <c r="L30" i="30"/>
  <c r="L29" i="30"/>
  <c r="S26" i="30"/>
  <c r="S20" i="30"/>
  <c r="R16" i="30"/>
  <c r="K30" i="30"/>
  <c r="K29" i="30"/>
  <c r="R26" i="30"/>
  <c r="R20" i="30"/>
  <c r="Q16" i="30"/>
  <c r="M16" i="29"/>
  <c r="R16" i="29" s="1"/>
  <c r="S20" i="29"/>
  <c r="N26" i="29"/>
  <c r="Q26" i="29" s="1"/>
  <c r="S25" i="30"/>
  <c r="R14" i="30"/>
  <c r="N20" i="29"/>
  <c r="S19" i="30"/>
  <c r="S13" i="30"/>
  <c r="O14" i="29"/>
  <c r="O31" i="29" s="1"/>
  <c r="P25" i="29"/>
  <c r="R22" i="29"/>
  <c r="R17" i="29"/>
  <c r="Q23" i="29"/>
  <c r="J28" i="29"/>
  <c r="F30" i="29"/>
  <c r="N30" i="29"/>
  <c r="Q13" i="29"/>
  <c r="S17" i="29"/>
  <c r="K28" i="29"/>
  <c r="O30" i="29"/>
  <c r="F31" i="29"/>
  <c r="P31" i="29"/>
  <c r="R13" i="29"/>
  <c r="P30" i="29"/>
  <c r="L29" i="29"/>
  <c r="J14" i="28"/>
  <c r="K14" i="28"/>
  <c r="L14" i="28"/>
  <c r="J28" i="28"/>
  <c r="F30" i="28"/>
  <c r="K28" i="28"/>
  <c r="F31" i="28"/>
  <c r="L28" i="28"/>
  <c r="J29" i="28"/>
  <c r="L29" i="28"/>
  <c r="S19" i="29" l="1"/>
  <c r="R19" i="29"/>
  <c r="Q28" i="29"/>
  <c r="R28" i="29"/>
  <c r="R25" i="29"/>
  <c r="R23" i="29"/>
  <c r="S23" i="29"/>
  <c r="M30" i="29"/>
  <c r="R30" i="29" s="1"/>
  <c r="N31" i="29"/>
  <c r="Q20" i="29"/>
  <c r="S16" i="29"/>
  <c r="Q16" i="29"/>
  <c r="S25" i="29"/>
  <c r="Q29" i="30"/>
  <c r="R29" i="30"/>
  <c r="S29" i="30"/>
  <c r="M29" i="29"/>
  <c r="M31" i="30"/>
  <c r="R14" i="29"/>
  <c r="Q30" i="30"/>
  <c r="R30" i="30"/>
  <c r="S30" i="30"/>
  <c r="K31" i="29"/>
  <c r="J31" i="29"/>
  <c r="L31" i="29"/>
  <c r="L30" i="29"/>
  <c r="J30" i="29"/>
  <c r="K30" i="29"/>
  <c r="K31" i="28"/>
  <c r="L31" i="28"/>
  <c r="J31" i="28"/>
  <c r="L30" i="28"/>
  <c r="J30" i="28"/>
  <c r="K30" i="28"/>
  <c r="Q30" i="29" l="1"/>
  <c r="S30" i="29"/>
  <c r="Q31" i="30"/>
  <c r="R31" i="30"/>
  <c r="S31" i="30"/>
  <c r="S29" i="29"/>
  <c r="Q29" i="29"/>
  <c r="M31" i="29"/>
  <c r="R29" i="29"/>
  <c r="S31" i="29" l="1"/>
  <c r="Q31" i="29"/>
  <c r="R31" i="29"/>
  <c r="P31" i="28" l="1"/>
  <c r="S17" i="28"/>
  <c r="Q17" i="28"/>
  <c r="R17" i="28"/>
  <c r="P30" i="28"/>
  <c r="N31" i="28"/>
  <c r="R26" i="28" l="1"/>
  <c r="S26" i="28"/>
  <c r="Q26" i="28"/>
  <c r="Q16" i="28"/>
  <c r="R16" i="28"/>
  <c r="S16" i="28"/>
  <c r="N30" i="28"/>
  <c r="R28" i="28"/>
  <c r="Q28" i="28"/>
  <c r="S28" i="28"/>
  <c r="O30" i="28"/>
  <c r="S14" i="28"/>
  <c r="Q14" i="28"/>
  <c r="R14" i="28"/>
  <c r="Q22" i="28"/>
  <c r="S22" i="28"/>
  <c r="R22" i="28"/>
  <c r="R13" i="28"/>
  <c r="S13" i="28"/>
  <c r="Q13" i="28"/>
  <c r="R25" i="28"/>
  <c r="S25" i="28"/>
  <c r="Q25" i="28"/>
  <c r="O31" i="28"/>
  <c r="Q23" i="28"/>
  <c r="S23" i="28"/>
  <c r="R23" i="28"/>
  <c r="S20" i="28" l="1"/>
  <c r="Q20" i="28"/>
  <c r="R20" i="28"/>
  <c r="R19" i="28" l="1"/>
  <c r="S19" i="28"/>
  <c r="Q19" i="28"/>
  <c r="M30" i="28"/>
  <c r="S29" i="28" l="1"/>
  <c r="Q29" i="28"/>
  <c r="R29" i="28"/>
  <c r="M31" i="28"/>
  <c r="Q30" i="28"/>
  <c r="S30" i="28"/>
  <c r="R30" i="28"/>
  <c r="S31" i="28" l="1"/>
  <c r="Q31" i="28"/>
  <c r="R31" i="28"/>
  <c r="J13" i="24" l="1"/>
  <c r="K13" i="24"/>
  <c r="L13" i="24"/>
  <c r="R13" i="24"/>
  <c r="J14" i="24"/>
  <c r="K14" i="24"/>
  <c r="L14" i="24"/>
  <c r="R14" i="24"/>
  <c r="S14" i="24"/>
  <c r="Q14" i="24"/>
  <c r="J16" i="24"/>
  <c r="K16" i="24"/>
  <c r="L16" i="24"/>
  <c r="Q16" i="24"/>
  <c r="S16" i="24"/>
  <c r="J17" i="24"/>
  <c r="K17" i="24"/>
  <c r="L17" i="24"/>
  <c r="J19" i="24"/>
  <c r="K19" i="24"/>
  <c r="L19" i="24"/>
  <c r="Q19" i="24"/>
  <c r="S19" i="24"/>
  <c r="F20" i="24"/>
  <c r="J20" i="24" s="1"/>
  <c r="L20" i="24"/>
  <c r="J22" i="24"/>
  <c r="K22" i="24"/>
  <c r="L22" i="24"/>
  <c r="J23" i="24"/>
  <c r="K23" i="24"/>
  <c r="L23" i="24"/>
  <c r="S23" i="24"/>
  <c r="R23" i="24"/>
  <c r="Q23" i="24"/>
  <c r="J25" i="24"/>
  <c r="K25" i="24"/>
  <c r="L25" i="24"/>
  <c r="Q25" i="24"/>
  <c r="J26" i="24"/>
  <c r="K26" i="24"/>
  <c r="L26" i="24"/>
  <c r="J28" i="24"/>
  <c r="K28" i="24"/>
  <c r="L28" i="24"/>
  <c r="S28" i="24"/>
  <c r="V28" i="24"/>
  <c r="V30" i="24" s="1"/>
  <c r="F29" i="24"/>
  <c r="J29" i="24" s="1"/>
  <c r="U29" i="24"/>
  <c r="V29" i="24"/>
  <c r="F30" i="24"/>
  <c r="K30" i="24" s="1"/>
  <c r="G30" i="24"/>
  <c r="H30" i="24"/>
  <c r="I30" i="24"/>
  <c r="T30" i="24"/>
  <c r="U30" i="24"/>
  <c r="F31" i="24"/>
  <c r="G31" i="24"/>
  <c r="H31" i="24"/>
  <c r="I31" i="24"/>
  <c r="T31" i="24"/>
  <c r="U31" i="24"/>
  <c r="V31" i="24"/>
  <c r="P30" i="24" l="1"/>
  <c r="R22" i="24"/>
  <c r="R25" i="24"/>
  <c r="P31" i="24"/>
  <c r="S20" i="24"/>
  <c r="Q13" i="24"/>
  <c r="K20" i="24"/>
  <c r="R19" i="24"/>
  <c r="S22" i="24"/>
  <c r="O31" i="24"/>
  <c r="J30" i="24"/>
  <c r="N31" i="24"/>
  <c r="S13" i="24"/>
  <c r="O30" i="24"/>
  <c r="Q17" i="24"/>
  <c r="R17" i="24"/>
  <c r="R16" i="24"/>
  <c r="J31" i="24"/>
  <c r="K31" i="24"/>
  <c r="L31" i="24"/>
  <c r="Q26" i="24"/>
  <c r="R26" i="24"/>
  <c r="S26" i="24"/>
  <c r="Q28" i="24"/>
  <c r="M30" i="24"/>
  <c r="R28" i="24"/>
  <c r="S25" i="24"/>
  <c r="S17" i="24"/>
  <c r="K29" i="24"/>
  <c r="L29" i="24"/>
  <c r="Q22" i="24"/>
  <c r="N30" i="24"/>
  <c r="L30" i="24"/>
  <c r="R20" i="24"/>
  <c r="T31" i="22"/>
  <c r="H31" i="22"/>
  <c r="G31" i="22"/>
  <c r="U30" i="22"/>
  <c r="T30" i="22"/>
  <c r="J30" i="22"/>
  <c r="I30" i="22"/>
  <c r="L30" i="22" s="1"/>
  <c r="H30" i="22"/>
  <c r="K30" i="22" s="1"/>
  <c r="G30" i="22"/>
  <c r="F30" i="22"/>
  <c r="V29" i="22"/>
  <c r="V31" i="22" s="1"/>
  <c r="U29" i="22"/>
  <c r="U31" i="22" s="1"/>
  <c r="J29" i="22"/>
  <c r="I29" i="22"/>
  <c r="F29" i="22"/>
  <c r="V28" i="22"/>
  <c r="V30" i="22" s="1"/>
  <c r="S28" i="22"/>
  <c r="L28" i="22"/>
  <c r="K28" i="22"/>
  <c r="J28" i="22"/>
  <c r="Q26" i="22"/>
  <c r="S26" i="22"/>
  <c r="L26" i="22"/>
  <c r="K26" i="22"/>
  <c r="J26" i="22"/>
  <c r="S25" i="22"/>
  <c r="R25" i="22"/>
  <c r="Q25" i="22"/>
  <c r="L25" i="22"/>
  <c r="K25" i="22"/>
  <c r="J25" i="22"/>
  <c r="R23" i="22"/>
  <c r="L23" i="22"/>
  <c r="K23" i="22"/>
  <c r="J23" i="22"/>
  <c r="S22" i="22"/>
  <c r="L22" i="22"/>
  <c r="K22" i="22"/>
  <c r="J22" i="22"/>
  <c r="I20" i="22"/>
  <c r="I31" i="22" s="1"/>
  <c r="F20" i="22"/>
  <c r="F31" i="22" s="1"/>
  <c r="R19" i="22"/>
  <c r="L19" i="22"/>
  <c r="K19" i="22"/>
  <c r="J19" i="22"/>
  <c r="S17" i="22"/>
  <c r="L17" i="22"/>
  <c r="K17" i="22"/>
  <c r="J17" i="22"/>
  <c r="S16" i="22"/>
  <c r="L16" i="22"/>
  <c r="K16" i="22"/>
  <c r="J16" i="22"/>
  <c r="S14" i="22"/>
  <c r="R14" i="22"/>
  <c r="Q14" i="22"/>
  <c r="O31" i="22"/>
  <c r="N31" i="22"/>
  <c r="L14" i="22"/>
  <c r="K14" i="22"/>
  <c r="J14" i="22"/>
  <c r="S13" i="22"/>
  <c r="Q13" i="22"/>
  <c r="P30" i="22"/>
  <c r="O30" i="22"/>
  <c r="N30" i="22"/>
  <c r="R13" i="22"/>
  <c r="L13" i="22"/>
  <c r="K13" i="22"/>
  <c r="J13" i="22"/>
  <c r="Q20" i="24" l="1"/>
  <c r="S29" i="24"/>
  <c r="Q29" i="24"/>
  <c r="R29" i="24"/>
  <c r="M31" i="24"/>
  <c r="S30" i="24"/>
  <c r="Q30" i="24"/>
  <c r="R30" i="24"/>
  <c r="L31" i="22"/>
  <c r="K31" i="22"/>
  <c r="J31" i="22"/>
  <c r="P31" i="22"/>
  <c r="M31" i="22"/>
  <c r="Q29" i="22"/>
  <c r="R29" i="22"/>
  <c r="S29" i="22"/>
  <c r="S19" i="22"/>
  <c r="S23" i="22"/>
  <c r="R16" i="22"/>
  <c r="J20" i="22"/>
  <c r="R26" i="22"/>
  <c r="K29" i="22"/>
  <c r="Q16" i="22"/>
  <c r="Q17" i="22"/>
  <c r="K20" i="22"/>
  <c r="Q22" i="22"/>
  <c r="Q28" i="22"/>
  <c r="L29" i="22"/>
  <c r="R17" i="22"/>
  <c r="L20" i="22"/>
  <c r="R22" i="22"/>
  <c r="R28" i="22"/>
  <c r="M30" i="22"/>
  <c r="Q19" i="22"/>
  <c r="Q23" i="22"/>
  <c r="F26" i="18"/>
  <c r="F28" i="18"/>
  <c r="M28" i="18"/>
  <c r="M26" i="18"/>
  <c r="R31" i="24" l="1"/>
  <c r="S31" i="24"/>
  <c r="Q31" i="24"/>
  <c r="S31" i="22"/>
  <c r="R31" i="22"/>
  <c r="Q31" i="22"/>
  <c r="S20" i="22"/>
  <c r="Q20" i="22"/>
  <c r="R20" i="22"/>
  <c r="Q30" i="22"/>
  <c r="S30" i="22"/>
  <c r="R30" i="22"/>
  <c r="U28" i="17"/>
  <c r="T28" i="17"/>
  <c r="H28" i="17"/>
  <c r="U27" i="17"/>
  <c r="T27" i="17"/>
  <c r="H27" i="17"/>
  <c r="V26" i="17"/>
  <c r="V28" i="17" s="1"/>
  <c r="U26" i="17"/>
  <c r="V25" i="17"/>
  <c r="V27" i="17" s="1"/>
  <c r="V28" i="16"/>
  <c r="T28" i="16"/>
  <c r="H28" i="16"/>
  <c r="U27" i="16"/>
  <c r="T27" i="16"/>
  <c r="H27" i="16"/>
  <c r="V26" i="16"/>
  <c r="U26" i="16"/>
  <c r="U28" i="16" s="1"/>
  <c r="V25" i="16"/>
  <c r="V27" i="16" s="1"/>
  <c r="T28" i="15"/>
  <c r="T27" i="15"/>
  <c r="U27" i="15"/>
  <c r="V26" i="15"/>
  <c r="V28" i="15" s="1"/>
  <c r="U26" i="15"/>
  <c r="U28" i="15" s="1"/>
  <c r="V25" i="15"/>
  <c r="V27" i="15" s="1"/>
  <c r="P26" i="14"/>
  <c r="L26" i="14"/>
  <c r="M26" i="14"/>
  <c r="Q26" i="14"/>
  <c r="H25" i="14"/>
  <c r="Q25" i="14"/>
  <c r="M25" i="14"/>
  <c r="H23" i="14"/>
  <c r="H22" i="14"/>
  <c r="H20" i="14"/>
  <c r="H19" i="14"/>
  <c r="H17" i="14"/>
  <c r="H16" i="14"/>
  <c r="H14" i="14"/>
  <c r="H13" i="14"/>
  <c r="R22" i="17" l="1"/>
  <c r="R23" i="17"/>
  <c r="K16" i="17"/>
  <c r="S16" i="17"/>
  <c r="O27" i="17"/>
  <c r="O28" i="17"/>
  <c r="J13" i="17"/>
  <c r="K20" i="17"/>
  <c r="K11" i="17"/>
  <c r="K23" i="17"/>
  <c r="L10" i="17"/>
  <c r="K17" i="17"/>
  <c r="L20" i="17"/>
  <c r="L17" i="17"/>
  <c r="L22" i="17"/>
  <c r="S11" i="17"/>
  <c r="J20" i="17"/>
  <c r="Q10" i="17"/>
  <c r="R13" i="17"/>
  <c r="R11" i="17"/>
  <c r="R20" i="17"/>
  <c r="K13" i="17"/>
  <c r="S20" i="17"/>
  <c r="L13" i="17"/>
  <c r="J16" i="17"/>
  <c r="Q20" i="17"/>
  <c r="Q11" i="17"/>
  <c r="S14" i="17"/>
  <c r="R14" i="17"/>
  <c r="Q14" i="17"/>
  <c r="S17" i="17"/>
  <c r="J11" i="17"/>
  <c r="L16" i="17"/>
  <c r="J19" i="17"/>
  <c r="L11" i="17"/>
  <c r="J14" i="17"/>
  <c r="K19" i="17"/>
  <c r="L23" i="17"/>
  <c r="J23" i="17"/>
  <c r="J10" i="17"/>
  <c r="L19" i="17"/>
  <c r="K10" i="17"/>
  <c r="J17" i="17"/>
  <c r="R17" i="17"/>
  <c r="K22" i="17"/>
  <c r="K14" i="17"/>
  <c r="Q17" i="17"/>
  <c r="J22" i="17"/>
  <c r="L14" i="17"/>
  <c r="O28" i="16"/>
  <c r="O27" i="16"/>
  <c r="O27" i="15"/>
  <c r="O28" i="15"/>
  <c r="H27" i="15"/>
  <c r="H28" i="15"/>
  <c r="H26" i="14"/>
  <c r="G11" i="14"/>
  <c r="G10" i="14"/>
  <c r="G14" i="14"/>
  <c r="G13" i="14"/>
  <c r="G17" i="14"/>
  <c r="G16" i="14"/>
  <c r="G20" i="14"/>
  <c r="G19" i="14"/>
  <c r="G26" i="14"/>
  <c r="G25" i="14"/>
  <c r="G23" i="14"/>
  <c r="G22" i="14"/>
  <c r="Q28" i="14"/>
  <c r="P28" i="14"/>
  <c r="Q27" i="14"/>
  <c r="P27" i="14"/>
  <c r="F17" i="1"/>
  <c r="N28" i="17" l="1"/>
  <c r="S23" i="17"/>
  <c r="Q23" i="17"/>
  <c r="N27" i="17"/>
  <c r="S22" i="17"/>
  <c r="Q22" i="17"/>
  <c r="S13" i="17"/>
  <c r="Q16" i="17"/>
  <c r="P28" i="17"/>
  <c r="P27" i="17"/>
  <c r="F28" i="17"/>
  <c r="K28" i="17" s="1"/>
  <c r="R10" i="17"/>
  <c r="S10" i="17"/>
  <c r="Q13" i="17"/>
  <c r="G27" i="17"/>
  <c r="R16" i="17"/>
  <c r="I27" i="17"/>
  <c r="I28" i="17"/>
  <c r="J25" i="17"/>
  <c r="K25" i="17"/>
  <c r="L25" i="17"/>
  <c r="L26" i="17"/>
  <c r="J26" i="17"/>
  <c r="K26" i="17"/>
  <c r="Q19" i="17"/>
  <c r="S19" i="17"/>
  <c r="R19" i="17"/>
  <c r="G28" i="17"/>
  <c r="F27" i="17"/>
  <c r="G27" i="14"/>
  <c r="G28" i="14"/>
  <c r="I25" i="1"/>
  <c r="I23" i="1"/>
  <c r="I22" i="1"/>
  <c r="I20" i="1"/>
  <c r="I19" i="1"/>
  <c r="I16" i="1"/>
  <c r="I14" i="1"/>
  <c r="I13" i="1"/>
  <c r="I11" i="1"/>
  <c r="I10" i="1"/>
  <c r="I26" i="9"/>
  <c r="I25" i="9"/>
  <c r="I23" i="9"/>
  <c r="I22" i="9"/>
  <c r="I20" i="9"/>
  <c r="I19" i="9"/>
  <c r="I17" i="9"/>
  <c r="I16" i="9"/>
  <c r="I14" i="9"/>
  <c r="I13" i="9"/>
  <c r="I11" i="9"/>
  <c r="I10" i="9"/>
  <c r="I25" i="10"/>
  <c r="I23" i="10"/>
  <c r="I22" i="10"/>
  <c r="I20" i="10"/>
  <c r="I19" i="10"/>
  <c r="I16" i="10"/>
  <c r="I14" i="10"/>
  <c r="I13" i="10"/>
  <c r="I11" i="10"/>
  <c r="I10" i="10"/>
  <c r="L28" i="17" l="1"/>
  <c r="J28" i="17"/>
  <c r="R26" i="17"/>
  <c r="S26" i="17"/>
  <c r="Q26" i="17"/>
  <c r="M28" i="17"/>
  <c r="L27" i="17"/>
  <c r="K27" i="17"/>
  <c r="J27" i="17"/>
  <c r="R25" i="17"/>
  <c r="Q25" i="17"/>
  <c r="S25" i="17"/>
  <c r="M27" i="17"/>
  <c r="P27" i="1"/>
  <c r="P28" i="1"/>
  <c r="S28" i="17" l="1"/>
  <c r="Q28" i="17"/>
  <c r="R28" i="17"/>
  <c r="R27" i="17"/>
  <c r="S27" i="17"/>
  <c r="Q27" i="17"/>
  <c r="O10" i="9"/>
  <c r="J10" i="9"/>
  <c r="O26" i="10"/>
  <c r="M28" i="10"/>
  <c r="H28" i="10"/>
  <c r="I17" i="10"/>
  <c r="P28" i="10"/>
  <c r="L28" i="10"/>
  <c r="G28" i="10"/>
  <c r="Q27" i="10"/>
  <c r="P27" i="10"/>
  <c r="M27" i="10"/>
  <c r="L27" i="10"/>
  <c r="K27" i="10"/>
  <c r="H27" i="10"/>
  <c r="G27" i="10"/>
  <c r="F27" i="10"/>
  <c r="N26" i="10"/>
  <c r="O25" i="10"/>
  <c r="N25" i="10"/>
  <c r="J25" i="10"/>
  <c r="O23" i="10"/>
  <c r="N23" i="10"/>
  <c r="J23" i="10"/>
  <c r="O22" i="10"/>
  <c r="N22" i="10"/>
  <c r="J22" i="10"/>
  <c r="O20" i="10"/>
  <c r="N20" i="10"/>
  <c r="J20" i="10"/>
  <c r="O19" i="10"/>
  <c r="N19" i="10"/>
  <c r="J19" i="10"/>
  <c r="Q28" i="10"/>
  <c r="J17" i="10"/>
  <c r="O16" i="10"/>
  <c r="N16" i="10"/>
  <c r="J16" i="10"/>
  <c r="O14" i="10"/>
  <c r="N14" i="10"/>
  <c r="J14" i="10"/>
  <c r="O13" i="10"/>
  <c r="N13" i="10"/>
  <c r="J13" i="10"/>
  <c r="O11" i="10"/>
  <c r="N11" i="10"/>
  <c r="J11" i="10"/>
  <c r="O10" i="10"/>
  <c r="N10" i="10"/>
  <c r="J10" i="10"/>
  <c r="J26" i="10" l="1"/>
  <c r="I26" i="10"/>
  <c r="O17" i="10"/>
  <c r="N27" i="10"/>
  <c r="F28" i="10"/>
  <c r="I28" i="10" s="1"/>
  <c r="O27" i="10"/>
  <c r="I27" i="10"/>
  <c r="J27" i="10"/>
  <c r="K28" i="10"/>
  <c r="N17" i="10"/>
  <c r="J28" i="10" l="1"/>
  <c r="O28" i="10"/>
  <c r="N28" i="10"/>
  <c r="P28" i="9" l="1"/>
  <c r="L28" i="9"/>
  <c r="H28" i="9"/>
  <c r="G28" i="9"/>
  <c r="F28" i="9"/>
  <c r="Q27" i="9"/>
  <c r="P27" i="9"/>
  <c r="M27" i="9"/>
  <c r="L27" i="9"/>
  <c r="K27" i="9"/>
  <c r="H27" i="9"/>
  <c r="G27" i="9"/>
  <c r="F27" i="9"/>
  <c r="O26" i="9"/>
  <c r="J26" i="9"/>
  <c r="O25" i="9"/>
  <c r="N25" i="9"/>
  <c r="J25" i="9"/>
  <c r="O23" i="9"/>
  <c r="N23" i="9"/>
  <c r="J23" i="9"/>
  <c r="O22" i="9"/>
  <c r="N22" i="9"/>
  <c r="J22" i="9"/>
  <c r="O20" i="9"/>
  <c r="N20" i="9"/>
  <c r="J20" i="9"/>
  <c r="O19" i="9"/>
  <c r="N19" i="9"/>
  <c r="J19" i="9"/>
  <c r="O17" i="9"/>
  <c r="N17" i="9"/>
  <c r="M28" i="9"/>
  <c r="J17" i="9"/>
  <c r="O16" i="9"/>
  <c r="N16" i="9"/>
  <c r="J16" i="9"/>
  <c r="O14" i="9"/>
  <c r="N14" i="9"/>
  <c r="J14" i="9"/>
  <c r="O13" i="9"/>
  <c r="N13" i="9"/>
  <c r="J13" i="9"/>
  <c r="O11" i="9"/>
  <c r="N11" i="9"/>
  <c r="J11" i="9"/>
  <c r="N10" i="9"/>
  <c r="J27" i="9" l="1"/>
  <c r="I27" i="9"/>
  <c r="J28" i="9"/>
  <c r="I28" i="9"/>
  <c r="Q28" i="9"/>
  <c r="O27" i="9"/>
  <c r="N27" i="9"/>
  <c r="N26" i="9"/>
  <c r="K28" i="9"/>
  <c r="Q27" i="1"/>
  <c r="I26" i="1"/>
  <c r="I17" i="1"/>
  <c r="Q28" i="1" l="1"/>
  <c r="O28" i="9"/>
  <c r="N28" i="9"/>
  <c r="O26" i="1"/>
  <c r="N26" i="1"/>
  <c r="O25" i="1"/>
  <c r="N25" i="1"/>
  <c r="O23" i="1"/>
  <c r="N23" i="1"/>
  <c r="O22" i="1"/>
  <c r="N22" i="1"/>
  <c r="O20" i="1"/>
  <c r="N20" i="1"/>
  <c r="O19" i="1"/>
  <c r="N19" i="1"/>
  <c r="O17" i="1"/>
  <c r="N17" i="1"/>
  <c r="O16" i="1"/>
  <c r="N16" i="1"/>
  <c r="O14" i="1"/>
  <c r="N14" i="1"/>
  <c r="O13" i="1"/>
  <c r="N13" i="1"/>
  <c r="N11" i="1"/>
  <c r="O11" i="1"/>
  <c r="O10" i="1"/>
  <c r="N10" i="1"/>
  <c r="J10" i="1"/>
  <c r="M28" i="1" l="1"/>
  <c r="L28" i="1"/>
  <c r="K28" i="1"/>
  <c r="M27" i="1"/>
  <c r="L27" i="1"/>
  <c r="K27" i="1"/>
  <c r="H27" i="1"/>
  <c r="G27" i="1"/>
  <c r="G28" i="1"/>
  <c r="H28" i="1"/>
  <c r="F28" i="1"/>
  <c r="F27" i="1"/>
  <c r="J14" i="1"/>
  <c r="J13" i="1"/>
  <c r="I27" i="1" l="1"/>
  <c r="I28" i="1"/>
  <c r="J27" i="1"/>
  <c r="J28" i="1"/>
  <c r="O27" i="1"/>
  <c r="N27" i="1"/>
  <c r="N28" i="1"/>
  <c r="O28" i="1"/>
  <c r="J25" i="1"/>
  <c r="J16" i="1"/>
  <c r="J17" i="1"/>
  <c r="J19" i="1"/>
  <c r="J20" i="1"/>
  <c r="J22" i="1"/>
  <c r="J23" i="1"/>
  <c r="J26" i="1"/>
  <c r="J11" i="1"/>
  <c r="I17" i="3" l="1"/>
  <c r="H11" i="14" l="1"/>
  <c r="H28" i="14" s="1"/>
  <c r="H10" i="14"/>
  <c r="H27" i="14" s="1"/>
  <c r="J25" i="14" l="1"/>
  <c r="J26" i="14" l="1"/>
  <c r="I26" i="14"/>
  <c r="I25" i="14"/>
  <c r="N25" i="14"/>
  <c r="O26" i="14"/>
  <c r="N26" i="14"/>
  <c r="O25" i="14" l="1"/>
  <c r="J14" i="14" l="1"/>
  <c r="I13" i="14"/>
  <c r="J19" i="14"/>
  <c r="I19" i="14"/>
  <c r="J20" i="14"/>
  <c r="I20" i="14"/>
  <c r="J22" i="14"/>
  <c r="I22" i="14"/>
  <c r="I16" i="14"/>
  <c r="J16" i="14"/>
  <c r="J10" i="14"/>
  <c r="I10" i="14"/>
  <c r="F27" i="14"/>
  <c r="J23" i="14"/>
  <c r="I23" i="14"/>
  <c r="J11" i="14"/>
  <c r="I11" i="14"/>
  <c r="I17" i="14"/>
  <c r="J17" i="14"/>
  <c r="F28" i="14" l="1"/>
  <c r="I28" i="14" s="1"/>
  <c r="I14" i="14"/>
  <c r="O14" i="14"/>
  <c r="K27" i="14"/>
  <c r="J13" i="14"/>
  <c r="O17" i="14"/>
  <c r="N17" i="14"/>
  <c r="N23" i="14"/>
  <c r="O23" i="14"/>
  <c r="N16" i="14"/>
  <c r="O16" i="14"/>
  <c r="O20" i="14"/>
  <c r="N20" i="14"/>
  <c r="O11" i="14"/>
  <c r="K28" i="14"/>
  <c r="N11" i="14"/>
  <c r="J27" i="14"/>
  <c r="I27" i="14"/>
  <c r="O22" i="14"/>
  <c r="N22" i="14"/>
  <c r="N19" i="14"/>
  <c r="O19" i="14"/>
  <c r="N10" i="14"/>
  <c r="O10" i="14"/>
  <c r="O13" i="14" l="1"/>
  <c r="N13" i="14"/>
  <c r="J28" i="14"/>
  <c r="N14" i="14"/>
  <c r="O27" i="14"/>
  <c r="N27" i="14"/>
  <c r="N28" i="14"/>
  <c r="O28" i="14"/>
  <c r="I28" i="16" l="1"/>
  <c r="F28" i="16" l="1"/>
  <c r="K22" i="15"/>
  <c r="R22" i="15"/>
  <c r="L22" i="15"/>
  <c r="L20" i="16"/>
  <c r="K20" i="16"/>
  <c r="P27" i="15"/>
  <c r="K17" i="16"/>
  <c r="L17" i="16"/>
  <c r="I27" i="15"/>
  <c r="P27" i="16"/>
  <c r="K13" i="16"/>
  <c r="L13" i="16"/>
  <c r="K17" i="15"/>
  <c r="L17" i="15"/>
  <c r="L14" i="16"/>
  <c r="K14" i="16"/>
  <c r="L13" i="15"/>
  <c r="K13" i="15"/>
  <c r="K14" i="15"/>
  <c r="L14" i="15"/>
  <c r="L19" i="15"/>
  <c r="K19" i="15"/>
  <c r="K16" i="15"/>
  <c r="L16" i="15"/>
  <c r="P28" i="15"/>
  <c r="K10" i="15"/>
  <c r="L10" i="15"/>
  <c r="F27" i="15"/>
  <c r="L19" i="16"/>
  <c r="K19" i="16"/>
  <c r="L16" i="16"/>
  <c r="K16" i="16"/>
  <c r="I28" i="15"/>
  <c r="P28" i="16"/>
  <c r="I27" i="16"/>
  <c r="L10" i="16"/>
  <c r="K10" i="16"/>
  <c r="F28" i="15"/>
  <c r="R23" i="15"/>
  <c r="K23" i="15"/>
  <c r="L23" i="15"/>
  <c r="K11" i="15"/>
  <c r="S11" i="15"/>
  <c r="L11" i="15"/>
  <c r="L22" i="16"/>
  <c r="K22" i="16"/>
  <c r="K23" i="16"/>
  <c r="L23" i="16"/>
  <c r="K20" i="15"/>
  <c r="L20" i="15"/>
  <c r="L11" i="16"/>
  <c r="K11" i="16"/>
  <c r="S22" i="15" l="1"/>
  <c r="S22" i="16"/>
  <c r="R22" i="16"/>
  <c r="R16" i="15"/>
  <c r="S16" i="15"/>
  <c r="S20" i="16"/>
  <c r="R20" i="16"/>
  <c r="R20" i="15"/>
  <c r="S20" i="15"/>
  <c r="S10" i="16"/>
  <c r="R10" i="16"/>
  <c r="R10" i="15"/>
  <c r="R14" i="16"/>
  <c r="S14" i="16"/>
  <c r="L25" i="16"/>
  <c r="K25" i="16"/>
  <c r="R19" i="15"/>
  <c r="S19" i="15"/>
  <c r="R13" i="15"/>
  <c r="S13" i="15"/>
  <c r="S10" i="15"/>
  <c r="L28" i="16"/>
  <c r="K28" i="16"/>
  <c r="S11" i="16"/>
  <c r="R11" i="16"/>
  <c r="L26" i="16"/>
  <c r="K26" i="16"/>
  <c r="K28" i="15"/>
  <c r="L28" i="15"/>
  <c r="K26" i="15"/>
  <c r="M28" i="15"/>
  <c r="R28" i="15" s="1"/>
  <c r="L26" i="15"/>
  <c r="R19" i="16"/>
  <c r="S19" i="16"/>
  <c r="R17" i="15"/>
  <c r="S17" i="15"/>
  <c r="R23" i="16"/>
  <c r="S23" i="16"/>
  <c r="R17" i="16"/>
  <c r="S17" i="16"/>
  <c r="K25" i="15"/>
  <c r="M27" i="15"/>
  <c r="L25" i="15"/>
  <c r="R11" i="15"/>
  <c r="F27" i="16"/>
  <c r="R16" i="16"/>
  <c r="S16" i="16"/>
  <c r="K27" i="15"/>
  <c r="L27" i="15"/>
  <c r="R14" i="15"/>
  <c r="S14" i="15"/>
  <c r="R13" i="16"/>
  <c r="S13" i="16"/>
  <c r="S23" i="15"/>
  <c r="R27" i="15" l="1"/>
  <c r="S27" i="15"/>
  <c r="K27" i="16"/>
  <c r="L27" i="16"/>
  <c r="S28" i="15"/>
  <c r="S26" i="16"/>
  <c r="R26" i="16"/>
  <c r="R26" i="15"/>
  <c r="S26" i="15"/>
  <c r="R25" i="16"/>
  <c r="S25" i="16"/>
  <c r="R25" i="15"/>
  <c r="S25" i="15"/>
  <c r="M28" i="16"/>
  <c r="M27" i="16"/>
  <c r="S27" i="16" l="1"/>
  <c r="R27" i="16"/>
  <c r="R28" i="16"/>
  <c r="S28" i="16"/>
  <c r="G28" i="16" l="1"/>
  <c r="J28" i="16" s="1"/>
  <c r="G27" i="16"/>
  <c r="J27" i="16" s="1"/>
  <c r="Q23" i="16"/>
  <c r="J23" i="16"/>
  <c r="Q20" i="16"/>
  <c r="J20" i="16"/>
  <c r="Q22" i="16"/>
  <c r="J22" i="16"/>
  <c r="Q14" i="15"/>
  <c r="J14" i="15"/>
  <c r="Q14" i="16"/>
  <c r="J14" i="16"/>
  <c r="Q17" i="15"/>
  <c r="J17" i="15"/>
  <c r="Q20" i="15"/>
  <c r="J20" i="15"/>
  <c r="Q13" i="15"/>
  <c r="J13" i="15"/>
  <c r="J10" i="16"/>
  <c r="J10" i="15"/>
  <c r="J11" i="15"/>
  <c r="Q16" i="15"/>
  <c r="J16" i="15"/>
  <c r="Q19" i="15"/>
  <c r="J19" i="15"/>
  <c r="Q23" i="15"/>
  <c r="J23" i="15"/>
  <c r="G27" i="15"/>
  <c r="J27" i="15" s="1"/>
  <c r="Q22" i="15"/>
  <c r="J22" i="15"/>
  <c r="Q13" i="16"/>
  <c r="J13" i="16"/>
  <c r="Q17" i="16"/>
  <c r="J17" i="16"/>
  <c r="J11" i="16"/>
  <c r="Q16" i="16"/>
  <c r="J16" i="16"/>
  <c r="Q19" i="16"/>
  <c r="J19" i="16"/>
  <c r="Q26" i="15" l="1"/>
  <c r="J26" i="15"/>
  <c r="Q10" i="15"/>
  <c r="Q25" i="16"/>
  <c r="J25" i="16"/>
  <c r="Q11" i="16"/>
  <c r="Q25" i="15"/>
  <c r="J25" i="15"/>
  <c r="Q10" i="16"/>
  <c r="G28" i="15"/>
  <c r="J28" i="15" s="1"/>
  <c r="Q26" i="16"/>
  <c r="J26" i="16"/>
  <c r="Q11" i="15"/>
  <c r="N28" i="16" l="1"/>
  <c r="Q28" i="16" s="1"/>
  <c r="N27" i="15"/>
  <c r="Q27" i="15" s="1"/>
  <c r="N28" i="15"/>
  <c r="Q28" i="15" s="1"/>
  <c r="N27" i="16"/>
  <c r="Q27" i="16" s="1"/>
</calcChain>
</file>

<file path=xl/comments1.xml><?xml version="1.0" encoding="utf-8"?>
<comments xmlns="http://schemas.openxmlformats.org/spreadsheetml/2006/main">
  <authors>
    <author>tc={EB20F34A-B1CA-4390-9F24-C60481D66B6C}</author>
  </authors>
  <commentList>
    <comment ref="F28"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Las Palmas and Alicante is included</t>
        </r>
      </text>
    </comment>
  </commentList>
</comments>
</file>

<file path=xl/sharedStrings.xml><?xml version="1.0" encoding="utf-8"?>
<sst xmlns="http://schemas.openxmlformats.org/spreadsheetml/2006/main" count="1427" uniqueCount="116">
  <si>
    <t>Global Ports Holding Plc.</t>
  </si>
  <si>
    <t>Date:</t>
  </si>
  <si>
    <t>Cruise Port Traffic Statistics</t>
  </si>
  <si>
    <t>Notes</t>
  </si>
  <si>
    <t>Nassau</t>
  </si>
  <si>
    <t>Antigua</t>
  </si>
  <si>
    <t>Ege Port</t>
  </si>
  <si>
    <t>Valletta</t>
  </si>
  <si>
    <t>Creuers</t>
  </si>
  <si>
    <t>Yasal Uyarı</t>
  </si>
  <si>
    <t xml:space="preserve">Aylık Trafik İstatistikleri GPH </t>
  </si>
  <si>
    <t>Dönem</t>
  </si>
  <si>
    <t>Mart 2022</t>
  </si>
  <si>
    <t>Mart</t>
  </si>
  <si>
    <t>Ocak-Mart</t>
  </si>
  <si>
    <t>14 Nisan 2022</t>
  </si>
  <si>
    <t>Toplam Sefer Sayısı</t>
  </si>
  <si>
    <t>Toplam Yolcu Sayısı</t>
  </si>
  <si>
    <t>Diğer Kruvaziyer Limanları</t>
  </si>
  <si>
    <t>Seferler</t>
  </si>
  <si>
    <t>Yolcu Sayısı</t>
  </si>
  <si>
    <t>Kruvaziyer Limanları</t>
  </si>
  <si>
    <t>2022/21 Değişim %</t>
  </si>
  <si>
    <t>2022/20 Değişim %</t>
  </si>
  <si>
    <t>2022/19 Değişim %</t>
  </si>
  <si>
    <t>Tüm Yıl</t>
  </si>
  <si>
    <t>Eylül 2021</t>
  </si>
  <si>
    <t>Eylül</t>
  </si>
  <si>
    <t>Ocak-Eylül</t>
  </si>
  <si>
    <t>2021/19 Değişim %</t>
  </si>
  <si>
    <t>2021/20 Değişim %</t>
  </si>
  <si>
    <t>Ekim 2021</t>
  </si>
  <si>
    <t>Ekim</t>
  </si>
  <si>
    <t>Ocak-Ekim</t>
  </si>
  <si>
    <t>Kasım 2021</t>
  </si>
  <si>
    <t>Kasım</t>
  </si>
  <si>
    <t>Ocak-Kasım</t>
  </si>
  <si>
    <t>Aralık 2021</t>
  </si>
  <si>
    <t>Ocak-Aralık</t>
  </si>
  <si>
    <t>Aralık</t>
  </si>
  <si>
    <t>Ocak 2022</t>
  </si>
  <si>
    <t>Ocak</t>
  </si>
  <si>
    <t>Şubat 2022</t>
  </si>
  <si>
    <t>Şubat</t>
  </si>
  <si>
    <t>Ocak-Şubat</t>
  </si>
  <si>
    <t>2022/21 Chg %</t>
  </si>
  <si>
    <t>2022/20 Chg %</t>
  </si>
  <si>
    <t>2022/19 Chg %</t>
  </si>
  <si>
    <t>n/a</t>
  </si>
  <si>
    <t>Nisan 2022</t>
  </si>
  <si>
    <t>Nisan</t>
  </si>
  <si>
    <t>Ocak-Nisan</t>
  </si>
  <si>
    <t>Mayıs</t>
  </si>
  <si>
    <t>Ocak-Mayıs</t>
  </si>
  <si>
    <t>Mayıs 2022</t>
  </si>
  <si>
    <t>2022/21 %Değ</t>
  </si>
  <si>
    <t>2022/20 %Değ</t>
  </si>
  <si>
    <t>2022/19 %Değ</t>
  </si>
  <si>
    <t>Haziran 2022</t>
  </si>
  <si>
    <t>Haziran</t>
  </si>
  <si>
    <t>Ocak-Haziran</t>
  </si>
  <si>
    <t>Temmuz 2022</t>
  </si>
  <si>
    <t>Temmuz</t>
  </si>
  <si>
    <t>Ocak-Temmuz</t>
  </si>
  <si>
    <t>Ağustos 2022</t>
  </si>
  <si>
    <t>Ağustos</t>
  </si>
  <si>
    <t>Ocak-Ağustos</t>
  </si>
  <si>
    <t>Period</t>
  </si>
  <si>
    <t>Gemi Doluluk Oranları</t>
  </si>
  <si>
    <t>Eylül 2022</t>
  </si>
  <si>
    <t>Ekim 2022</t>
  </si>
  <si>
    <t>Notlar</t>
  </si>
  <si>
    <t>Gemi Doluluk Oranları 1 ay gecikmeli verilmektedir</t>
  </si>
  <si>
    <t>Kasım 2022</t>
  </si>
  <si>
    <t>Aralık 2022</t>
  </si>
  <si>
    <t>2023/20 Chg %</t>
  </si>
  <si>
    <t>2023/21 Chg %</t>
  </si>
  <si>
    <t>2023/22 Chg %</t>
  </si>
  <si>
    <t>2023/19 Chg %</t>
  </si>
  <si>
    <t>Ocak 2023</t>
  </si>
  <si>
    <t>Şubat 2023</t>
  </si>
  <si>
    <t>Tüm Y7ıl</t>
  </si>
  <si>
    <t>Mart 2023</t>
  </si>
  <si>
    <t>Amerika</t>
  </si>
  <si>
    <t>Orta Akdeniz</t>
  </si>
  <si>
    <t>Doğu Akdeniz</t>
  </si>
  <si>
    <t>Batı Akdeniz &amp; Atlantik</t>
  </si>
  <si>
    <t>Diğer</t>
  </si>
  <si>
    <t>Nisan 2023</t>
  </si>
  <si>
    <t>2023/22 Değ %</t>
  </si>
  <si>
    <t>2023/21 Değ %</t>
  </si>
  <si>
    <t>2023/20 Değ %</t>
  </si>
  <si>
    <t>2023/19 Değ %</t>
  </si>
  <si>
    <t>Mayıs 2023</t>
  </si>
  <si>
    <t>Haziran 2023</t>
  </si>
  <si>
    <t>Temmuz 2023</t>
  </si>
  <si>
    <t>Ağustos 2023</t>
  </si>
  <si>
    <t>Eylül 2023</t>
  </si>
  <si>
    <t>Ekim 2023</t>
  </si>
  <si>
    <t>Kasım 2023</t>
  </si>
  <si>
    <t>Aralık 2023</t>
  </si>
  <si>
    <t>Calendar Year</t>
  </si>
  <si>
    <t>Ocak 2024</t>
  </si>
  <si>
    <t>2024/23 Değ %</t>
  </si>
  <si>
    <t>2024/22 Değ %</t>
  </si>
  <si>
    <t>2024/21 Değ %</t>
  </si>
  <si>
    <t>2024/20 Değ %</t>
  </si>
  <si>
    <t>Aralık 2023 için yolcu sayıları, 18 Ocak 2024 tarihinde yüklenen Aralık 2023 trafik verilerinin ardından güncellenmiş olup, bu düzeltmelerin Aralık 2023'teki toplam yolcu sayısına genel etkisi önemsizdir (%1,5'ten az).</t>
  </si>
  <si>
    <t>Şubat 2024</t>
  </si>
  <si>
    <t>Mart 2024</t>
  </si>
  <si>
    <t>Nisan 2024</t>
  </si>
  <si>
    <t>2024/23 Değ%</t>
  </si>
  <si>
    <t>2024/22 Değ%</t>
  </si>
  <si>
    <t>2024/21 Değ%</t>
  </si>
  <si>
    <t>2024/20 Değ%</t>
  </si>
  <si>
    <t>2023/19 Değ%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</si>
</sst>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3" formatCode="_-* #,##0.00_-;\-* #,##0.00_-;_-* &quot;-&quot;??_-;_-@_-"/>
    <numFmt numFmtId="164" formatCode="_-* #,##0_-;* \(#,##0\)_-;_-* &quot;-&quot;??_-;_-@_-"/>
    <numFmt numFmtId="165" formatCode="[$-409]d\-mmm\-yyyy;@"/>
    <numFmt numFmtId="166" formatCode="[$-409]dd\-mmm\-yy;@"/>
    <numFmt numFmtId="167" formatCode="yyyy\-mm\-dd;@"/>
    <numFmt numFmtId="168" formatCode="_-* #,##0_-;\-* #,##0_-;_-* &quot;-&quot;??_-;_-@_-"/>
    <numFmt numFmtId="169" formatCode="0%;\(0%\)"/>
    <numFmt numFmtId="170" formatCode="0.0%"/>
    <numFmt numFmtId="171" formatCode="m/d/yy;@"/>
    <numFmt numFmtId="172" formatCode="#,##0;\(#,##0\);\-\-"/>
    <numFmt numFmtId="173" formatCode="#,##0_ ;[Black]\(#,##0\);_-\-\-\ "/>
    <numFmt numFmtId="174" formatCode="0.0%;\-0.0%;\ "/>
    <numFmt numFmtId="175" formatCode="0%;\-0%;\ "/>
  </numFmts>
  <fonts count="47">
    <font>
      <sz val="11"/>
      <color theme="1"/>
      <name val="Calibri"/>
      <family val="2"/>
      <scheme val="minor"/>
    </font>
    <font>
      <b/>
      <sz val="18"/>
      <color theme="0"/>
      <name val="Arial"/>
      <family val="2"/>
    </font>
    <font>
      <b/>
      <sz val="18"/>
      <color theme="1" tint="0.249977111117893"/>
      <name val="Book Antiqua"/>
      <family val="1"/>
    </font>
    <font>
      <sz val="10"/>
      <color theme="1"/>
      <name val="Arial"/>
      <family val="2"/>
    </font>
    <font>
      <sz val="10"/>
      <color theme="1"/>
      <name val="Book Antiqua"/>
      <family val="1"/>
    </font>
    <font>
      <b/>
      <sz val="22"/>
      <color rgb="FF586577"/>
      <name val="Book Antiqua"/>
      <family val="1"/>
    </font>
    <font>
      <i/>
      <sz val="12"/>
      <color rgb="FF586577"/>
      <name val="Book Antiqua"/>
      <family val="1"/>
    </font>
    <font>
      <sz val="22"/>
      <color rgb="FF586577"/>
      <name val="Book Antiqua"/>
      <family val="1"/>
    </font>
    <font>
      <sz val="12"/>
      <color rgb="FF586577"/>
      <name val="Book Antiqua"/>
      <family val="1"/>
    </font>
    <font>
      <b/>
      <sz val="14"/>
      <color rgb="FF586577"/>
      <name val="Book Antiqua"/>
      <family val="1"/>
    </font>
    <font>
      <b/>
      <sz val="12"/>
      <color rgb="FF586577"/>
      <name val="Arial"/>
      <family val="2"/>
    </font>
    <font>
      <b/>
      <sz val="10"/>
      <color rgb="FF586577"/>
      <name val="Book Antiqua"/>
      <family val="1"/>
    </font>
    <font>
      <sz val="11"/>
      <color theme="1"/>
      <name val="Arial"/>
      <family val="2"/>
    </font>
    <font>
      <b/>
      <sz val="14"/>
      <color rgb="FFED1C24"/>
      <name val="Arial"/>
      <family val="2"/>
    </font>
    <font>
      <i/>
      <sz val="10"/>
      <color theme="0" tint="-0.34998626667073579"/>
      <name val="Arial"/>
      <family val="2"/>
    </font>
    <font>
      <sz val="11"/>
      <color theme="1"/>
      <name val="Calibri"/>
      <family val="2"/>
      <scheme val="minor"/>
    </font>
    <font>
      <sz val="11"/>
      <color theme="0"/>
      <name val="Calibri"/>
      <family val="2"/>
      <scheme val="minor"/>
    </font>
    <font>
      <sz val="8"/>
      <color theme="1"/>
      <name val="Calibri "/>
    </font>
    <font>
      <b/>
      <sz val="8"/>
      <color theme="0"/>
      <name val="Calibri "/>
    </font>
    <font>
      <b/>
      <sz val="8"/>
      <color rgb="FF586577"/>
      <name val="Calibri "/>
    </font>
    <font>
      <sz val="8"/>
      <color theme="0"/>
      <name val="Calibri "/>
    </font>
    <font>
      <b/>
      <sz val="8"/>
      <color theme="1"/>
      <name val="Calibri "/>
    </font>
    <font>
      <i/>
      <sz val="8"/>
      <color theme="0" tint="-0.34998626667073579"/>
      <name val="Calibri "/>
    </font>
    <font>
      <b/>
      <i/>
      <sz val="8"/>
      <color theme="0"/>
      <name val="Calibri "/>
    </font>
    <font>
      <sz val="10"/>
      <color rgb="FF000000"/>
      <name val="Book Antiqua"/>
      <family val="1"/>
    </font>
    <font>
      <sz val="11"/>
      <color indexed="8"/>
      <name val="Calibri"/>
      <family val="2"/>
    </font>
    <font>
      <b/>
      <sz val="8"/>
      <color indexed="9"/>
      <name val="Calibri "/>
    </font>
    <font>
      <sz val="10"/>
      <color indexed="8"/>
      <name val="Book Antiqua"/>
      <family val="1"/>
    </font>
    <font>
      <i/>
      <sz val="12"/>
      <color indexed="54"/>
      <name val="Book Antiqua"/>
      <family val="1"/>
    </font>
    <font>
      <b/>
      <sz val="10"/>
      <color indexed="54"/>
      <name val="Book Antiqua"/>
      <family val="1"/>
    </font>
    <font>
      <sz val="8"/>
      <color indexed="8"/>
      <name val="Calibri "/>
    </font>
    <font>
      <b/>
      <sz val="8"/>
      <color indexed="54"/>
      <name val="Calibri "/>
    </font>
    <font>
      <b/>
      <sz val="8"/>
      <color indexed="8"/>
      <name val="Calibri "/>
    </font>
    <font>
      <i/>
      <sz val="8"/>
      <color indexed="55"/>
      <name val="Calibri "/>
    </font>
    <font>
      <sz val="11"/>
      <color indexed="9"/>
      <name val="Calibri"/>
      <family val="2"/>
    </font>
    <font>
      <sz val="8"/>
      <color indexed="9"/>
      <name val="Calibri "/>
    </font>
    <font>
      <b/>
      <sz val="11"/>
      <color rgb="FFFF0000"/>
      <name val="Calibri "/>
    </font>
    <font>
      <sz val="8"/>
      <color rgb="FFFF0000"/>
      <name val="Calibri "/>
    </font>
    <font>
      <sz val="8"/>
      <color theme="1"/>
      <name val="Book Antiqua"/>
      <family val="1"/>
      <charset val="162"/>
    </font>
    <font>
      <b/>
      <sz val="10"/>
      <color theme="0"/>
      <name val="Calibri "/>
    </font>
    <font>
      <b/>
      <sz val="10"/>
      <color rgb="FF586577"/>
      <name val="Calibri "/>
    </font>
    <font>
      <sz val="9"/>
      <color theme="1"/>
      <name val="Calibri"/>
      <family val="2"/>
      <scheme val="minor"/>
    </font>
    <font>
      <sz val="8"/>
      <color theme="1"/>
      <name val="Calibri"/>
      <family val="2"/>
      <scheme val="minor"/>
    </font>
    <font>
      <b/>
      <sz val="8"/>
      <color rgb="FF586577"/>
      <name val="Book Antiqua"/>
      <family val="1"/>
    </font>
    <font>
      <sz val="8"/>
      <color theme="0"/>
      <name val="Calibri"/>
      <family val="2"/>
      <scheme val="minor"/>
    </font>
    <font>
      <sz val="8"/>
      <color theme="1"/>
      <name val="Book Antiqua"/>
      <family val="1"/>
    </font>
    <font>
      <sz val="6"/>
      <color theme="1"/>
      <name val="Calibri"/>
      <family val="2"/>
      <scheme val="minor"/>
    </font>
  </fonts>
  <fills count="13">
    <fill>
      <patternFill patternType="none"/>
    </fill>
    <fill>
      <patternFill patternType="gray125"/>
    </fill>
    <fill>
      <patternFill patternType="solid">
        <fgColor theme="3" tint="-0.499984740745262"/>
        <bgColor indexed="64"/>
      </patternFill>
    </fill>
    <fill>
      <patternFill patternType="solid">
        <fgColor theme="0"/>
        <bgColor indexed="64"/>
      </patternFill>
    </fill>
    <fill>
      <patternFill patternType="solid">
        <fgColor rgb="FFFFFF00"/>
        <bgColor indexed="64"/>
      </patternFill>
    </fill>
    <fill>
      <patternFill patternType="solid">
        <fgColor rgb="FFE8ECEE"/>
        <bgColor indexed="64"/>
      </patternFill>
    </fill>
    <fill>
      <patternFill patternType="solid">
        <fgColor rgb="FF586577"/>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FFFF"/>
        <bgColor indexed="64"/>
      </patternFill>
    </fill>
    <fill>
      <patternFill patternType="solid">
        <fgColor rgb="FFFFF2CC"/>
        <bgColor indexed="64"/>
      </patternFill>
    </fill>
    <fill>
      <patternFill patternType="solid">
        <fgColor rgb="FF222B35"/>
        <bgColor indexed="64"/>
      </patternFill>
    </fill>
    <fill>
      <patternFill patternType="solid">
        <fgColor rgb="FFE2EFDA"/>
        <bgColor indexed="64"/>
      </patternFill>
    </fill>
  </fills>
  <borders count="29">
    <border>
      <left/>
      <right/>
      <top/>
      <bottom/>
      <diagonal/>
    </border>
    <border>
      <left/>
      <right/>
      <top/>
      <bottom style="medium">
        <color rgb="FF586577"/>
      </bottom>
      <diagonal/>
    </border>
    <border>
      <left/>
      <right/>
      <top style="thin">
        <color auto="1"/>
      </top>
      <bottom style="double">
        <color auto="1"/>
      </bottom>
      <diagonal/>
    </border>
    <border>
      <left/>
      <right style="thin">
        <color indexed="64"/>
      </right>
      <top/>
      <bottom/>
      <diagonal/>
    </border>
    <border>
      <left/>
      <right style="thin">
        <color indexed="64"/>
      </right>
      <top style="thin">
        <color auto="1"/>
      </top>
      <bottom style="double">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auto="1"/>
      </top>
      <bottom style="double">
        <color auto="1"/>
      </bottom>
      <diagonal/>
    </border>
    <border>
      <left/>
      <right/>
      <top/>
      <bottom style="thin">
        <color indexed="64"/>
      </bottom>
      <diagonal/>
    </border>
    <border>
      <left/>
      <right/>
      <top style="double">
        <color auto="1"/>
      </top>
      <bottom style="double">
        <color indexed="64"/>
      </bottom>
      <diagonal/>
    </border>
    <border>
      <left/>
      <right style="thin">
        <color indexed="64"/>
      </right>
      <top style="double">
        <color auto="1"/>
      </top>
      <bottom style="double">
        <color indexed="64"/>
      </bottom>
      <diagonal/>
    </border>
    <border>
      <left style="thin">
        <color indexed="64"/>
      </left>
      <right/>
      <top style="double">
        <color auto="1"/>
      </top>
      <bottom style="double">
        <color indexed="64"/>
      </bottom>
      <diagonal/>
    </border>
    <border>
      <left style="thin">
        <color theme="0"/>
      </left>
      <right/>
      <top style="thin">
        <color indexed="64"/>
      </top>
      <bottom/>
      <diagonal/>
    </border>
    <border>
      <left/>
      <right style="thin">
        <color theme="0"/>
      </right>
      <top style="thin">
        <color indexed="64"/>
      </top>
      <bottom/>
      <diagonal/>
    </border>
    <border>
      <left/>
      <right/>
      <top style="thin">
        <color auto="1"/>
      </top>
      <bottom/>
      <diagonal/>
    </border>
    <border>
      <left style="thin">
        <color auto="1"/>
      </left>
      <right/>
      <top style="thin">
        <color auto="1"/>
      </top>
      <bottom/>
      <diagonal/>
    </border>
    <border>
      <left/>
      <right style="thin">
        <color rgb="FFFFFFFF"/>
      </right>
      <top style="thin">
        <color auto="1"/>
      </top>
      <bottom/>
      <diagonal/>
    </border>
    <border>
      <left style="thin">
        <color rgb="FFFFFFFF"/>
      </left>
      <right/>
      <top style="thin">
        <color auto="1"/>
      </top>
      <bottom/>
      <diagonal/>
    </border>
    <border>
      <left style="thin">
        <color auto="1"/>
      </left>
      <right/>
      <top/>
      <bottom/>
      <diagonal/>
    </border>
    <border>
      <left/>
      <right style="thin">
        <color auto="1"/>
      </right>
      <top/>
      <bottom/>
      <diagonal/>
    </border>
    <border>
      <left/>
      <right/>
      <top style="thin">
        <color auto="1"/>
      </top>
      <bottom style="double">
        <color auto="1"/>
      </bottom>
      <diagonal/>
    </border>
    <border>
      <left/>
      <right style="thin">
        <color auto="1"/>
      </right>
      <top style="thin">
        <color auto="1"/>
      </top>
      <bottom style="double">
        <color auto="1"/>
      </bottom>
      <diagonal/>
    </border>
    <border>
      <left/>
      <right/>
      <top style="double">
        <color auto="1"/>
      </top>
      <bottom style="double">
        <color auto="1"/>
      </bottom>
      <diagonal/>
    </border>
    <border>
      <left/>
      <right style="thin">
        <color auto="1"/>
      </right>
      <top style="double">
        <color auto="1"/>
      </top>
      <bottom style="double">
        <color auto="1"/>
      </bottom>
      <diagonal/>
    </border>
    <border>
      <left/>
      <right style="thin">
        <color indexed="64"/>
      </right>
      <top style="thin">
        <color indexed="64"/>
      </top>
      <bottom/>
      <diagonal/>
    </border>
    <border>
      <left/>
      <right style="thin">
        <color indexed="64"/>
      </right>
      <top/>
      <bottom style="thin">
        <color auto="1"/>
      </bottom>
      <diagonal/>
    </border>
    <border>
      <left style="thin">
        <color indexed="64"/>
      </left>
      <right/>
      <top/>
      <bottom style="thin">
        <color indexed="64"/>
      </bottom>
      <diagonal/>
    </border>
    <border>
      <left/>
      <right style="thin">
        <color indexed="64"/>
      </right>
      <top style="thin">
        <color indexed="64"/>
      </top>
      <bottom style="thin">
        <color indexed="64"/>
      </bottom>
      <diagonal/>
    </border>
  </borders>
  <cellStyleXfs count="11">
    <xf numFmtId="0" fontId="0" fillId="0" borderId="0"/>
    <xf numFmtId="0" fontId="1" fillId="2" borderId="0" applyNumberFormat="0" applyAlignment="0"/>
    <xf numFmtId="164" fontId="3" fillId="0" borderId="0"/>
    <xf numFmtId="0" fontId="10" fillId="5" borderId="0" applyAlignment="0"/>
    <xf numFmtId="0" fontId="13" fillId="0" borderId="0" applyNumberFormat="0" applyProtection="0"/>
    <xf numFmtId="0" fontId="14" fillId="0" borderId="0" applyNumberFormat="0"/>
    <xf numFmtId="0" fontId="12" fillId="0" borderId="2" applyNumberFormat="0" applyFont="0" applyFill="0" applyAlignment="0"/>
    <xf numFmtId="43" fontId="15" fillId="0" borderId="0" applyFont="0" applyFill="0" applyBorder="0" applyAlignment="0" applyProtection="0"/>
    <xf numFmtId="9" fontId="15" fillId="0" borderId="0" applyFont="0" applyFill="0" applyBorder="0" applyAlignment="0" applyProtection="0"/>
    <xf numFmtId="0" fontId="12" fillId="0" borderId="21" applyNumberFormat="0" applyFont="0" applyFill="0" applyAlignment="0"/>
    <xf numFmtId="43" fontId="15" fillId="0" borderId="0" applyFont="0" applyFill="0" applyBorder="0" applyAlignment="0" applyProtection="0"/>
  </cellStyleXfs>
  <cellXfs count="272">
    <xf numFmtId="0" fontId="0" fillId="0" borderId="0" xfId="0"/>
    <xf numFmtId="0" fontId="2" fillId="3" borderId="0" xfId="1" applyFont="1" applyFill="1" applyAlignment="1">
      <alignment horizontal="left"/>
    </xf>
    <xf numFmtId="164" fontId="4" fillId="0" borderId="0" xfId="2" applyFont="1"/>
    <xf numFmtId="164" fontId="5" fillId="3" borderId="1" xfId="2" applyFont="1" applyFill="1" applyBorder="1"/>
    <xf numFmtId="164" fontId="4" fillId="0" borderId="1" xfId="2" applyFont="1" applyBorder="1"/>
    <xf numFmtId="164" fontId="6" fillId="0" borderId="0" xfId="2" applyFont="1"/>
    <xf numFmtId="164" fontId="7" fillId="0" borderId="0" xfId="2" applyFont="1"/>
    <xf numFmtId="164" fontId="8" fillId="0" borderId="0" xfId="2" applyFont="1"/>
    <xf numFmtId="165" fontId="8" fillId="4" borderId="0" xfId="2" applyNumberFormat="1" applyFont="1" applyFill="1"/>
    <xf numFmtId="164" fontId="9" fillId="3" borderId="1" xfId="2" applyFont="1" applyFill="1" applyBorder="1"/>
    <xf numFmtId="0" fontId="0" fillId="3" borderId="0" xfId="0" applyFill="1"/>
    <xf numFmtId="0" fontId="0" fillId="3" borderId="0" xfId="0" applyFill="1" applyProtection="1"/>
    <xf numFmtId="164" fontId="4" fillId="3" borderId="0" xfId="2" applyFont="1" applyFill="1" applyProtection="1"/>
    <xf numFmtId="164" fontId="6" fillId="3" borderId="0" xfId="2" applyFont="1" applyFill="1" applyProtection="1"/>
    <xf numFmtId="0" fontId="4" fillId="3" borderId="0" xfId="0" applyFont="1" applyFill="1" applyProtection="1"/>
    <xf numFmtId="0" fontId="0" fillId="0" borderId="0" xfId="0" applyProtection="1"/>
    <xf numFmtId="164" fontId="4" fillId="0" borderId="0" xfId="2" applyFont="1" applyProtection="1">
      <protection locked="0"/>
    </xf>
    <xf numFmtId="0" fontId="2" fillId="3" borderId="0" xfId="1" applyFont="1" applyFill="1" applyAlignment="1" applyProtection="1">
      <alignment horizontal="left"/>
      <protection locked="0"/>
    </xf>
    <xf numFmtId="164" fontId="5" fillId="3" borderId="1" xfId="2" applyFont="1" applyFill="1" applyBorder="1" applyProtection="1">
      <protection locked="0"/>
    </xf>
    <xf numFmtId="164" fontId="4" fillId="0" borderId="1" xfId="2" applyFont="1" applyBorder="1" applyProtection="1">
      <protection locked="0"/>
    </xf>
    <xf numFmtId="164" fontId="6" fillId="0" borderId="0" xfId="2" applyFont="1" applyProtection="1">
      <protection locked="0"/>
    </xf>
    <xf numFmtId="0" fontId="11" fillId="3" borderId="0" xfId="3" applyFont="1" applyFill="1" applyProtection="1"/>
    <xf numFmtId="0" fontId="0" fillId="3" borderId="6" xfId="0" applyFill="1" applyBorder="1"/>
    <xf numFmtId="0" fontId="0" fillId="0" borderId="6" xfId="0" applyBorder="1"/>
    <xf numFmtId="0" fontId="0" fillId="3" borderId="0" xfId="0" applyFill="1" applyBorder="1"/>
    <xf numFmtId="0" fontId="0" fillId="0" borderId="0" xfId="0" applyBorder="1"/>
    <xf numFmtId="0" fontId="0" fillId="3" borderId="9" xfId="0" applyFill="1" applyBorder="1"/>
    <xf numFmtId="0" fontId="0" fillId="0" borderId="9" xfId="0" applyBorder="1"/>
    <xf numFmtId="164" fontId="17" fillId="3" borderId="1" xfId="2" applyFont="1" applyFill="1" applyBorder="1"/>
    <xf numFmtId="164" fontId="17" fillId="3" borderId="0" xfId="2" applyFont="1" applyFill="1" applyProtection="1"/>
    <xf numFmtId="166" fontId="17" fillId="3" borderId="0" xfId="2" applyNumberFormat="1" applyFont="1" applyFill="1" applyProtection="1"/>
    <xf numFmtId="0" fontId="17" fillId="3" borderId="0" xfId="0" applyFont="1" applyFill="1" applyProtection="1"/>
    <xf numFmtId="0" fontId="18" fillId="2" borderId="5" xfId="1" applyFont="1" applyBorder="1" applyProtection="1"/>
    <xf numFmtId="0" fontId="18" fillId="2" borderId="6" xfId="1" applyFont="1" applyBorder="1" applyProtection="1"/>
    <xf numFmtId="0" fontId="19" fillId="5" borderId="7" xfId="3" applyFont="1" applyBorder="1" applyProtection="1"/>
    <xf numFmtId="0" fontId="19" fillId="5" borderId="0" xfId="3" applyFont="1" applyBorder="1" applyProtection="1"/>
    <xf numFmtId="0" fontId="21" fillId="3" borderId="7" xfId="0" applyFont="1" applyFill="1" applyBorder="1" applyProtection="1"/>
    <xf numFmtId="0" fontId="17" fillId="3" borderId="0" xfId="0" applyFont="1" applyFill="1" applyBorder="1" applyProtection="1"/>
    <xf numFmtId="0" fontId="17" fillId="3" borderId="3" xfId="0" applyFont="1" applyFill="1" applyBorder="1" applyProtection="1"/>
    <xf numFmtId="0" fontId="17" fillId="3" borderId="7" xfId="0" applyFont="1" applyFill="1" applyBorder="1" applyProtection="1"/>
    <xf numFmtId="0" fontId="22" fillId="3" borderId="3" xfId="5" applyFont="1" applyFill="1" applyBorder="1" applyProtection="1"/>
    <xf numFmtId="0" fontId="18" fillId="6" borderId="8" xfId="6" applyFont="1" applyFill="1" applyBorder="1" applyProtection="1"/>
    <xf numFmtId="0" fontId="18" fillId="6" borderId="2" xfId="6" applyFont="1" applyFill="1" applyBorder="1" applyProtection="1"/>
    <xf numFmtId="0" fontId="23" fillId="6" borderId="4" xfId="6" applyFont="1" applyFill="1" applyBorder="1" applyProtection="1"/>
    <xf numFmtId="0" fontId="18" fillId="6" borderId="12" xfId="6" applyFont="1" applyFill="1" applyBorder="1" applyProtection="1"/>
    <xf numFmtId="0" fontId="18" fillId="6" borderId="10" xfId="6" applyFont="1" applyFill="1" applyBorder="1" applyProtection="1"/>
    <xf numFmtId="0" fontId="23" fillId="6" borderId="11" xfId="6" applyFont="1" applyFill="1" applyBorder="1" applyProtection="1"/>
    <xf numFmtId="168" fontId="0" fillId="3" borderId="0" xfId="0" applyNumberFormat="1" applyFill="1"/>
    <xf numFmtId="0" fontId="24" fillId="0" borderId="0" xfId="0" applyFont="1"/>
    <xf numFmtId="168" fontId="17" fillId="3" borderId="0" xfId="7" applyNumberFormat="1" applyFont="1" applyFill="1" applyBorder="1" applyAlignment="1" applyProtection="1">
      <alignment horizontal="right" indent="1"/>
    </xf>
    <xf numFmtId="3" fontId="17" fillId="3" borderId="0" xfId="0" applyNumberFormat="1" applyFont="1" applyFill="1" applyBorder="1" applyAlignment="1" applyProtection="1">
      <alignment horizontal="right" indent="1"/>
    </xf>
    <xf numFmtId="0" fontId="17" fillId="3" borderId="0" xfId="0" applyFont="1" applyFill="1" applyBorder="1" applyAlignment="1" applyProtection="1">
      <alignment horizontal="right" indent="1"/>
    </xf>
    <xf numFmtId="168" fontId="18" fillId="6" borderId="2" xfId="7" applyNumberFormat="1" applyFont="1" applyFill="1" applyBorder="1" applyAlignment="1" applyProtection="1">
      <alignment horizontal="right" indent="1"/>
    </xf>
    <xf numFmtId="168" fontId="18" fillId="6" borderId="10" xfId="7" applyNumberFormat="1" applyFont="1" applyFill="1" applyBorder="1" applyAlignment="1" applyProtection="1">
      <alignment horizontal="right" indent="1"/>
    </xf>
    <xf numFmtId="0" fontId="0" fillId="3" borderId="0" xfId="0" applyFill="1" applyAlignment="1" applyProtection="1">
      <alignment vertical="center"/>
    </xf>
    <xf numFmtId="0" fontId="16" fillId="3" borderId="0" xfId="0" applyFont="1" applyFill="1" applyAlignment="1">
      <alignment vertical="center"/>
    </xf>
    <xf numFmtId="0" fontId="18" fillId="6" borderId="0" xfId="4" applyFont="1" applyFill="1" applyBorder="1" applyAlignment="1" applyProtection="1">
      <alignment vertical="center"/>
    </xf>
    <xf numFmtId="0" fontId="20" fillId="6" borderId="0" xfId="0" applyFont="1" applyFill="1" applyBorder="1" applyAlignment="1" applyProtection="1">
      <alignment vertical="center"/>
    </xf>
    <xf numFmtId="0" fontId="20" fillId="6"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0" fontId="0" fillId="3" borderId="0" xfId="0" applyFill="1" applyBorder="1" applyAlignment="1">
      <alignment vertical="center"/>
    </xf>
    <xf numFmtId="0" fontId="0" fillId="0" borderId="0" xfId="0" applyBorder="1" applyAlignment="1">
      <alignment vertical="center"/>
    </xf>
    <xf numFmtId="0" fontId="20" fillId="6" borderId="7" xfId="0" applyFont="1" applyFill="1" applyBorder="1" applyAlignment="1" applyProtection="1">
      <alignment horizontal="center" vertical="center"/>
    </xf>
    <xf numFmtId="0" fontId="19" fillId="5" borderId="3" xfId="3" applyFont="1" applyBorder="1" applyProtection="1"/>
    <xf numFmtId="0" fontId="20" fillId="6" borderId="3" xfId="0" applyFont="1" applyFill="1" applyBorder="1" applyAlignment="1" applyProtection="1">
      <alignment horizontal="center" vertical="center" wrapText="1"/>
    </xf>
    <xf numFmtId="167" fontId="17" fillId="7" borderId="0" xfId="2" quotePrefix="1" applyNumberFormat="1" applyFont="1" applyFill="1" applyProtection="1"/>
    <xf numFmtId="0" fontId="18" fillId="6" borderId="7" xfId="0" applyFont="1" applyFill="1" applyBorder="1" applyAlignment="1" applyProtection="1">
      <alignment vertical="center"/>
    </xf>
    <xf numFmtId="169" fontId="17" fillId="3" borderId="3" xfId="8" applyNumberFormat="1" applyFont="1" applyFill="1" applyBorder="1" applyAlignment="1" applyProtection="1">
      <alignment horizontal="right" indent="1"/>
    </xf>
    <xf numFmtId="169" fontId="17" fillId="3" borderId="3" xfId="0" applyNumberFormat="1" applyFont="1" applyFill="1" applyBorder="1" applyAlignment="1" applyProtection="1">
      <alignment horizontal="right" indent="1"/>
    </xf>
    <xf numFmtId="169" fontId="20" fillId="6" borderId="4" xfId="8" applyNumberFormat="1" applyFont="1" applyFill="1" applyBorder="1" applyAlignment="1" applyProtection="1">
      <alignment horizontal="right" indent="1"/>
    </xf>
    <xf numFmtId="169" fontId="20" fillId="6" borderId="11" xfId="8" applyNumberFormat="1" applyFont="1" applyFill="1" applyBorder="1" applyAlignment="1" applyProtection="1">
      <alignment horizontal="right" indent="1"/>
    </xf>
    <xf numFmtId="169" fontId="17" fillId="3" borderId="0" xfId="8" applyNumberFormat="1" applyFont="1" applyFill="1" applyBorder="1" applyAlignment="1" applyProtection="1">
      <alignment horizontal="right" indent="1"/>
    </xf>
    <xf numFmtId="169" fontId="17" fillId="3" borderId="0" xfId="0" applyNumberFormat="1" applyFont="1" applyFill="1" applyBorder="1" applyAlignment="1" applyProtection="1">
      <alignment horizontal="right" indent="1"/>
    </xf>
    <xf numFmtId="169" fontId="20" fillId="6" borderId="2" xfId="8" applyNumberFormat="1" applyFont="1" applyFill="1" applyBorder="1" applyAlignment="1" applyProtection="1">
      <alignment horizontal="right" indent="1"/>
    </xf>
    <xf numFmtId="169" fontId="20" fillId="6" borderId="10" xfId="8"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xf>
    <xf numFmtId="3" fontId="17" fillId="8" borderId="0" xfId="0" applyNumberFormat="1" applyFont="1" applyFill="1" applyBorder="1" applyAlignment="1" applyProtection="1">
      <alignment horizontal="right" indent="1"/>
    </xf>
    <xf numFmtId="166" fontId="17" fillId="3" borderId="0" xfId="2" quotePrefix="1" applyNumberFormat="1" applyFont="1" applyFill="1" applyProtection="1"/>
    <xf numFmtId="170" fontId="0" fillId="3" borderId="0" xfId="8" applyNumberFormat="1" applyFont="1" applyFill="1"/>
    <xf numFmtId="9" fontId="0" fillId="3" borderId="0" xfId="8" applyFont="1" applyFill="1"/>
    <xf numFmtId="0" fontId="25" fillId="0" borderId="0" xfId="0" applyNumberFormat="1" applyFont="1" applyFill="1" applyBorder="1" applyAlignment="1" applyProtection="1"/>
    <xf numFmtId="0" fontId="25" fillId="9" borderId="0" xfId="0" applyNumberFormat="1" applyFont="1" applyFill="1" applyBorder="1" applyAlignment="1" applyProtection="1"/>
    <xf numFmtId="164" fontId="30" fillId="9" borderId="1" xfId="0" applyNumberFormat="1" applyFont="1" applyFill="1" applyBorder="1" applyAlignment="1" applyProtection="1"/>
    <xf numFmtId="164" fontId="27" fillId="9" borderId="0" xfId="0" applyNumberFormat="1" applyFont="1" applyFill="1" applyBorder="1" applyAlignment="1" applyProtection="1"/>
    <xf numFmtId="164" fontId="30" fillId="9" borderId="0" xfId="0" applyNumberFormat="1" applyFont="1" applyFill="1" applyBorder="1" applyAlignment="1" applyProtection="1"/>
    <xf numFmtId="164" fontId="28" fillId="9" borderId="0" xfId="0" applyNumberFormat="1" applyFont="1" applyFill="1" applyBorder="1" applyAlignment="1" applyProtection="1"/>
    <xf numFmtId="0" fontId="30" fillId="9" borderId="0" xfId="0" applyNumberFormat="1" applyFont="1" applyFill="1" applyBorder="1" applyAlignment="1" applyProtection="1"/>
    <xf numFmtId="167" fontId="30" fillId="10" borderId="0" xfId="0" quotePrefix="1" applyNumberFormat="1" applyFont="1" applyFill="1" applyBorder="1" applyAlignment="1" applyProtection="1"/>
    <xf numFmtId="0" fontId="26" fillId="11" borderId="16" xfId="0" applyNumberFormat="1" applyFont="1" applyFill="1" applyBorder="1" applyAlignment="1" applyProtection="1"/>
    <xf numFmtId="0" fontId="26" fillId="11" borderId="15" xfId="0" applyNumberFormat="1" applyFont="1" applyFill="1" applyBorder="1" applyAlignment="1" applyProtection="1"/>
    <xf numFmtId="0" fontId="29" fillId="9" borderId="0" xfId="0" applyNumberFormat="1" applyFont="1" applyFill="1" applyBorder="1" applyAlignment="1" applyProtection="1"/>
    <xf numFmtId="0" fontId="31" fillId="5" borderId="19" xfId="0" applyNumberFormat="1" applyFont="1" applyFill="1" applyBorder="1" applyAlignment="1" applyProtection="1"/>
    <xf numFmtId="0" fontId="31" fillId="5" borderId="0" xfId="0" applyNumberFormat="1" applyFont="1" applyFill="1" applyBorder="1" applyAlignment="1" applyProtection="1"/>
    <xf numFmtId="0" fontId="31" fillId="5" borderId="20" xfId="0" applyNumberFormat="1" applyFont="1" applyFill="1" applyBorder="1" applyAlignment="1" applyProtection="1"/>
    <xf numFmtId="0" fontId="25" fillId="9" borderId="0" xfId="0" applyNumberFormat="1" applyFont="1" applyFill="1" applyBorder="1" applyAlignment="1" applyProtection="1">
      <alignment vertical="center"/>
    </xf>
    <xf numFmtId="0" fontId="34" fillId="9" borderId="0" xfId="0" applyNumberFormat="1" applyFont="1" applyFill="1" applyBorder="1" applyAlignment="1" applyProtection="1">
      <alignment vertical="center"/>
    </xf>
    <xf numFmtId="0" fontId="26" fillId="6" borderId="19" xfId="0" applyNumberFormat="1" applyFont="1" applyFill="1" applyBorder="1" applyAlignment="1" applyProtection="1">
      <alignment vertical="center"/>
    </xf>
    <xf numFmtId="0" fontId="26" fillId="6" borderId="0" xfId="0" applyNumberFormat="1" applyFont="1" applyFill="1" applyBorder="1" applyAlignment="1" applyProtection="1">
      <alignment vertical="center"/>
    </xf>
    <xf numFmtId="0" fontId="35" fillId="6" borderId="0" xfId="0" applyNumberFormat="1" applyFont="1" applyFill="1" applyBorder="1" applyAlignment="1" applyProtection="1">
      <alignment vertical="center"/>
    </xf>
    <xf numFmtId="0" fontId="35" fillId="6" borderId="19" xfId="0" applyNumberFormat="1" applyFont="1" applyFill="1" applyBorder="1" applyAlignment="1" applyProtection="1">
      <alignment horizontal="center" vertical="center"/>
    </xf>
    <xf numFmtId="0" fontId="35" fillId="6" borderId="0" xfId="0" applyNumberFormat="1" applyFont="1" applyFill="1" applyBorder="1" applyAlignment="1" applyProtection="1">
      <alignment horizontal="center" vertical="center"/>
    </xf>
    <xf numFmtId="0" fontId="35" fillId="6" borderId="0" xfId="0" applyNumberFormat="1" applyFont="1" applyFill="1" applyBorder="1" applyAlignment="1" applyProtection="1">
      <alignment horizontal="center" vertical="center" wrapText="1"/>
    </xf>
    <xf numFmtId="0" fontId="35" fillId="6" borderId="20" xfId="0" applyNumberFormat="1" applyFont="1" applyFill="1" applyBorder="1" applyAlignment="1" applyProtection="1">
      <alignment horizontal="center" vertical="center" wrapText="1"/>
    </xf>
    <xf numFmtId="0" fontId="27" fillId="9" borderId="0" xfId="0" applyNumberFormat="1" applyFont="1" applyFill="1" applyBorder="1" applyAlignment="1" applyProtection="1"/>
    <xf numFmtId="0" fontId="32" fillId="9" borderId="19" xfId="0" applyNumberFormat="1" applyFont="1" applyFill="1" applyBorder="1" applyAlignment="1" applyProtection="1"/>
    <xf numFmtId="0" fontId="30" fillId="9" borderId="20" xfId="0" applyNumberFormat="1" applyFont="1" applyFill="1" applyBorder="1" applyAlignment="1" applyProtection="1"/>
    <xf numFmtId="0" fontId="30" fillId="9" borderId="19" xfId="0" applyNumberFormat="1" applyFont="1" applyFill="1" applyBorder="1" applyAlignment="1" applyProtection="1"/>
    <xf numFmtId="168" fontId="30" fillId="12" borderId="0" xfId="0" applyNumberFormat="1" applyFont="1" applyFill="1" applyBorder="1" applyAlignment="1" applyProtection="1">
      <alignment horizontal="right" indent="1"/>
    </xf>
    <xf numFmtId="169" fontId="30" fillId="9" borderId="0" xfId="0" applyNumberFormat="1" applyFont="1" applyFill="1" applyBorder="1" applyAlignment="1" applyProtection="1">
      <alignment horizontal="right" indent="1"/>
    </xf>
    <xf numFmtId="169" fontId="30" fillId="9" borderId="20" xfId="0" applyNumberFormat="1" applyFont="1" applyFill="1" applyBorder="1" applyAlignment="1" applyProtection="1">
      <alignment horizontal="right" indent="1"/>
    </xf>
    <xf numFmtId="3" fontId="30" fillId="12" borderId="0" xfId="0" applyNumberFormat="1" applyFont="1" applyFill="1" applyBorder="1" applyAlignment="1" applyProtection="1">
      <alignment horizontal="right" indent="1"/>
    </xf>
    <xf numFmtId="0" fontId="30" fillId="9" borderId="0" xfId="0" applyNumberFormat="1" applyFont="1" applyFill="1" applyBorder="1" applyAlignment="1" applyProtection="1">
      <alignment horizontal="right" indent="1"/>
    </xf>
    <xf numFmtId="168" fontId="30" fillId="9" borderId="0" xfId="0" applyNumberFormat="1" applyFont="1" applyFill="1" applyBorder="1" applyAlignment="1" applyProtection="1">
      <alignment horizontal="right" indent="1"/>
    </xf>
    <xf numFmtId="3" fontId="30" fillId="9" borderId="0" xfId="0" applyNumberFormat="1" applyFont="1" applyFill="1" applyBorder="1" applyAlignment="1" applyProtection="1">
      <alignment horizontal="right" indent="1"/>
    </xf>
    <xf numFmtId="0" fontId="33" fillId="9" borderId="20" xfId="0" applyNumberFormat="1" applyFont="1" applyFill="1" applyBorder="1" applyAlignment="1" applyProtection="1"/>
    <xf numFmtId="168" fontId="26" fillId="6" borderId="21" xfId="0" applyNumberFormat="1" applyFont="1" applyFill="1" applyBorder="1" applyAlignment="1" applyProtection="1">
      <alignment horizontal="right" indent="1"/>
    </xf>
    <xf numFmtId="169" fontId="35" fillId="6" borderId="21" xfId="0" applyNumberFormat="1" applyFont="1" applyFill="1" applyBorder="1" applyAlignment="1" applyProtection="1">
      <alignment horizontal="right" indent="1"/>
    </xf>
    <xf numFmtId="169" fontId="35" fillId="6" borderId="22" xfId="0" applyNumberFormat="1" applyFont="1" applyFill="1" applyBorder="1" applyAlignment="1" applyProtection="1">
      <alignment horizontal="right" indent="1"/>
    </xf>
    <xf numFmtId="168" fontId="26" fillId="6" borderId="23" xfId="0" applyNumberFormat="1" applyFont="1" applyFill="1" applyBorder="1" applyAlignment="1" applyProtection="1">
      <alignment horizontal="right" indent="1"/>
    </xf>
    <xf numFmtId="169" fontId="35" fillId="6" borderId="23" xfId="0" applyNumberFormat="1" applyFont="1" applyFill="1" applyBorder="1" applyAlignment="1" applyProtection="1">
      <alignment horizontal="right" indent="1"/>
    </xf>
    <xf numFmtId="169" fontId="35" fillId="6" borderId="24" xfId="0" applyNumberFormat="1" applyFont="1" applyFill="1" applyBorder="1" applyAlignment="1" applyProtection="1">
      <alignment horizontal="right" indent="1"/>
    </xf>
    <xf numFmtId="168" fontId="25" fillId="9" borderId="0" xfId="0" applyNumberFormat="1" applyFont="1" applyFill="1" applyBorder="1" applyAlignment="1" applyProtection="1"/>
    <xf numFmtId="171" fontId="30" fillId="9" borderId="0" xfId="0" applyNumberFormat="1" applyFont="1" applyFill="1" applyBorder="1" applyAlignment="1" applyProtection="1"/>
    <xf numFmtId="0" fontId="0" fillId="3" borderId="15" xfId="0" applyFill="1" applyBorder="1"/>
    <xf numFmtId="0" fontId="0" fillId="0" borderId="15" xfId="0" applyBorder="1"/>
    <xf numFmtId="0" fontId="19" fillId="5" borderId="19" xfId="3" applyFont="1" applyBorder="1" applyProtection="1"/>
    <xf numFmtId="0" fontId="19" fillId="5" borderId="20" xfId="3" applyFont="1" applyBorder="1" applyProtection="1"/>
    <xf numFmtId="0" fontId="20" fillId="6" borderId="19" xfId="0" applyFont="1" applyFill="1" applyBorder="1" applyAlignment="1" applyProtection="1">
      <alignment horizontal="center" vertical="center"/>
    </xf>
    <xf numFmtId="0" fontId="17" fillId="3" borderId="20" xfId="0" applyFont="1" applyFill="1" applyBorder="1" applyProtection="1"/>
    <xf numFmtId="168" fontId="17" fillId="8" borderId="0" xfId="7" applyNumberFormat="1" applyFont="1" applyFill="1" applyBorder="1" applyAlignment="1" applyProtection="1"/>
    <xf numFmtId="169" fontId="17" fillId="3" borderId="20" xfId="8" applyNumberFormat="1" applyFont="1" applyFill="1" applyBorder="1" applyAlignment="1" applyProtection="1">
      <alignment horizontal="right" indent="1"/>
    </xf>
    <xf numFmtId="0" fontId="17" fillId="3" borderId="0" xfId="0" applyFont="1" applyFill="1" applyBorder="1" applyAlignment="1" applyProtection="1"/>
    <xf numFmtId="169" fontId="17" fillId="3" borderId="20" xfId="0" applyNumberFormat="1" applyFont="1" applyFill="1" applyBorder="1" applyAlignment="1" applyProtection="1">
      <alignment horizontal="right" indent="1"/>
    </xf>
    <xf numFmtId="172" fontId="17" fillId="8" borderId="0" xfId="7" applyNumberFormat="1" applyFont="1" applyFill="1" applyBorder="1" applyAlignment="1" applyProtection="1"/>
    <xf numFmtId="168" fontId="17" fillId="3" borderId="0" xfId="7" applyNumberFormat="1" applyFont="1" applyFill="1" applyBorder="1" applyAlignment="1" applyProtection="1"/>
    <xf numFmtId="173" fontId="17" fillId="8" borderId="0" xfId="7" applyNumberFormat="1" applyFont="1" applyFill="1" applyBorder="1" applyAlignment="1" applyProtection="1"/>
    <xf numFmtId="168" fontId="18" fillId="6" borderId="21" xfId="7" applyNumberFormat="1" applyFont="1" applyFill="1" applyBorder="1" applyAlignment="1" applyProtection="1">
      <alignment horizontal="right"/>
    </xf>
    <xf numFmtId="169" fontId="20" fillId="6" borderId="21" xfId="8" applyNumberFormat="1" applyFont="1" applyFill="1" applyBorder="1" applyAlignment="1" applyProtection="1">
      <alignment horizontal="right" indent="1"/>
    </xf>
    <xf numFmtId="169" fontId="20" fillId="6" borderId="22" xfId="8" applyNumberFormat="1" applyFont="1" applyFill="1" applyBorder="1" applyAlignment="1" applyProtection="1">
      <alignment horizontal="right" indent="1"/>
    </xf>
    <xf numFmtId="168" fontId="18" fillId="6" borderId="21" xfId="7" applyNumberFormat="1" applyFont="1" applyFill="1" applyBorder="1" applyAlignment="1" applyProtection="1">
      <alignment horizontal="right" indent="1"/>
    </xf>
    <xf numFmtId="168" fontId="18" fillId="6" borderId="23" xfId="7" applyNumberFormat="1" applyFont="1" applyFill="1" applyBorder="1" applyAlignment="1" applyProtection="1">
      <alignment horizontal="right"/>
    </xf>
    <xf numFmtId="169" fontId="20" fillId="6" borderId="23" xfId="8" applyNumberFormat="1" applyFont="1" applyFill="1" applyBorder="1" applyAlignment="1" applyProtection="1">
      <alignment horizontal="right" indent="1"/>
    </xf>
    <xf numFmtId="169" fontId="20" fillId="6" borderId="24" xfId="8" applyNumberFormat="1" applyFont="1" applyFill="1" applyBorder="1" applyAlignment="1" applyProtection="1">
      <alignment horizontal="right" indent="1"/>
    </xf>
    <xf numFmtId="168" fontId="18" fillId="6" borderId="23" xfId="7" applyNumberFormat="1" applyFont="1" applyFill="1" applyBorder="1" applyAlignment="1" applyProtection="1">
      <alignment horizontal="right" indent="1"/>
    </xf>
    <xf numFmtId="164" fontId="36" fillId="3" borderId="0" xfId="2" applyFont="1" applyFill="1" applyAlignment="1" applyProtection="1">
      <alignment horizontal="left"/>
    </xf>
    <xf numFmtId="0" fontId="18" fillId="2" borderId="16" xfId="1" applyFont="1" applyBorder="1" applyProtection="1"/>
    <xf numFmtId="0" fontId="18" fillId="2" borderId="15" xfId="1" applyFont="1" applyBorder="1" applyProtection="1"/>
    <xf numFmtId="0" fontId="18" fillId="6" borderId="19" xfId="0" applyFont="1" applyFill="1" applyBorder="1" applyAlignment="1" applyProtection="1">
      <alignment vertical="center"/>
    </xf>
    <xf numFmtId="0" fontId="20" fillId="6" borderId="20" xfId="0" applyFont="1" applyFill="1" applyBorder="1" applyAlignment="1" applyProtection="1">
      <alignment horizontal="center" vertical="center" wrapText="1"/>
    </xf>
    <xf numFmtId="0" fontId="20" fillId="6" borderId="20" xfId="0" applyFont="1" applyFill="1" applyBorder="1" applyAlignment="1" applyProtection="1">
      <alignment horizontal="center" vertical="center"/>
    </xf>
    <xf numFmtId="0" fontId="21" fillId="3" borderId="19" xfId="0" applyFont="1" applyFill="1" applyBorder="1" applyProtection="1"/>
    <xf numFmtId="0" fontId="17" fillId="3" borderId="19" xfId="0" applyFont="1" applyFill="1" applyBorder="1" applyProtection="1"/>
    <xf numFmtId="3" fontId="17" fillId="8" borderId="20" xfId="0" applyNumberFormat="1" applyFont="1" applyFill="1" applyBorder="1" applyAlignment="1" applyProtection="1">
      <alignment horizontal="right" indent="1"/>
    </xf>
    <xf numFmtId="168" fontId="37" fillId="3" borderId="0" xfId="7" applyNumberFormat="1" applyFont="1" applyFill="1" applyBorder="1" applyAlignment="1" applyProtection="1">
      <alignment horizontal="right" indent="1"/>
    </xf>
    <xf numFmtId="3" fontId="17" fillId="3" borderId="20" xfId="0" applyNumberFormat="1" applyFont="1" applyFill="1" applyBorder="1" applyAlignment="1" applyProtection="1">
      <alignment horizontal="right" indent="1"/>
    </xf>
    <xf numFmtId="0" fontId="22" fillId="3" borderId="20" xfId="5" applyFont="1" applyFill="1" applyBorder="1" applyProtection="1"/>
    <xf numFmtId="0" fontId="18" fillId="6" borderId="21" xfId="6" applyFont="1" applyFill="1" applyBorder="1" applyProtection="1"/>
    <xf numFmtId="0" fontId="23" fillId="6" borderId="22" xfId="6" applyFont="1" applyFill="1" applyBorder="1" applyProtection="1"/>
    <xf numFmtId="168" fontId="18" fillId="6" borderId="22" xfId="7" applyNumberFormat="1" applyFont="1" applyFill="1" applyBorder="1" applyAlignment="1" applyProtection="1">
      <alignment horizontal="right" indent="1"/>
    </xf>
    <xf numFmtId="0" fontId="18" fillId="6" borderId="23" xfId="6" applyFont="1" applyFill="1" applyBorder="1" applyProtection="1"/>
    <xf numFmtId="0" fontId="23" fillId="6" borderId="24" xfId="6" applyFont="1" applyFill="1" applyBorder="1" applyProtection="1"/>
    <xf numFmtId="168" fontId="18" fillId="6" borderId="24" xfId="7" applyNumberFormat="1" applyFont="1" applyFill="1" applyBorder="1" applyAlignment="1" applyProtection="1">
      <alignment horizontal="right" indent="1"/>
    </xf>
    <xf numFmtId="0" fontId="38" fillId="3" borderId="0" xfId="0" applyFont="1" applyFill="1"/>
    <xf numFmtId="164" fontId="4" fillId="3" borderId="0" xfId="2" applyFont="1" applyFill="1"/>
    <xf numFmtId="164" fontId="17" fillId="3" borderId="0" xfId="2" applyFont="1" applyFill="1"/>
    <xf numFmtId="166" fontId="17" fillId="3" borderId="0" xfId="2" applyNumberFormat="1" applyFont="1" applyFill="1"/>
    <xf numFmtId="164" fontId="6" fillId="3" borderId="0" xfId="2" applyFont="1" applyFill="1"/>
    <xf numFmtId="0" fontId="17" fillId="3" borderId="0" xfId="0" applyFont="1" applyFill="1"/>
    <xf numFmtId="167" fontId="17" fillId="7" borderId="0" xfId="2" quotePrefix="1" applyNumberFormat="1" applyFont="1" applyFill="1"/>
    <xf numFmtId="164" fontId="36" fillId="3" borderId="0" xfId="2" applyFont="1" applyFill="1" applyAlignment="1">
      <alignment horizontal="left"/>
    </xf>
    <xf numFmtId="0" fontId="18" fillId="2" borderId="16" xfId="1" applyFont="1" applyBorder="1"/>
    <xf numFmtId="0" fontId="18" fillId="2" borderId="15" xfId="1" applyFont="1" applyBorder="1"/>
    <xf numFmtId="0" fontId="11" fillId="3" borderId="0" xfId="3" applyFont="1" applyFill="1"/>
    <xf numFmtId="0" fontId="19" fillId="5" borderId="19" xfId="3" applyFont="1" applyBorder="1"/>
    <xf numFmtId="0" fontId="19" fillId="5" borderId="0" xfId="3" applyFont="1"/>
    <xf numFmtId="0" fontId="19" fillId="5" borderId="20" xfId="3" applyFont="1" applyBorder="1"/>
    <xf numFmtId="0" fontId="0" fillId="3" borderId="0" xfId="0" applyFill="1" applyAlignment="1">
      <alignment vertical="center"/>
    </xf>
    <xf numFmtId="0" fontId="18" fillId="6" borderId="19" xfId="0" applyFont="1" applyFill="1" applyBorder="1" applyAlignment="1">
      <alignment vertical="center"/>
    </xf>
    <xf numFmtId="0" fontId="18" fillId="6" borderId="0" xfId="4" applyFont="1" applyFill="1" applyAlignment="1" applyProtection="1">
      <alignment vertical="center"/>
    </xf>
    <xf numFmtId="0" fontId="20" fillId="6" borderId="0" xfId="0" applyFont="1" applyFill="1" applyAlignment="1">
      <alignment vertical="center"/>
    </xf>
    <xf numFmtId="0" fontId="20" fillId="6" borderId="19" xfId="0" applyFont="1" applyFill="1" applyBorder="1" applyAlignment="1">
      <alignment horizontal="center" vertical="center"/>
    </xf>
    <xf numFmtId="0" fontId="20" fillId="6" borderId="0" xfId="0" applyFont="1" applyFill="1" applyAlignment="1">
      <alignment horizontal="center" vertical="center"/>
    </xf>
    <xf numFmtId="0" fontId="20" fillId="6" borderId="0" xfId="0" applyFont="1" applyFill="1" applyAlignment="1">
      <alignment horizontal="center" vertical="center" wrapText="1"/>
    </xf>
    <xf numFmtId="0" fontId="20" fillId="6" borderId="20" xfId="0" applyFont="1" applyFill="1" applyBorder="1" applyAlignment="1">
      <alignment horizontal="center" vertical="center" wrapText="1"/>
    </xf>
    <xf numFmtId="0" fontId="20" fillId="6" borderId="20" xfId="0" applyFont="1" applyFill="1" applyBorder="1" applyAlignment="1">
      <alignment horizontal="center" vertical="center"/>
    </xf>
    <xf numFmtId="0" fontId="0" fillId="0" borderId="0" xfId="0" applyAlignment="1">
      <alignment vertical="center"/>
    </xf>
    <xf numFmtId="0" fontId="4" fillId="3" borderId="0" xfId="0" applyFont="1" applyFill="1"/>
    <xf numFmtId="0" fontId="21" fillId="3" borderId="19" xfId="0" applyFont="1" applyFill="1" applyBorder="1"/>
    <xf numFmtId="0" fontId="17" fillId="3" borderId="20" xfId="0" applyFont="1" applyFill="1" applyBorder="1"/>
    <xf numFmtId="0" fontId="17" fillId="3" borderId="19" xfId="0" applyFont="1" applyFill="1" applyBorder="1"/>
    <xf numFmtId="3" fontId="17" fillId="8" borderId="0" xfId="0" applyNumberFormat="1" applyFont="1" applyFill="1" applyAlignment="1">
      <alignment horizontal="right" indent="1"/>
    </xf>
    <xf numFmtId="3" fontId="17" fillId="8" borderId="20" xfId="0" applyNumberFormat="1" applyFont="1" applyFill="1" applyBorder="1" applyAlignment="1">
      <alignment horizontal="right" indent="1"/>
    </xf>
    <xf numFmtId="169" fontId="17" fillId="3" borderId="20" xfId="0" applyNumberFormat="1" applyFont="1" applyFill="1" applyBorder="1" applyAlignment="1">
      <alignment horizontal="right" indent="1"/>
    </xf>
    <xf numFmtId="169" fontId="17" fillId="3" borderId="0" xfId="0" applyNumberFormat="1" applyFont="1" applyFill="1" applyAlignment="1">
      <alignment horizontal="right" indent="1"/>
    </xf>
    <xf numFmtId="3" fontId="17" fillId="3" borderId="0" xfId="0" applyNumberFormat="1" applyFont="1" applyFill="1" applyAlignment="1">
      <alignment horizontal="right" indent="1"/>
    </xf>
    <xf numFmtId="3" fontId="17" fillId="3" borderId="20" xfId="0" applyNumberFormat="1" applyFont="1" applyFill="1" applyBorder="1" applyAlignment="1">
      <alignment horizontal="right" indent="1"/>
    </xf>
    <xf numFmtId="0" fontId="22" fillId="3" borderId="20" xfId="5" applyFont="1" applyFill="1" applyBorder="1"/>
    <xf numFmtId="0" fontId="18" fillId="6" borderId="8" xfId="9" applyFont="1" applyFill="1" applyBorder="1"/>
    <xf numFmtId="0" fontId="18" fillId="6" borderId="21" xfId="9" applyFont="1" applyFill="1"/>
    <xf numFmtId="0" fontId="23" fillId="6" borderId="22" xfId="9" applyFont="1" applyFill="1" applyBorder="1"/>
    <xf numFmtId="0" fontId="18" fillId="6" borderId="12" xfId="9" applyFont="1" applyFill="1" applyBorder="1"/>
    <xf numFmtId="0" fontId="18" fillId="6" borderId="23" xfId="9" applyFont="1" applyFill="1" applyBorder="1"/>
    <xf numFmtId="0" fontId="23" fillId="6" borderId="24" xfId="9" applyFont="1" applyFill="1" applyBorder="1"/>
    <xf numFmtId="0" fontId="0" fillId="3" borderId="0" xfId="0" applyFill="1" applyAlignment="1">
      <alignment horizontal="right"/>
    </xf>
    <xf numFmtId="164" fontId="17" fillId="3" borderId="0" xfId="2" applyFont="1" applyFill="1" applyAlignment="1">
      <alignment horizontal="right"/>
    </xf>
    <xf numFmtId="173" fontId="39" fillId="2" borderId="15" xfId="1" applyNumberFormat="1" applyFont="1" applyBorder="1" applyAlignment="1">
      <alignment horizontal="right"/>
    </xf>
    <xf numFmtId="0" fontId="40" fillId="5" borderId="19" xfId="3" applyFont="1" applyBorder="1"/>
    <xf numFmtId="9" fontId="40" fillId="5" borderId="19" xfId="8" applyFont="1" applyFill="1" applyBorder="1" applyAlignment="1" applyProtection="1">
      <alignment horizontal="right" vertical="center"/>
    </xf>
    <xf numFmtId="9" fontId="40" fillId="5" borderId="0" xfId="8" applyFont="1" applyFill="1" applyBorder="1" applyAlignment="1" applyProtection="1">
      <alignment horizontal="right" vertical="center"/>
    </xf>
    <xf numFmtId="0" fontId="0" fillId="0" borderId="0" xfId="0" applyAlignment="1">
      <alignment horizontal="right"/>
    </xf>
    <xf numFmtId="164" fontId="9" fillId="3" borderId="1" xfId="2" applyFont="1" applyFill="1" applyBorder="1"/>
    <xf numFmtId="164" fontId="17" fillId="3" borderId="1" xfId="2" applyFont="1" applyFill="1" applyBorder="1" applyAlignment="1">
      <alignment horizontal="right"/>
    </xf>
    <xf numFmtId="0" fontId="40" fillId="3" borderId="0" xfId="3" applyFont="1" applyFill="1" applyBorder="1"/>
    <xf numFmtId="0" fontId="19" fillId="3" borderId="0" xfId="3" applyFont="1" applyFill="1"/>
    <xf numFmtId="9" fontId="40" fillId="3" borderId="0" xfId="8" applyFont="1" applyFill="1" applyBorder="1" applyAlignment="1" applyProtection="1">
      <alignment horizontal="right" vertical="center"/>
    </xf>
    <xf numFmtId="0" fontId="41" fillId="0" borderId="0" xfId="0" applyFont="1"/>
    <xf numFmtId="3" fontId="17" fillId="8" borderId="0" xfId="7" applyNumberFormat="1" applyFont="1" applyFill="1" applyBorder="1" applyAlignment="1" applyProtection="1"/>
    <xf numFmtId="3" fontId="17" fillId="3" borderId="0" xfId="0" applyNumberFormat="1" applyFont="1" applyFill="1"/>
    <xf numFmtId="3" fontId="17" fillId="3" borderId="0" xfId="7" applyNumberFormat="1" applyFont="1" applyFill="1" applyBorder="1" applyAlignment="1" applyProtection="1"/>
    <xf numFmtId="168" fontId="0" fillId="0" borderId="0" xfId="0" applyNumberFormat="1"/>
    <xf numFmtId="1" fontId="21" fillId="3" borderId="0" xfId="2" applyNumberFormat="1" applyFont="1" applyFill="1" applyAlignment="1">
      <alignment horizontal="right"/>
    </xf>
    <xf numFmtId="174" fontId="40" fillId="5" borderId="0" xfId="8" applyNumberFormat="1" applyFont="1" applyFill="1" applyBorder="1" applyAlignment="1" applyProtection="1">
      <alignment horizontal="right" vertical="center"/>
    </xf>
    <xf numFmtId="164" fontId="17" fillId="3" borderId="0" xfId="2" applyFont="1" applyFill="1" applyBorder="1"/>
    <xf numFmtId="0" fontId="42" fillId="3" borderId="0" xfId="0" applyFont="1" applyFill="1"/>
    <xf numFmtId="0" fontId="42" fillId="0" borderId="0" xfId="0" applyFont="1"/>
    <xf numFmtId="0" fontId="43" fillId="3" borderId="0" xfId="3" applyFont="1" applyFill="1"/>
    <xf numFmtId="0" fontId="42" fillId="3" borderId="0" xfId="0" applyFont="1" applyFill="1" applyAlignment="1">
      <alignment vertical="center"/>
    </xf>
    <xf numFmtId="0" fontId="44" fillId="3" borderId="0" xfId="0" applyFont="1" applyFill="1" applyAlignment="1">
      <alignment vertical="center"/>
    </xf>
    <xf numFmtId="0" fontId="45" fillId="3" borderId="0" xfId="0" applyFont="1" applyFill="1"/>
    <xf numFmtId="168" fontId="42" fillId="3" borderId="0" xfId="0" applyNumberFormat="1" applyFont="1" applyFill="1"/>
    <xf numFmtId="168" fontId="17" fillId="8" borderId="20" xfId="7" applyNumberFormat="1" applyFont="1" applyFill="1" applyBorder="1" applyAlignment="1" applyProtection="1">
      <alignment horizontal="right" indent="1"/>
    </xf>
    <xf numFmtId="168" fontId="17" fillId="3" borderId="20" xfId="7" applyNumberFormat="1" applyFont="1" applyFill="1" applyBorder="1" applyAlignment="1" applyProtection="1">
      <alignment horizontal="right" indent="1"/>
    </xf>
    <xf numFmtId="168" fontId="17" fillId="8" borderId="26" xfId="7" applyNumberFormat="1" applyFont="1" applyFill="1" applyBorder="1" applyAlignment="1" applyProtection="1">
      <alignment horizontal="right" indent="1"/>
    </xf>
    <xf numFmtId="49" fontId="17" fillId="3" borderId="0" xfId="2" quotePrefix="1" applyNumberFormat="1" applyFont="1" applyFill="1"/>
    <xf numFmtId="0" fontId="19" fillId="5" borderId="0" xfId="3" applyFont="1" applyBorder="1"/>
    <xf numFmtId="0" fontId="20" fillId="6" borderId="0" xfId="0" applyFont="1" applyFill="1" applyBorder="1" applyAlignment="1">
      <alignment horizontal="center" vertical="center" wrapText="1"/>
    </xf>
    <xf numFmtId="0" fontId="20" fillId="6" borderId="19" xfId="0" applyFont="1" applyFill="1" applyBorder="1" applyAlignment="1">
      <alignment horizontal="center" vertical="center" wrapText="1"/>
    </xf>
    <xf numFmtId="0" fontId="20" fillId="6" borderId="0" xfId="0" applyFont="1" applyFill="1" applyBorder="1" applyAlignment="1">
      <alignment horizontal="center" vertical="center"/>
    </xf>
    <xf numFmtId="0" fontId="17" fillId="3" borderId="0" xfId="0" applyFont="1" applyFill="1" applyBorder="1"/>
    <xf numFmtId="168" fontId="17" fillId="8" borderId="19" xfId="7" applyNumberFormat="1" applyFont="1" applyFill="1" applyBorder="1" applyAlignment="1" applyProtection="1">
      <alignment horizontal="right" indent="1"/>
    </xf>
    <xf numFmtId="169" fontId="17" fillId="3" borderId="0" xfId="0" applyNumberFormat="1" applyFont="1" applyFill="1" applyBorder="1" applyAlignment="1">
      <alignment horizontal="right" indent="1"/>
    </xf>
    <xf numFmtId="168" fontId="17" fillId="3" borderId="19" xfId="7" applyNumberFormat="1" applyFont="1" applyFill="1" applyBorder="1" applyAlignment="1" applyProtection="1">
      <alignment horizontal="right" indent="1"/>
    </xf>
    <xf numFmtId="168" fontId="17" fillId="8" borderId="27" xfId="7" applyNumberFormat="1" applyFont="1" applyFill="1" applyBorder="1" applyAlignment="1" applyProtection="1">
      <alignment horizontal="right" indent="1"/>
    </xf>
    <xf numFmtId="168" fontId="17" fillId="8" borderId="9" xfId="7" applyNumberFormat="1" applyFont="1" applyFill="1" applyBorder="1" applyAlignment="1" applyProtection="1">
      <alignment horizontal="right" indent="1"/>
    </xf>
    <xf numFmtId="168" fontId="42" fillId="0" borderId="0" xfId="0" applyNumberFormat="1" applyFont="1"/>
    <xf numFmtId="173" fontId="39" fillId="2" borderId="26" xfId="1" applyNumberFormat="1" applyFont="1" applyBorder="1" applyAlignment="1">
      <alignment horizontal="right"/>
    </xf>
    <xf numFmtId="175" fontId="40" fillId="5" borderId="28" xfId="8" applyNumberFormat="1" applyFont="1" applyFill="1" applyBorder="1" applyAlignment="1" applyProtection="1">
      <alignment horizontal="right" vertical="center"/>
    </xf>
    <xf numFmtId="0" fontId="46" fillId="0" borderId="0" xfId="0" applyFont="1"/>
    <xf numFmtId="168" fontId="46" fillId="0" borderId="0" xfId="0" applyNumberFormat="1" applyFont="1"/>
    <xf numFmtId="164" fontId="18" fillId="2" borderId="15" xfId="1" applyNumberFormat="1" applyFont="1" applyBorder="1" applyAlignment="1">
      <alignment horizontal="center"/>
    </xf>
    <xf numFmtId="164" fontId="18" fillId="2" borderId="14" xfId="1" applyNumberFormat="1" applyFont="1" applyBorder="1" applyAlignment="1">
      <alignment horizontal="center"/>
    </xf>
    <xf numFmtId="0" fontId="18" fillId="2" borderId="13" xfId="1" applyFont="1" applyBorder="1" applyAlignment="1">
      <alignment horizontal="center"/>
    </xf>
    <xf numFmtId="0" fontId="18" fillId="2" borderId="15" xfId="1" applyFont="1" applyBorder="1" applyAlignment="1">
      <alignment horizontal="center"/>
    </xf>
    <xf numFmtId="0" fontId="18" fillId="2" borderId="14" xfId="1" applyFont="1" applyBorder="1" applyAlignment="1">
      <alignment horizontal="center"/>
    </xf>
    <xf numFmtId="0" fontId="18" fillId="2" borderId="25" xfId="1" applyFont="1" applyBorder="1" applyAlignment="1">
      <alignment horizontal="center"/>
    </xf>
    <xf numFmtId="0" fontId="19" fillId="5" borderId="19" xfId="3" applyFont="1" applyBorder="1" applyAlignment="1">
      <alignment horizontal="center"/>
    </xf>
    <xf numFmtId="0" fontId="19" fillId="5" borderId="0" xfId="3" applyFont="1" applyAlignment="1">
      <alignment horizontal="center"/>
    </xf>
    <xf numFmtId="0" fontId="19" fillId="5" borderId="20" xfId="3" applyFont="1" applyBorder="1" applyAlignment="1">
      <alignment horizontal="center"/>
    </xf>
    <xf numFmtId="0" fontId="18" fillId="2" borderId="16" xfId="1" applyFont="1" applyBorder="1" applyAlignment="1">
      <alignment horizontal="center"/>
    </xf>
    <xf numFmtId="0" fontId="18" fillId="2" borderId="13" xfId="1" applyFont="1" applyBorder="1" applyAlignment="1" applyProtection="1">
      <alignment horizontal="center"/>
    </xf>
    <xf numFmtId="0" fontId="18" fillId="2" borderId="15" xfId="1" applyFont="1" applyBorder="1" applyAlignment="1" applyProtection="1">
      <alignment horizontal="center"/>
    </xf>
    <xf numFmtId="0" fontId="18" fillId="2" borderId="14" xfId="1" applyFont="1" applyBorder="1" applyAlignment="1" applyProtection="1">
      <alignment horizontal="center"/>
    </xf>
    <xf numFmtId="0" fontId="18" fillId="2" borderId="25" xfId="1" applyFont="1" applyBorder="1" applyAlignment="1" applyProtection="1">
      <alignment horizontal="center"/>
    </xf>
    <xf numFmtId="0" fontId="26" fillId="11" borderId="15" xfId="0" applyNumberFormat="1" applyFont="1" applyFill="1" applyBorder="1" applyAlignment="1" applyProtection="1">
      <alignment horizontal="center"/>
    </xf>
    <xf numFmtId="0" fontId="26" fillId="11" borderId="17" xfId="0" applyNumberFormat="1" applyFont="1" applyFill="1" applyBorder="1" applyAlignment="1" applyProtection="1">
      <alignment horizontal="center"/>
    </xf>
    <xf numFmtId="0" fontId="26" fillId="11" borderId="18" xfId="0" applyNumberFormat="1" applyFont="1" applyFill="1" applyBorder="1" applyAlignment="1" applyProtection="1">
      <alignment horizontal="center"/>
    </xf>
    <xf numFmtId="0" fontId="18" fillId="2" borderId="6" xfId="1" applyFont="1" applyBorder="1" applyAlignment="1" applyProtection="1">
      <alignment horizontal="center"/>
    </xf>
    <xf numFmtId="0" fontId="17" fillId="0" borderId="6" xfId="0" applyFont="1" applyBorder="1" applyAlignment="1" applyProtection="1">
      <alignment horizontal="center"/>
    </xf>
    <xf numFmtId="0" fontId="0" fillId="0" borderId="6" xfId="0" applyBorder="1" applyAlignment="1"/>
    <xf numFmtId="0" fontId="0" fillId="0" borderId="14" xfId="0" applyBorder="1" applyAlignment="1"/>
    <xf numFmtId="0" fontId="17" fillId="0" borderId="6" xfId="0" applyFont="1" applyBorder="1" applyAlignment="1">
      <alignment horizontal="center"/>
    </xf>
  </cellXfs>
  <cellStyles count="11">
    <cellStyle name="Comma" xfId="7" builtinId="3"/>
    <cellStyle name="Comma 2" xfId="10"/>
    <cellStyle name="Header1" xfId="4"/>
    <cellStyle name="Line_ClosingBal" xfId="6"/>
    <cellStyle name="Line_ClosingBal 2" xfId="9"/>
    <cellStyle name="Normal" xfId="0" builtinId="0"/>
    <cellStyle name="Normal 2" xfId="2"/>
    <cellStyle name="Percent" xfId="8" builtinId="5"/>
    <cellStyle name="Sheet_Header" xfId="1"/>
    <cellStyle name="Sheet_Header2" xfId="3"/>
    <cellStyle name="Unit" xfId="5"/>
  </cellStyles>
  <dxfs count="0"/>
  <tableStyles count="0" defaultTableStyle="TableStyleMedium2" defaultPivotStyle="PivotStyleLight16"/>
  <colors>
    <mruColors>
      <color rgb="FF5865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2.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45"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1.xml"/><Relationship Id="rId46" Type="http://schemas.openxmlformats.org/officeDocument/2006/relationships/customXml" Target="../customXml/item3.xml"/><Relationship Id="rId20" Type="http://schemas.openxmlformats.org/officeDocument/2006/relationships/worksheet" Target="worksheets/sheet20.xml"/><Relationship Id="rId41"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195405</xdr:colOff>
      <xdr:row>9</xdr:row>
      <xdr:rowOff>157582</xdr:rowOff>
    </xdr:from>
    <xdr:to>
      <xdr:col>4</xdr:col>
      <xdr:colOff>552229</xdr:colOff>
      <xdr:row>16</xdr:row>
      <xdr:rowOff>162874</xdr:rowOff>
    </xdr:to>
    <xdr:pic>
      <xdr:nvPicPr>
        <xdr:cNvPr id="2" name="Picture 1">
          <a:extLst>
            <a:ext uri="{FF2B5EF4-FFF2-40B4-BE49-F238E27FC236}">
              <a16:creationId xmlns:a16="http://schemas.microsoft.com/office/drawing/2014/main" id="{FA4DB605-4411-4985-B255-32972C0484B4}"/>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202" t="5109" r="3815" b="8029"/>
        <a:stretch/>
      </xdr:blipFill>
      <xdr:spPr bwMode="auto">
        <a:xfrm>
          <a:off x="551005" y="2259432"/>
          <a:ext cx="1741124" cy="1205442"/>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210E2634-B954-4C71-ACA5-421D22184C13}"/>
            </a:ext>
          </a:extLst>
        </xdr:cNvPr>
        <xdr:cNvPicPr>
          <a:picLocks noChangeAspect="1"/>
        </xdr:cNvPicPr>
      </xdr:nvPicPr>
      <xdr:blipFill>
        <a:blip xmlns:r="http://schemas.openxmlformats.org/officeDocument/2006/relationships" r:embed="rId1"/>
        <a:stretch>
          <a:fillRect/>
        </a:stretch>
      </xdr:blipFill>
      <xdr:spPr>
        <a:xfrm>
          <a:off x="17132481" y="0"/>
          <a:ext cx="566906" cy="54092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D849879A-4C7D-4698-9034-48E14A6DDC7A}"/>
            </a:ext>
          </a:extLst>
        </xdr:cNvPr>
        <xdr:cNvPicPr>
          <a:picLocks noChangeAspect="1"/>
        </xdr:cNvPicPr>
      </xdr:nvPicPr>
      <xdr:blipFill>
        <a:blip xmlns:r="http://schemas.openxmlformats.org/officeDocument/2006/relationships" r:embed="rId1"/>
        <a:stretch>
          <a:fillRect/>
        </a:stretch>
      </xdr:blipFill>
      <xdr:spPr>
        <a:xfrm>
          <a:off x="16332381" y="0"/>
          <a:ext cx="566906" cy="54092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BE5E051B-8963-479C-AD31-69154F498DE0}"/>
            </a:ext>
          </a:extLst>
        </xdr:cNvPr>
        <xdr:cNvPicPr>
          <a:picLocks noChangeAspect="1"/>
        </xdr:cNvPicPr>
      </xdr:nvPicPr>
      <xdr:blipFill>
        <a:blip xmlns:r="http://schemas.openxmlformats.org/officeDocument/2006/relationships" r:embed="rId1"/>
        <a:stretch>
          <a:fillRect/>
        </a:stretch>
      </xdr:blipFill>
      <xdr:spPr>
        <a:xfrm>
          <a:off x="16112490" y="24765"/>
          <a:ext cx="566906" cy="54092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46DA15B1-25B2-46A9-B2EC-0529DF1C48DD}"/>
            </a:ext>
          </a:extLst>
        </xdr:cNvPr>
        <xdr:cNvPicPr>
          <a:picLocks noChangeAspect="1"/>
        </xdr:cNvPicPr>
      </xdr:nvPicPr>
      <xdr:blipFill>
        <a:blip xmlns:r="http://schemas.openxmlformats.org/officeDocument/2006/relationships" r:embed="rId1"/>
        <a:stretch>
          <a:fillRect/>
        </a:stretch>
      </xdr:blipFill>
      <xdr:spPr>
        <a:xfrm>
          <a:off x="15579090" y="24765"/>
          <a:ext cx="566906" cy="54092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3F44234E-8D88-4A0E-9F72-C9B6A37737C0}"/>
            </a:ext>
          </a:extLst>
        </xdr:cNvPr>
        <xdr:cNvPicPr>
          <a:picLocks noChangeAspect="1"/>
        </xdr:cNvPicPr>
      </xdr:nvPicPr>
      <xdr:blipFill>
        <a:blip xmlns:r="http://schemas.openxmlformats.org/officeDocument/2006/relationships" r:embed="rId1"/>
        <a:stretch>
          <a:fillRect/>
        </a:stretch>
      </xdr:blipFill>
      <xdr:spPr>
        <a:xfrm>
          <a:off x="15480030" y="24765"/>
          <a:ext cx="566906" cy="54092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oneCellAnchor>
    <xdr:from>
      <xdr:col>26</xdr:col>
      <xdr:colOff>231626</xdr:colOff>
      <xdr:row>0</xdr:row>
      <xdr:rowOff>0</xdr:rowOff>
    </xdr:from>
    <xdr:ext cx="508635" cy="410999"/>
    <xdr:pic>
      <xdr:nvPicPr>
        <xdr:cNvPr id="2" name="Picture 1">
          <a:extLst>
            <a:ext uri="{FF2B5EF4-FFF2-40B4-BE49-F238E27FC236}">
              <a16:creationId xmlns:a16="http://schemas.microsoft.com/office/drawing/2014/main" id="{B3E60561-CBC0-4FBC-9ED1-EABF68F5E681}"/>
            </a:ext>
          </a:extLst>
        </xdr:cNvPr>
        <xdr:cNvPicPr>
          <a:picLocks noChangeAspect="1"/>
        </xdr:cNvPicPr>
      </xdr:nvPicPr>
      <xdr:blipFill>
        <a:blip xmlns:r="http://schemas.openxmlformats.org/officeDocument/2006/relationships" r:embed="rId1"/>
        <a:stretch>
          <a:fillRect/>
        </a:stretch>
      </xdr:blipFill>
      <xdr:spPr>
        <a:xfrm>
          <a:off x="17780486" y="0"/>
          <a:ext cx="508635" cy="410999"/>
        </a:xfrm>
        <a:prstGeom prst="rect">
          <a:avLst/>
        </a:prstGeom>
      </xdr:spPr>
    </xdr:pic>
    <xdr:clientData/>
  </xdr:oneCellAnchor>
</xdr:wsDr>
</file>

<file path=xl/drawings/drawing16.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740261</xdr:colOff>
      <xdr:row>1</xdr:row>
      <xdr:rowOff>228119</xdr:rowOff>
    </xdr:to>
    <xdr:pic>
      <xdr:nvPicPr>
        <xdr:cNvPr id="2" name="Picture 1">
          <a:extLst>
            <a:ext uri="{FF2B5EF4-FFF2-40B4-BE49-F238E27FC236}">
              <a16:creationId xmlns:a16="http://schemas.microsoft.com/office/drawing/2014/main" id="{45B96A45-A881-42CF-9E67-C3C77A85C205}"/>
            </a:ext>
          </a:extLst>
        </xdr:cNvPr>
        <xdr:cNvPicPr>
          <a:picLocks noChangeAspect="1"/>
        </xdr:cNvPicPr>
      </xdr:nvPicPr>
      <xdr:blipFill>
        <a:blip xmlns:r="http://schemas.openxmlformats.org/officeDocument/2006/relationships" r:embed="rId1"/>
        <a:stretch>
          <a:fillRect/>
        </a:stretch>
      </xdr:blipFill>
      <xdr:spPr>
        <a:xfrm>
          <a:off x="13924766" y="0"/>
          <a:ext cx="508635" cy="410999"/>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C4EADCC4-54DB-4631-8BF8-B01740986C3E}"/>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463C70D-374C-4280-84D4-3191F939655D}"/>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A829D523-075E-401B-958E-A28529227D9A}"/>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1ACE80B-0AE6-4812-9B35-1E99B7B66353}"/>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D27DED90-4327-4E78-BD7E-02F425298B14}"/>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62AA4977-3483-45CA-847C-DFB8C2CD85E7}"/>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134471</xdr:colOff>
      <xdr:row>3</xdr:row>
      <xdr:rowOff>56030</xdr:rowOff>
    </xdr:from>
    <xdr:to>
      <xdr:col>17</xdr:col>
      <xdr:colOff>493060</xdr:colOff>
      <xdr:row>24</xdr:row>
      <xdr:rowOff>201706</xdr:rowOff>
    </xdr:to>
    <xdr:sp macro="" textlink="">
      <xdr:nvSpPr>
        <xdr:cNvPr id="2" name="TextBox 1">
          <a:extLst>
            <a:ext uri="{FF2B5EF4-FFF2-40B4-BE49-F238E27FC236}">
              <a16:creationId xmlns:a16="http://schemas.microsoft.com/office/drawing/2014/main" id="{D4975EB9-A846-43F5-9D41-AE4342B6379A}"/>
            </a:ext>
          </a:extLst>
        </xdr:cNvPr>
        <xdr:cNvSpPr txBox="1"/>
      </xdr:nvSpPr>
      <xdr:spPr>
        <a:xfrm>
          <a:off x="313765" y="898712"/>
          <a:ext cx="10300448" cy="46638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de-DE" sz="1200" b="1" i="1">
              <a:solidFill>
                <a:schemeClr val="dk1"/>
              </a:solidFill>
              <a:effectLst/>
              <a:latin typeface="+mn-lt"/>
              <a:ea typeface="+mn-ea"/>
              <a:cs typeface="+mn-cs"/>
            </a:rPr>
            <a:t>Kapsam</a:t>
          </a:r>
          <a:r>
            <a:rPr lang="de-DE" sz="1200" b="0" i="1">
              <a:solidFill>
                <a:schemeClr val="dk1"/>
              </a:solidFill>
              <a:effectLst/>
              <a:latin typeface="+mn-lt"/>
              <a:ea typeface="+mn-ea"/>
              <a:cs typeface="+mn-cs"/>
            </a:rPr>
            <a:t> </a:t>
          </a:r>
          <a:r>
            <a:rPr lang="de-DE" sz="1200">
              <a:solidFill>
                <a:schemeClr val="dk1"/>
              </a:solidFill>
              <a:effectLst/>
              <a:latin typeface="+mn-lt"/>
              <a:ea typeface="+mn-ea"/>
              <a:cs typeface="+mn-cs"/>
            </a:rPr>
            <a:t> </a:t>
          </a:r>
          <a:r>
            <a:rPr lang="de-DE" sz="1200" b="0" i="0">
              <a:solidFill>
                <a:schemeClr val="dk1"/>
              </a:solidFill>
              <a:effectLst/>
              <a:latin typeface="+mn-lt"/>
              <a:ea typeface="+mn-ea"/>
              <a:cs typeface="+mn-cs"/>
            </a:rPr>
            <a:t> </a:t>
          </a:r>
          <a:endParaRPr lang="en-US" sz="1050">
            <a:effectLst/>
          </a:endParaRPr>
        </a:p>
        <a:p>
          <a:pPr rtl="0" eaLnBrk="1" latinLnBrk="0" hangingPunct="1"/>
          <a:r>
            <a:rPr lang="de-DE" sz="1100" b="0" i="0">
              <a:solidFill>
                <a:schemeClr val="dk1"/>
              </a:solidFill>
              <a:effectLst/>
              <a:latin typeface="+mn-lt"/>
              <a:ea typeface="+mn-ea"/>
              <a:cs typeface="+mn-cs"/>
            </a:rPr>
            <a:t>Kruvaziyer limanlarına ilişkin trafik istatistikleri, Global Ports Holding Plc'nin ("GPH" veya "Şirket") denetlenmiş mali tablolarında tam olarak konsolide edilmiştir. Yolcu sayıları konsolide portföy konsolidasyon çevresine atıfta bulunur, dolayısıyla özsermaye ile muhasebeleştirilen ortak limanlar La Goulette, Lizbon, Singapur ve Venedik hariçtir. </a:t>
          </a:r>
          <a:r>
            <a:rPr lang="de-DE" sz="1100" b="0" i="1">
              <a:solidFill>
                <a:schemeClr val="dk1"/>
              </a:solidFill>
              <a:effectLst/>
              <a:latin typeface="+mn-lt"/>
              <a:ea typeface="+mn-ea"/>
              <a:cs typeface="+mn-cs"/>
            </a:rPr>
            <a:t> </a:t>
          </a:r>
          <a:endParaRPr lang="en-US" sz="1100">
            <a:effectLst/>
          </a:endParaRPr>
        </a:p>
        <a:p>
          <a:pPr rtl="0" eaLnBrk="1" fontAlgn="auto" latinLnBrk="0" hangingPunct="1"/>
          <a:endParaRPr lang="tr-TR" sz="1100" b="1" i="1" baseline="0">
            <a:solidFill>
              <a:schemeClr val="dk1"/>
            </a:solidFill>
            <a:effectLst/>
            <a:latin typeface="+mn-lt"/>
            <a:ea typeface="+mn-ea"/>
            <a:cs typeface="+mn-cs"/>
          </a:endParaRPr>
        </a:p>
        <a:p>
          <a:pPr rtl="0" eaLnBrk="1" fontAlgn="auto" latinLnBrk="0" hangingPunct="1"/>
          <a:r>
            <a:rPr lang="de-DE" sz="1100" b="1" i="1" baseline="0">
              <a:solidFill>
                <a:schemeClr val="dk1"/>
              </a:solidFill>
              <a:effectLst/>
              <a:latin typeface="+mn-lt"/>
              <a:ea typeface="+mn-ea"/>
              <a:cs typeface="+mn-cs"/>
            </a:rPr>
            <a:t>Sözlük</a:t>
          </a:r>
          <a:endParaRPr lang="en-US" sz="1100">
            <a:effectLst/>
          </a:endParaRPr>
        </a:p>
        <a:p>
          <a:pPr rtl="0" eaLnBrk="1" latinLnBrk="0" hangingPunct="1"/>
          <a:r>
            <a:rPr lang="de-DE" sz="1100" b="1" i="0">
              <a:solidFill>
                <a:schemeClr val="dk1"/>
              </a:solidFill>
              <a:effectLst/>
              <a:latin typeface="+mn-lt"/>
              <a:ea typeface="+mn-ea"/>
              <a:cs typeface="+mn-cs"/>
            </a:rPr>
            <a:t>Seferler		</a:t>
          </a:r>
          <a:r>
            <a:rPr lang="de-DE" sz="1100" b="0" i="0">
              <a:solidFill>
                <a:schemeClr val="dk1"/>
              </a:solidFill>
              <a:effectLst/>
              <a:latin typeface="+mn-lt"/>
              <a:ea typeface="+mn-ea"/>
              <a:cs typeface="+mn-cs"/>
            </a:rPr>
            <a:t>Kruvaziyer gemi seferleri. </a:t>
          </a:r>
          <a:r>
            <a:rPr lang="de-DE" sz="1100">
              <a:solidFill>
                <a:schemeClr val="dk1"/>
              </a:solidFill>
              <a:effectLst/>
              <a:latin typeface="+mn-lt"/>
              <a:ea typeface="+mn-ea"/>
              <a:cs typeface="+mn-cs"/>
            </a:rPr>
            <a:t> </a:t>
          </a:r>
          <a:r>
            <a:rPr lang="de-DE" sz="1100" b="0" i="0">
              <a:solidFill>
                <a:schemeClr val="dk1"/>
              </a:solidFill>
              <a:effectLst/>
              <a:latin typeface="+mn-lt"/>
              <a:ea typeface="+mn-ea"/>
              <a:cs typeface="+mn-cs"/>
            </a:rPr>
            <a:t> </a:t>
          </a:r>
          <a:endParaRPr lang="en-US" sz="1100">
            <a:effectLst/>
          </a:endParaRPr>
        </a:p>
        <a:p>
          <a:pPr rtl="0" eaLnBrk="1" latinLnBrk="0" hangingPunct="1"/>
          <a:r>
            <a:rPr lang="de-DE" sz="1100" b="1" i="0">
              <a:solidFill>
                <a:schemeClr val="dk1"/>
              </a:solidFill>
              <a:effectLst/>
              <a:latin typeface="+mn-lt"/>
              <a:ea typeface="+mn-ea"/>
              <a:cs typeface="+mn-cs"/>
            </a:rPr>
            <a:t>Yolcu Sayısı	 </a:t>
          </a:r>
          <a:r>
            <a:rPr lang="de-DE" sz="1100" b="1">
              <a:solidFill>
                <a:schemeClr val="dk1"/>
              </a:solidFill>
              <a:effectLst/>
              <a:latin typeface="+mn-lt"/>
              <a:ea typeface="+mn-ea"/>
              <a:cs typeface="+mn-cs"/>
            </a:rPr>
            <a:t> </a:t>
          </a:r>
          <a:r>
            <a:rPr lang="de-DE" sz="1100" b="1" i="0">
              <a:solidFill>
                <a:schemeClr val="dk1"/>
              </a:solidFill>
              <a:effectLst/>
              <a:latin typeface="+mn-lt"/>
              <a:ea typeface="+mn-ea"/>
              <a:cs typeface="+mn-cs"/>
            </a:rPr>
            <a:t> 	</a:t>
          </a:r>
          <a:r>
            <a:rPr lang="de-DE" sz="1100" b="0" i="0">
              <a:solidFill>
                <a:schemeClr val="dk1"/>
              </a:solidFill>
              <a:effectLst/>
              <a:latin typeface="+mn-lt"/>
              <a:ea typeface="+mn-ea"/>
              <a:cs typeface="+mn-cs"/>
            </a:rPr>
            <a:t>Yolcuların gemiden fiilen ayrılmalarına gerek kalmadan yolcu gemisindeki yolculara dayalı yolcu hareketlerini temsil eder. </a:t>
          </a:r>
          <a:endParaRPr lang="en-US" sz="1100">
            <a:effectLst/>
          </a:endParaRPr>
        </a:p>
        <a:p>
          <a:pPr rtl="0" eaLnBrk="1" latinLnBrk="0" hangingPunct="1"/>
          <a:r>
            <a:rPr lang="de-DE" sz="1100" b="0" i="0">
              <a:solidFill>
                <a:schemeClr val="dk1"/>
              </a:solidFill>
              <a:effectLst/>
              <a:latin typeface="+mn-lt"/>
              <a:ea typeface="+mn-ea"/>
              <a:cs typeface="+mn-cs"/>
            </a:rPr>
            <a:t>		Ana</a:t>
          </a:r>
          <a:r>
            <a:rPr lang="de-DE" sz="1100" b="0" i="0" baseline="0">
              <a:solidFill>
                <a:schemeClr val="dk1"/>
              </a:solidFill>
              <a:effectLst/>
              <a:latin typeface="+mn-lt"/>
              <a:ea typeface="+mn-ea"/>
              <a:cs typeface="+mn-cs"/>
            </a:rPr>
            <a:t> liman </a:t>
          </a:r>
          <a:r>
            <a:rPr lang="de-DE" sz="1100" b="0" i="0">
              <a:solidFill>
                <a:schemeClr val="dk1"/>
              </a:solidFill>
              <a:effectLst/>
              <a:latin typeface="+mn-lt"/>
              <a:ea typeface="+mn-ea"/>
              <a:cs typeface="+mn-cs"/>
            </a:rPr>
            <a:t>veya interport çağrıları için, biniş ve iniş yolcu hareketleri sayılır. </a:t>
          </a:r>
          <a:endParaRPr lang="en-US" sz="1100">
            <a:effectLst/>
          </a:endParaRPr>
        </a:p>
        <a:p>
          <a:pPr rtl="0" eaLnBrk="1" latinLnBrk="0" hangingPunct="1"/>
          <a:r>
            <a:rPr lang="de-DE" sz="1100" b="0" i="0">
              <a:solidFill>
                <a:schemeClr val="dk1"/>
              </a:solidFill>
              <a:effectLst/>
              <a:latin typeface="+mn-lt"/>
              <a:ea typeface="+mn-ea"/>
              <a:cs typeface="+mn-cs"/>
            </a:rPr>
            <a:t>		Transit kruvaziyer ve feribot seferleri ile gelen yolcuların her biri, bir yolcu hareketini temsil etmektedir. </a:t>
          </a:r>
          <a:r>
            <a:rPr lang="de-DE" sz="1100">
              <a:solidFill>
                <a:schemeClr val="dk1"/>
              </a:solidFill>
              <a:effectLst/>
              <a:latin typeface="+mn-lt"/>
              <a:ea typeface="+mn-ea"/>
              <a:cs typeface="+mn-cs"/>
            </a:rPr>
            <a:t> </a:t>
          </a:r>
          <a:r>
            <a:rPr lang="de-DE" sz="1100" b="0" i="0">
              <a:solidFill>
                <a:schemeClr val="dk1"/>
              </a:solidFill>
              <a:effectLst/>
              <a:latin typeface="+mn-lt"/>
              <a:ea typeface="+mn-ea"/>
              <a:cs typeface="+mn-cs"/>
            </a:rPr>
            <a:t> </a:t>
          </a:r>
          <a:endParaRPr lang="en-US" sz="1100">
            <a:effectLst/>
          </a:endParaRPr>
        </a:p>
        <a:p>
          <a:pPr rtl="0" eaLnBrk="1" latinLnBrk="0" hangingPunct="1"/>
          <a:r>
            <a:rPr lang="de-DE" sz="1100" b="1" i="0">
              <a:solidFill>
                <a:schemeClr val="dk1"/>
              </a:solidFill>
              <a:effectLst/>
              <a:latin typeface="+mn-lt"/>
              <a:ea typeface="+mn-ea"/>
              <a:cs typeface="+mn-cs"/>
            </a:rPr>
            <a:t>2019  verisi </a:t>
          </a:r>
          <a:r>
            <a:rPr lang="de-DE" sz="1100" b="1">
              <a:solidFill>
                <a:schemeClr val="dk1"/>
              </a:solidFill>
              <a:effectLst/>
              <a:latin typeface="+mn-lt"/>
              <a:ea typeface="+mn-ea"/>
              <a:cs typeface="+mn-cs"/>
            </a:rPr>
            <a:t> </a:t>
          </a:r>
          <a:r>
            <a:rPr lang="de-DE" sz="1100" b="1" i="0">
              <a:solidFill>
                <a:schemeClr val="dk1"/>
              </a:solidFill>
              <a:effectLst/>
              <a:latin typeface="+mn-lt"/>
              <a:ea typeface="+mn-ea"/>
              <a:cs typeface="+mn-cs"/>
            </a:rPr>
            <a:t> 		</a:t>
          </a:r>
          <a:r>
            <a:rPr lang="de-DE" sz="1100" b="0" i="0">
              <a:solidFill>
                <a:schemeClr val="dk1"/>
              </a:solidFill>
              <a:effectLst/>
              <a:latin typeface="+mn-lt"/>
              <a:ea typeface="+mn-ea"/>
              <a:cs typeface="+mn-cs"/>
            </a:rPr>
            <a:t>2019 takvim yılı boyunca edinilen büyük limanlara ilişkin karşılaştırmalı bilgiler, bu limanlar için tüm takvim yılı boyunca 12 milyon</a:t>
          </a:r>
          <a:r>
            <a:rPr lang="tr-TR" sz="1100" b="0" i="0">
              <a:solidFill>
                <a:schemeClr val="dk1"/>
              </a:solidFill>
              <a:effectLst/>
              <a:latin typeface="+mn-lt"/>
              <a:ea typeface="+mn-ea"/>
              <a:cs typeface="+mn-cs"/>
            </a:rPr>
            <a:t/>
          </a:r>
          <a:br>
            <a:rPr lang="tr-TR" sz="1100" b="0" i="0">
              <a:solidFill>
                <a:schemeClr val="dk1"/>
              </a:solidFill>
              <a:effectLst/>
              <a:latin typeface="+mn-lt"/>
              <a:ea typeface="+mn-ea"/>
              <a:cs typeface="+mn-cs"/>
            </a:rPr>
          </a:br>
          <a:r>
            <a:rPr lang="tr-TR" sz="1100" b="0" i="0">
              <a:solidFill>
                <a:schemeClr val="dk1"/>
              </a:solidFill>
              <a:effectLst/>
              <a:latin typeface="+mn-lt"/>
              <a:ea typeface="+mn-ea"/>
              <a:cs typeface="+mn-cs"/>
            </a:rPr>
            <a:t>                                                    </a:t>
          </a:r>
          <a:r>
            <a:rPr lang="de-DE" sz="1100" b="0" i="0">
              <a:solidFill>
                <a:schemeClr val="dk1"/>
              </a:solidFill>
              <a:effectLst/>
              <a:latin typeface="+mn-lt"/>
              <a:ea typeface="+mn-ea"/>
              <a:cs typeface="+mn-cs"/>
            </a:rPr>
            <a:t> hacmi temsil etmektedir - Şirketin mali tablolarında sunulduğu üzere GPH kontrolü altındaki orantılı dönemi değil. </a:t>
          </a:r>
        </a:p>
        <a:p>
          <a:pPr rtl="0" eaLnBrk="1" latinLnBrk="0" hangingPunct="1"/>
          <a:endParaRPr lang="en-US" sz="1100">
            <a:effectLst/>
          </a:endParaRPr>
        </a:p>
        <a:p>
          <a:r>
            <a:rPr lang="de-DE" sz="1100" b="1" i="1">
              <a:solidFill>
                <a:schemeClr val="dk1"/>
              </a:solidFill>
              <a:effectLst/>
              <a:latin typeface="+mn-lt"/>
              <a:ea typeface="+mn-ea"/>
              <a:cs typeface="+mn-cs"/>
            </a:rPr>
            <a:t>Bölgesel Raporlama bazlı Liman Kırılımı (31 Mart 2023 itibarıyla)</a:t>
          </a:r>
          <a:endParaRPr lang="en-US">
            <a:effectLst/>
          </a:endParaRPr>
        </a:p>
        <a:p>
          <a:r>
            <a:rPr lang="de-DE" sz="1100" b="1">
              <a:solidFill>
                <a:schemeClr val="dk1"/>
              </a:solidFill>
              <a:effectLst/>
              <a:latin typeface="+mn-lt"/>
              <a:ea typeface="+mn-ea"/>
              <a:cs typeface="+mn-cs"/>
            </a:rPr>
            <a:t>Amerika: </a:t>
          </a:r>
          <a:r>
            <a:rPr lang="de-DE" sz="1100">
              <a:solidFill>
                <a:schemeClr val="dk1"/>
              </a:solidFill>
              <a:effectLst/>
              <a:latin typeface="+mn-lt"/>
              <a:ea typeface="+mn-ea"/>
              <a:cs typeface="+mn-cs"/>
            </a:rPr>
            <a:t>Antigua kruvaziyer Limanı, Nassau Kruvaziyer limanı &amp; Prince Rupert Kruvaziyer limanı (2023 Nisan sonu itibarıyla operasyonlar başlayacaktır)</a:t>
          </a:r>
          <a:endParaRPr lang="en-US">
            <a:effectLst/>
          </a:endParaRPr>
        </a:p>
        <a:p>
          <a:r>
            <a:rPr lang="de-DE" sz="1100" b="1">
              <a:solidFill>
                <a:schemeClr val="dk1"/>
              </a:solidFill>
              <a:effectLst/>
              <a:latin typeface="+mn-lt"/>
              <a:ea typeface="+mn-ea"/>
              <a:cs typeface="+mn-cs"/>
            </a:rPr>
            <a:t>Batı Akdeniz &amp; Atlantik:</a:t>
          </a:r>
          <a:r>
            <a:rPr lang="de-DE" sz="1100">
              <a:solidFill>
                <a:schemeClr val="dk1"/>
              </a:solidFill>
              <a:effectLst/>
              <a:latin typeface="+mn-lt"/>
              <a:ea typeface="+mn-ea"/>
              <a:cs typeface="+mn-cs"/>
            </a:rPr>
            <a:t> İspanya Limanları (Barcelona Kruvaziyer limanı, Fuerteventura Kruvaziyer limanı, Lanzarote Kruvaziyer limanı, Las Palmas Kruvaziyer limanı, Malaga Kruvaziyer limanı, Tarragona Kruvaziyer limanı and Vigo Kruvaziyer limanı), Kalundborg Kruvaziyer limanı, Danimarka. Ek olarak, </a:t>
          </a:r>
          <a:r>
            <a:rPr lang="de-DE" sz="1100" b="0" i="0">
              <a:solidFill>
                <a:schemeClr val="dk1"/>
              </a:solidFill>
              <a:effectLst/>
              <a:latin typeface="+mn-lt"/>
              <a:ea typeface="+mn-ea"/>
              <a:cs typeface="+mn-cs"/>
            </a:rPr>
            <a:t>özsermaye ile muhasebeleştirilen limanlar; </a:t>
          </a:r>
          <a:r>
            <a:rPr lang="de-DE" sz="1100">
              <a:solidFill>
                <a:schemeClr val="dk1"/>
              </a:solidFill>
              <a:effectLst/>
              <a:latin typeface="+mn-lt"/>
              <a:ea typeface="+mn-ea"/>
              <a:cs typeface="+mn-cs"/>
            </a:rPr>
            <a:t>Lizbon Kruvaziyer limanı, Portekiz and Singapur Kruvaziyer limanı, Singapur.</a:t>
          </a:r>
          <a:endParaRPr lang="en-US">
            <a:effectLst/>
          </a:endParaRPr>
        </a:p>
        <a:p>
          <a:r>
            <a:rPr lang="de-DE" sz="1100" b="1">
              <a:solidFill>
                <a:schemeClr val="dk1"/>
              </a:solidFill>
              <a:effectLst/>
              <a:latin typeface="+mn-lt"/>
              <a:ea typeface="+mn-ea"/>
              <a:cs typeface="+mn-cs"/>
            </a:rPr>
            <a:t>Orta Akdeniz: </a:t>
          </a:r>
          <a:r>
            <a:rPr lang="en-GB" sz="1100">
              <a:solidFill>
                <a:schemeClr val="dk1"/>
              </a:solidFill>
              <a:effectLst/>
              <a:latin typeface="+mn-lt"/>
              <a:ea typeface="+mn-ea"/>
              <a:cs typeface="+mn-cs"/>
            </a:rPr>
            <a:t>Italyan Limanları (Cagliari Kruvaziyer limanı, Catania Kruvaziyer limanı, Crotone Kruvaziyer limanı and Taranto Kruvaziyer limanı) ve Valletta Kruvaziyer limanı, Malta</a:t>
          </a:r>
          <a:r>
            <a:rPr lang="en-GB" sz="1100" baseline="0">
              <a:solidFill>
                <a:schemeClr val="dk1"/>
              </a:solidFill>
              <a:effectLst/>
              <a:latin typeface="+mn-lt"/>
              <a:ea typeface="+mn-ea"/>
              <a:cs typeface="+mn-cs"/>
            </a:rPr>
            <a:t> </a:t>
          </a:r>
          <a:r>
            <a:rPr lang="de-DE" sz="1100">
              <a:solidFill>
                <a:schemeClr val="dk1"/>
              </a:solidFill>
              <a:effectLst/>
              <a:latin typeface="+mn-lt"/>
              <a:ea typeface="+mn-ea"/>
              <a:cs typeface="+mn-cs"/>
            </a:rPr>
            <a:t>.</a:t>
          </a:r>
          <a:r>
            <a:rPr lang="de-DE" sz="1100" b="0" i="0" baseline="0">
              <a:solidFill>
                <a:schemeClr val="dk1"/>
              </a:solidFill>
              <a:effectLst/>
              <a:latin typeface="+mn-lt"/>
              <a:ea typeface="+mn-ea"/>
              <a:cs typeface="+mn-cs"/>
            </a:rPr>
            <a:t>Ek olarak, özsermaye ile muhasebeleştirilen limanlar; </a:t>
          </a:r>
          <a:r>
            <a:rPr lang="en-GB" sz="1100">
              <a:solidFill>
                <a:schemeClr val="dk1"/>
              </a:solidFill>
              <a:effectLst/>
              <a:latin typeface="+mn-lt"/>
              <a:ea typeface="+mn-ea"/>
              <a:cs typeface="+mn-cs"/>
            </a:rPr>
            <a:t>La Goulette Kruvaziyer limanı, Tunud and Venedik Kruvaziyer limanı, Italya.</a:t>
          </a:r>
          <a:r>
            <a:rPr lang="en-GB" sz="1100" baseline="0">
              <a:solidFill>
                <a:schemeClr val="dk1"/>
              </a:solidFill>
              <a:effectLst/>
              <a:latin typeface="+mn-lt"/>
              <a:ea typeface="+mn-ea"/>
              <a:cs typeface="+mn-cs"/>
            </a:rPr>
            <a:t> </a:t>
          </a:r>
          <a:endParaRPr lang="en-US">
            <a:effectLst/>
          </a:endParaRPr>
        </a:p>
        <a:p>
          <a:r>
            <a:rPr lang="en-GB" sz="1100" b="1">
              <a:solidFill>
                <a:schemeClr val="dk1"/>
              </a:solidFill>
              <a:effectLst/>
              <a:latin typeface="+mn-lt"/>
              <a:ea typeface="+mn-ea"/>
              <a:cs typeface="+mn-cs"/>
            </a:rPr>
            <a:t>Doğu Akdeniz &amp; Adriyatik:</a:t>
          </a:r>
          <a:r>
            <a:rPr lang="en-GB" sz="1100">
              <a:solidFill>
                <a:schemeClr val="dk1"/>
              </a:solidFill>
              <a:effectLst/>
              <a:latin typeface="+mn-lt"/>
              <a:ea typeface="+mn-ea"/>
              <a:cs typeface="+mn-cs"/>
            </a:rPr>
            <a:t> Türk Kruvaziyer limanı (Bodrum Kruvaziyer limanı and Ege Kruvaziyer limanı) and Zadar Kruvaziyer limanı, Hırvatistan.</a:t>
          </a:r>
          <a:endParaRPr lang="en-US">
            <a:effectLst/>
          </a:endParaRPr>
        </a:p>
        <a:p>
          <a:r>
            <a:rPr lang="en-GB" sz="1100" b="1">
              <a:solidFill>
                <a:schemeClr val="dk1"/>
              </a:solidFill>
              <a:effectLst/>
              <a:latin typeface="+mn-lt"/>
              <a:ea typeface="+mn-ea"/>
              <a:cs typeface="+mn-cs"/>
            </a:rPr>
            <a:t>Diğer:</a:t>
          </a:r>
          <a:r>
            <a:rPr lang="en-GB" sz="1100">
              <a:solidFill>
                <a:schemeClr val="dk1"/>
              </a:solidFill>
              <a:effectLst/>
              <a:latin typeface="+mn-lt"/>
              <a:ea typeface="+mn-ea"/>
              <a:cs typeface="+mn-cs"/>
            </a:rPr>
            <a:t> Adria Limanı, Montengro and Ha Long Bay Kruvaziyer limanı yönetim anlaşmaları, Vietnam ve diğer liman operasyonları</a:t>
          </a:r>
          <a:endParaRPr lang="en-US">
            <a:effectLst/>
          </a:endParaRPr>
        </a:p>
        <a:p>
          <a:pPr rtl="0" eaLnBrk="1" latinLnBrk="0" hangingPunct="1"/>
          <a:endParaRPr lang="de-DE" sz="1100" b="1" i="1">
            <a:solidFill>
              <a:schemeClr val="dk1"/>
            </a:solidFill>
            <a:effectLst/>
            <a:latin typeface="+mn-lt"/>
            <a:ea typeface="+mn-ea"/>
            <a:cs typeface="+mn-cs"/>
          </a:endParaRPr>
        </a:p>
        <a:p>
          <a:pPr rtl="0" eaLnBrk="1" latinLnBrk="0" hangingPunct="1"/>
          <a:r>
            <a:rPr lang="de-DE" sz="1100" b="1" i="1">
              <a:solidFill>
                <a:schemeClr val="dk1"/>
              </a:solidFill>
              <a:effectLst/>
              <a:latin typeface="+mn-lt"/>
              <a:ea typeface="+mn-ea"/>
              <a:cs typeface="+mn-cs"/>
            </a:rPr>
            <a:t>Kaynaklar</a:t>
          </a:r>
          <a:endParaRPr lang="en-US" sz="1100">
            <a:effectLst/>
          </a:endParaRPr>
        </a:p>
        <a:p>
          <a:pPr rtl="0" eaLnBrk="1" latinLnBrk="0" hangingPunct="1"/>
          <a:r>
            <a:rPr lang="de-DE" sz="1100" b="0" i="0">
              <a:solidFill>
                <a:schemeClr val="dk1"/>
              </a:solidFill>
              <a:effectLst/>
              <a:latin typeface="+mn-lt"/>
              <a:ea typeface="+mn-ea"/>
              <a:cs typeface="+mn-cs"/>
            </a:rPr>
            <a:t>Operasyonel liman istatistikleri, gecelik kruvaziyer gemileri veya ay sonunda farklı kesinti süreleri nedeniyle finansal raporlamaya kıyasla küçük farklılıklar olabilir. </a:t>
          </a:r>
          <a:r>
            <a:rPr lang="de-DE" sz="1100">
              <a:solidFill>
                <a:schemeClr val="dk1"/>
              </a:solidFill>
              <a:effectLst/>
              <a:latin typeface="+mn-lt"/>
              <a:ea typeface="+mn-ea"/>
              <a:cs typeface="+mn-cs"/>
            </a:rPr>
            <a:t> </a:t>
          </a:r>
          <a:endParaRPr lang="en-US" sz="1100">
            <a:effectLst/>
          </a:endParaRPr>
        </a:p>
      </xdr:txBody>
    </xdr:sp>
    <xdr:clientData/>
  </xdr:twoCellAnchor>
</xdr:wsDr>
</file>

<file path=xl/drawings/drawing20.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98579</xdr:rowOff>
    </xdr:to>
    <xdr:pic>
      <xdr:nvPicPr>
        <xdr:cNvPr id="2" name="Picture 1">
          <a:extLst>
            <a:ext uri="{FF2B5EF4-FFF2-40B4-BE49-F238E27FC236}">
              <a16:creationId xmlns:a16="http://schemas.microsoft.com/office/drawing/2014/main" id="{09140FAD-B0EB-4602-A1E3-36A43055586A}"/>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871F5A05-C55D-4759-8B5D-D771856C1D0C}"/>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320040</xdr:colOff>
      <xdr:row>2</xdr:row>
      <xdr:rowOff>94769</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9286875" y="0"/>
          <a:ext cx="0" cy="4757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1A880344-0346-420F-9B66-D2BB737F1799}"/>
            </a:ext>
          </a:extLst>
        </xdr:cNvPr>
        <xdr:cNvPicPr>
          <a:picLocks noChangeAspect="1"/>
        </xdr:cNvPicPr>
      </xdr:nvPicPr>
      <xdr:blipFill>
        <a:blip xmlns:r="http://schemas.openxmlformats.org/officeDocument/2006/relationships" r:embed="rId1"/>
        <a:stretch>
          <a:fillRect/>
        </a:stretch>
      </xdr:blipFill>
      <xdr:spPr>
        <a:xfrm>
          <a:off x="9496425" y="0"/>
          <a:ext cx="514350" cy="418619"/>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37619</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9286875" y="0"/>
          <a:ext cx="514350" cy="418619"/>
        </a:xfrm>
        <a:prstGeom prst="rect">
          <a:avLst/>
        </a:prstGeom>
      </xdr:spPr>
    </xdr:pic>
    <xdr:clientData/>
  </xdr:twoCellAnchor>
  <xdr:twoCellAnchor editAs="oneCell">
    <xdr:from>
      <xdr:col>16</xdr:col>
      <xdr:colOff>333375</xdr:colOff>
      <xdr:row>0</xdr:row>
      <xdr:rowOff>0</xdr:rowOff>
    </xdr:from>
    <xdr:to>
      <xdr:col>17</xdr:col>
      <xdr:colOff>15240</xdr:colOff>
      <xdr:row>1</xdr:row>
      <xdr:rowOff>228119</xdr:rowOff>
    </xdr:to>
    <xdr:pic>
      <xdr:nvPicPr>
        <xdr:cNvPr id="4" name="Picture 3">
          <a:extLst>
            <a:ext uri="{FF2B5EF4-FFF2-40B4-BE49-F238E27FC236}">
              <a16:creationId xmlns:a16="http://schemas.microsoft.com/office/drawing/2014/main" id="{C162254C-6828-42BB-B01B-0D78A3739FF5}"/>
            </a:ext>
          </a:extLst>
        </xdr:cNvPr>
        <xdr:cNvPicPr>
          <a:picLocks noChangeAspect="1"/>
        </xdr:cNvPicPr>
      </xdr:nvPicPr>
      <xdr:blipFill>
        <a:blip xmlns:r="http://schemas.openxmlformats.org/officeDocument/2006/relationships" r:embed="rId1"/>
        <a:stretch>
          <a:fillRect/>
        </a:stretch>
      </xdr:blipFill>
      <xdr:spPr>
        <a:xfrm>
          <a:off x="9544050" y="0"/>
          <a:ext cx="514350" cy="418619"/>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17</xdr:col>
      <xdr:colOff>0</xdr:colOff>
      <xdr:row>1</xdr:row>
      <xdr:rowOff>228119</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9896475" y="0"/>
          <a:ext cx="514350" cy="41861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44824</xdr:colOff>
      <xdr:row>2</xdr:row>
      <xdr:rowOff>145677</xdr:rowOff>
    </xdr:from>
    <xdr:to>
      <xdr:col>22</xdr:col>
      <xdr:colOff>56031</xdr:colOff>
      <xdr:row>26</xdr:row>
      <xdr:rowOff>100853</xdr:rowOff>
    </xdr:to>
    <xdr:sp macro="" textlink="">
      <xdr:nvSpPr>
        <xdr:cNvPr id="3" name="TextBox 2">
          <a:extLst>
            <a:ext uri="{FF2B5EF4-FFF2-40B4-BE49-F238E27FC236}">
              <a16:creationId xmlns:a16="http://schemas.microsoft.com/office/drawing/2014/main" id="{2EBA588C-4D99-4D84-BDC2-E631879B8965}"/>
            </a:ext>
          </a:extLst>
        </xdr:cNvPr>
        <xdr:cNvSpPr txBox="1"/>
      </xdr:nvSpPr>
      <xdr:spPr>
        <a:xfrm>
          <a:off x="381000" y="795618"/>
          <a:ext cx="12897972" cy="40565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endParaRPr lang="de-DE" sz="1800" i="1">
            <a:solidFill>
              <a:sysClr val="windowText" lastClr="000000"/>
            </a:solidFill>
            <a:effectLst/>
            <a:latin typeface="+mn-lt"/>
          </a:endParaRPr>
        </a:p>
        <a:p>
          <a:pPr rtl="0" eaLnBrk="1" latinLnBrk="0" hangingPunct="1"/>
          <a:r>
            <a:rPr lang="en-GB" sz="1400" i="1">
              <a:solidFill>
                <a:schemeClr val="dk1"/>
              </a:solidFill>
              <a:effectLst/>
              <a:latin typeface="+mn-lt"/>
              <a:ea typeface="+mn-ea"/>
              <a:cs typeface="+mn-cs"/>
            </a:rPr>
            <a:t>Bu belge bir öneri (icap) niteliği taşımaz ve herhangi bir yatırım faaliyetinde bulunmaya teşvik olarak kabul edilmemelidir ve Global Ports Holding Plc ("Şirket") hakkında bilgi verme amaçlıdır. Bu belge, herhangi bir ülkenin mevzuatı tahtında, Şirket’in hisselerinin satın alınmasına veya iktisap edilmesine yönelik bir teklif veya talep veya yatırım faaliyetinde bulunmaya teşvik olarak yorumlanamaz ve değerlendirilemez. Bu belgede yer alan bilgiler, sözleşmesel bir ilişkinin temelini oluşturmayacaktır. </a:t>
          </a:r>
          <a:endParaRPr lang="en-US" sz="1800">
            <a:effectLst/>
          </a:endParaRPr>
        </a:p>
        <a:p>
          <a:pPr rtl="0" eaLnBrk="1" latinLnBrk="0" hangingPunct="1"/>
          <a:r>
            <a:rPr lang="en-GB" sz="1400" i="1">
              <a:solidFill>
                <a:schemeClr val="dk1"/>
              </a:solidFill>
              <a:effectLst/>
              <a:latin typeface="+mn-lt"/>
              <a:ea typeface="+mn-ea"/>
              <a:cs typeface="+mn-cs"/>
            </a:rPr>
            <a:t> </a:t>
          </a:r>
          <a:endParaRPr lang="en-US" sz="1800">
            <a:effectLst/>
          </a:endParaRPr>
        </a:p>
        <a:p>
          <a:pPr rtl="0" eaLnBrk="1" latinLnBrk="0" hangingPunct="1"/>
          <a:r>
            <a:rPr lang="en-GB" sz="1400" i="1">
              <a:solidFill>
                <a:schemeClr val="dk1"/>
              </a:solidFill>
              <a:effectLst/>
              <a:latin typeface="+mn-lt"/>
              <a:ea typeface="+mn-ea"/>
              <a:cs typeface="+mn-cs"/>
            </a:rPr>
            <a:t>Bu materyallerin hazırlanmasında kullanılan bilgiler, Şirketten veya Şirket temsilcilerinden veya aracılığıyla veya kamuya açık kaynaklardan elde edilmiştir. Bu belgede yer alan bilgilere veya doğruluğuna, eksiksizliğine veya adilliğine herhangi bir amaçla güvenilemez. Bu belgedeki bilgiler doğrulamaya, tamamlamaya ve değişikliğe tabidir. Buradaki bilgiler iyi niyetle hazırlanmış olmakla birlikte, açık veya zımni hiçbir beyanda bulunulmamaktadır ve bulunulmayacaktır veya taahhüt verilmemektedir ve verilmeyecektir ve bu bilgilere ilişkin olarak Şirket veya grup teşebbüsleri, çalışanları veya acenteleri tarafından herhangi bir sorumluluk veya yükümlülük kabul edilmemektedir ve edilmeyecektir veya bu belgede yer alan bilgilerin doğruluğu, eksiksizliği veya adilliği ile ilgili olarak ve bu tür herhangi bir sorumluluk açıkça reddedilmektedir. Bu sorumluluk reddi, Şirket'in verdiği bilgilerin hile ile sakat olması halindeki yükümlülüğü veya kanuni yollara başvurulması hakkını ortadan kaldırmaz.</a:t>
          </a:r>
          <a:endParaRPr lang="en-US" sz="1800">
            <a:effectLst/>
          </a:endParaRPr>
        </a:p>
        <a:p>
          <a:pPr rtl="0" eaLnBrk="1" latinLnBrk="0" hangingPunct="1"/>
          <a:r>
            <a:rPr lang="en-GB" sz="1400" i="1">
              <a:solidFill>
                <a:schemeClr val="dk1"/>
              </a:solidFill>
              <a:effectLst/>
              <a:latin typeface="+mn-lt"/>
              <a:ea typeface="+mn-ea"/>
              <a:cs typeface="+mn-cs"/>
            </a:rPr>
            <a:t> </a:t>
          </a:r>
          <a:endParaRPr lang="en-US" sz="1800">
            <a:effectLst/>
          </a:endParaRPr>
        </a:p>
        <a:p>
          <a:pPr rtl="0" eaLnBrk="1" latinLnBrk="0" hangingPunct="1"/>
          <a:r>
            <a:rPr lang="en-GB" sz="1400" i="1">
              <a:solidFill>
                <a:schemeClr val="dk1"/>
              </a:solidFill>
              <a:effectLst/>
              <a:latin typeface="+mn-lt"/>
              <a:ea typeface="+mn-ea"/>
              <a:cs typeface="+mn-cs"/>
            </a:rPr>
            <a:t>İLGİLİ ÜLKE MEVZUATLARI UYARINCA YAYINLANMASI VE DAĞITIMI MEVZUATIN İHLALİ SONUCU DOĞURACAĞI ÜLKELERDE VEYA BU ÜLKELERDEN DİĞER ÜLKELERE YÖNELİK OLARAK KISMEN VEYA TAMAMEN YAYINLANAMAZ VE DAĞITILMAZ.</a:t>
          </a:r>
          <a:endParaRPr lang="en-US" sz="1800">
            <a:effectLst/>
          </a:endParaRPr>
        </a:p>
        <a:p>
          <a:pPr rtl="0" eaLnBrk="1" latinLnBrk="0" hangingPunct="1"/>
          <a:endParaRPr lang="en-GB" sz="1800" i="1">
            <a:solidFill>
              <a:sysClr val="windowText" lastClr="000000"/>
            </a:solidFill>
            <a:effectLst/>
            <a:latin typeface="+mn-lt"/>
          </a:endParaRPr>
        </a:p>
        <a:p>
          <a:endParaRPr lang="en-GB" sz="1100" i="1">
            <a:solidFill>
              <a:sysClr val="windowText" lastClr="000000"/>
            </a:solidFill>
            <a:latin typeface="+mn-lt"/>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18</xdr:col>
      <xdr:colOff>231626</xdr:colOff>
      <xdr:row>0</xdr:row>
      <xdr:rowOff>0</xdr:rowOff>
    </xdr:from>
    <xdr:to>
      <xdr:col>19</xdr:col>
      <xdr:colOff>45994</xdr:colOff>
      <xdr:row>1</xdr:row>
      <xdr:rowOff>228119</xdr:rowOff>
    </xdr:to>
    <xdr:pic>
      <xdr:nvPicPr>
        <xdr:cNvPr id="2" name="Picture 1">
          <a:extLst>
            <a:ext uri="{FF2B5EF4-FFF2-40B4-BE49-F238E27FC236}">
              <a16:creationId xmlns:a16="http://schemas.microsoft.com/office/drawing/2014/main" id="{0964AFCE-0271-4AF7-9EC8-B13642973BAE}"/>
            </a:ext>
          </a:extLst>
        </xdr:cNvPr>
        <xdr:cNvPicPr>
          <a:picLocks noChangeAspect="1"/>
        </xdr:cNvPicPr>
      </xdr:nvPicPr>
      <xdr:blipFill>
        <a:blip xmlns:r="http://schemas.openxmlformats.org/officeDocument/2006/relationships" r:embed="rId1"/>
        <a:stretch>
          <a:fillRect/>
        </a:stretch>
      </xdr:blipFill>
      <xdr:spPr>
        <a:xfrm>
          <a:off x="13254206" y="0"/>
          <a:ext cx="508635" cy="4109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A921807D-0CA6-4CCC-96C0-35DE31E07860}"/>
            </a:ext>
          </a:extLst>
        </xdr:cNvPr>
        <xdr:cNvPicPr>
          <a:picLocks noChangeAspect="1"/>
        </xdr:cNvPicPr>
      </xdr:nvPicPr>
      <xdr:blipFill>
        <a:blip xmlns:r="http://schemas.openxmlformats.org/officeDocument/2006/relationships" r:embed="rId1"/>
        <a:stretch>
          <a:fillRect/>
        </a:stretch>
      </xdr:blipFill>
      <xdr:spPr>
        <a:xfrm>
          <a:off x="20079516" y="0"/>
          <a:ext cx="566906" cy="5485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6856FBB8-4F70-4515-B58A-8ABF27539800}"/>
            </a:ext>
          </a:extLst>
        </xdr:cNvPr>
        <xdr:cNvPicPr>
          <a:picLocks noChangeAspect="1"/>
        </xdr:cNvPicPr>
      </xdr:nvPicPr>
      <xdr:blipFill>
        <a:blip xmlns:r="http://schemas.openxmlformats.org/officeDocument/2006/relationships" r:embed="rId1"/>
        <a:stretch>
          <a:fillRect/>
        </a:stretch>
      </xdr:blipFill>
      <xdr:spPr>
        <a:xfrm>
          <a:off x="20079516" y="0"/>
          <a:ext cx="566906" cy="54854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107EA374-873F-445D-9BA0-CCD29A80527D}"/>
            </a:ext>
          </a:extLst>
        </xdr:cNvPr>
        <xdr:cNvPicPr>
          <a:picLocks noChangeAspect="1"/>
        </xdr:cNvPicPr>
      </xdr:nvPicPr>
      <xdr:blipFill>
        <a:blip xmlns:r="http://schemas.openxmlformats.org/officeDocument/2006/relationships" r:embed="rId1"/>
        <a:stretch>
          <a:fillRect/>
        </a:stretch>
      </xdr:blipFill>
      <xdr:spPr>
        <a:xfrm>
          <a:off x="20079516" y="0"/>
          <a:ext cx="566906" cy="54854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E69A93E1-AA44-4CF3-9156-D49160CB79AE}"/>
            </a:ext>
          </a:extLst>
        </xdr:cNvPr>
        <xdr:cNvPicPr>
          <a:picLocks noChangeAspect="1"/>
        </xdr:cNvPicPr>
      </xdr:nvPicPr>
      <xdr:blipFill>
        <a:blip xmlns:r="http://schemas.openxmlformats.org/officeDocument/2006/relationships" r:embed="rId1"/>
        <a:stretch>
          <a:fillRect/>
        </a:stretch>
      </xdr:blipFill>
      <xdr:spPr>
        <a:xfrm>
          <a:off x="20569101" y="0"/>
          <a:ext cx="566906" cy="54092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BA47AC32-E70B-4F2F-B7E2-470C2D80D013}"/>
            </a:ext>
          </a:extLst>
        </xdr:cNvPr>
        <xdr:cNvPicPr>
          <a:picLocks noChangeAspect="1"/>
        </xdr:cNvPicPr>
      </xdr:nvPicPr>
      <xdr:blipFill>
        <a:blip xmlns:r="http://schemas.openxmlformats.org/officeDocument/2006/relationships" r:embed="rId1"/>
        <a:stretch>
          <a:fillRect/>
        </a:stretch>
      </xdr:blipFill>
      <xdr:spPr>
        <a:xfrm>
          <a:off x="17193441" y="0"/>
          <a:ext cx="566906" cy="54092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yholding.sharepoint.com/personal/ist_janf2_globalportsholding_com/Documents/Corporate%20Finance%20Matters/Project%20Vaccine/Financial%20Model/1.13.5.1_2020%2012%20Bodrum_Financial%20model_vF.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yholding-my.sharepoint.com/personal/ist_janf2_globalportsholding_com/Documents/Corporate%20Finance%20Matters/Project%20Vaccine/Financial%20Model/1.13.5.1_2020%2012%20Bodrum_Financial%20model_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Disclaimer"/>
      <sheetName val="Inputs"/>
      <sheetName val="Summary"/>
      <sheetName val="Standalone&gt;&gt;"/>
      <sheetName val="Consolidated"/>
      <sheetName val="HoldCo"/>
      <sheetName val="Combined"/>
      <sheetName val="Combined - Cruise"/>
      <sheetName val="Acq Impact&gt;&gt;"/>
      <sheetName val="Consolidated incl. Acq"/>
      <sheetName val="HoldCo incl. Acq"/>
      <sheetName val="Combined incl. Acq"/>
      <sheetName val="Combined - Cruise incl. Acq"/>
      <sheetName val="Cruise&gt;&gt;"/>
      <sheetName val="Nassau"/>
      <sheetName val="Antigua"/>
      <sheetName val="Tunisia"/>
      <sheetName val="Ege Port"/>
      <sheetName val="Bodrum"/>
      <sheetName val="Valletta"/>
      <sheetName val="Cagliari"/>
      <sheetName val="Catania"/>
      <sheetName val="Ravenna"/>
      <sheetName val="Zadar"/>
      <sheetName val="Barcelona"/>
      <sheetName val="Malaga"/>
      <sheetName val="Lisbon"/>
      <sheetName val="Singapore"/>
      <sheetName val="Ha Long Bay"/>
      <sheetName val="Acquisitions&gt;&gt;"/>
      <sheetName val="AcqOpp"/>
      <sheetName val="Valencia"/>
      <sheetName val="Kalundborg"/>
      <sheetName val="Tortola"/>
      <sheetName val="SanJuan"/>
      <sheetName val="Management&gt;&gt;"/>
      <sheetName val="GPH Projections - Running Case"/>
      <sheetName val="GPH Projections - Base Case"/>
      <sheetName val="GPH Projections - Low Case"/>
      <sheetName val="Bermello&gt;&gt;"/>
      <sheetName val="Asia Pacific"/>
      <sheetName val="Med"/>
      <sheetName val="Nassau F."/>
      <sheetName val="Antigua F."/>
      <sheetName val="Med - Ege F."/>
      <sheetName val="Med - Valletta F."/>
      <sheetName val="Med - Barcelona F."/>
      <sheetName val="Med - Malaga F."/>
      <sheetName val="Med - Lisbon F."/>
      <sheetName val="Asia - Singapore F."/>
      <sheetName val="San Juan F."/>
      <sheetName val="Commercial&gt;&gt;"/>
      <sheetName val="Combined - Commercial"/>
      <sheetName val="Port Akdeniz"/>
      <sheetName val="Port of Adria"/>
      <sheetName val="Other&gt;&gt;"/>
      <sheetName val="2020 calc."/>
    </sheetNames>
    <sheetDataSet>
      <sheetData sheetId="0"/>
      <sheetData sheetId="1"/>
      <sheetData sheetId="2">
        <row r="13">
          <cell r="E13">
            <v>1</v>
          </cell>
        </row>
        <row r="14">
          <cell r="E14">
            <v>1</v>
          </cell>
        </row>
        <row r="44">
          <cell r="E44">
            <v>0</v>
          </cell>
        </row>
        <row r="48">
          <cell r="E48">
            <v>0</v>
          </cell>
        </row>
        <row r="49">
          <cell r="E49">
            <v>0</v>
          </cell>
        </row>
        <row r="50">
          <cell r="E50">
            <v>0</v>
          </cell>
        </row>
        <row r="51">
          <cell r="E51">
            <v>0</v>
          </cell>
        </row>
      </sheetData>
      <sheetData sheetId="3"/>
      <sheetData sheetId="4"/>
      <sheetData sheetId="5"/>
      <sheetData sheetId="6"/>
      <sheetData sheetId="7"/>
      <sheetData sheetId="8"/>
      <sheetData sheetId="9"/>
      <sheetData sheetId="10"/>
      <sheetData sheetId="11"/>
      <sheetData sheetId="12"/>
      <sheetData sheetId="13"/>
      <sheetData sheetId="14"/>
      <sheetData sheetId="15">
        <row r="57">
          <cell r="Z57">
            <v>0</v>
          </cell>
        </row>
      </sheetData>
      <sheetData sheetId="16">
        <row r="353">
          <cell r="E353">
            <v>1</v>
          </cell>
        </row>
      </sheetData>
      <sheetData sheetId="17">
        <row r="297">
          <cell r="E297">
            <v>0.5</v>
          </cell>
        </row>
      </sheetData>
      <sheetData sheetId="18">
        <row r="295">
          <cell r="E295">
            <v>0.72499999999999998</v>
          </cell>
        </row>
      </sheetData>
      <sheetData sheetId="19">
        <row r="323">
          <cell r="E323">
            <v>0.6</v>
          </cell>
        </row>
      </sheetData>
      <sheetData sheetId="20">
        <row r="328">
          <cell r="E328">
            <v>0.55589999999999995</v>
          </cell>
        </row>
      </sheetData>
      <sheetData sheetId="21">
        <row r="333">
          <cell r="E333">
            <v>0.70889999999999997</v>
          </cell>
        </row>
      </sheetData>
      <sheetData sheetId="22">
        <row r="304">
          <cell r="E304">
            <v>0.622</v>
          </cell>
        </row>
      </sheetData>
      <sheetData sheetId="23">
        <row r="292">
          <cell r="E292">
            <v>0.53670587999999997</v>
          </cell>
        </row>
      </sheetData>
      <sheetData sheetId="24">
        <row r="321">
          <cell r="E321">
            <v>1</v>
          </cell>
        </row>
      </sheetData>
      <sheetData sheetId="25">
        <row r="383">
          <cell r="E383">
            <v>0.62</v>
          </cell>
        </row>
      </sheetData>
      <sheetData sheetId="26">
        <row r="385">
          <cell r="E385">
            <v>0.62</v>
          </cell>
        </row>
      </sheetData>
      <sheetData sheetId="27">
        <row r="298">
          <cell r="E298">
            <v>0.4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283">
          <cell r="E283">
            <v>0.99990000000000001</v>
          </cell>
        </row>
      </sheetData>
      <sheetData sheetId="55">
        <row r="322">
          <cell r="E322">
            <v>0.63180000000000003</v>
          </cell>
        </row>
      </sheetData>
      <sheetData sheetId="56"/>
      <sheetData sheetId="5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Disclaimer"/>
      <sheetName val="Inputs"/>
      <sheetName val="Summary"/>
      <sheetName val="Standalone&gt;&gt;"/>
      <sheetName val="Consolidated"/>
      <sheetName val="HoldCo"/>
      <sheetName val="Combined"/>
      <sheetName val="Combined - Cruise"/>
      <sheetName val="Acq Impact&gt;&gt;"/>
      <sheetName val="Consolidated incl. Acq"/>
      <sheetName val="HoldCo incl. Acq"/>
      <sheetName val="Combined incl. Acq"/>
      <sheetName val="Combined - Cruise incl. Acq"/>
      <sheetName val="Cruise&gt;&gt;"/>
      <sheetName val="Nassau"/>
      <sheetName val="Antigua"/>
      <sheetName val="Tunisia"/>
      <sheetName val="Ege Port"/>
      <sheetName val="Bodrum"/>
      <sheetName val="Valletta"/>
      <sheetName val="Cagliari"/>
      <sheetName val="Catania"/>
      <sheetName val="Ravenna"/>
      <sheetName val="Zadar"/>
      <sheetName val="Barcelona"/>
      <sheetName val="Malaga"/>
      <sheetName val="Lisbon"/>
      <sheetName val="Singapore"/>
      <sheetName val="Ha Long Bay"/>
      <sheetName val="Acquisitions&gt;&gt;"/>
      <sheetName val="AcqOpp"/>
      <sheetName val="Valencia"/>
      <sheetName val="Kalundborg"/>
      <sheetName val="Tortola"/>
      <sheetName val="SanJuan"/>
      <sheetName val="Management&gt;&gt;"/>
      <sheetName val="GPH Projections - Running Case"/>
      <sheetName val="GPH Projections - Base Case"/>
      <sheetName val="GPH Projections - Low Case"/>
      <sheetName val="Bermello&gt;&gt;"/>
      <sheetName val="Asia Pacific"/>
      <sheetName val="Med"/>
      <sheetName val="Nassau F."/>
      <sheetName val="Antigua F."/>
      <sheetName val="Med - Ege F."/>
      <sheetName val="Med - Valletta F."/>
      <sheetName val="Med - Barcelona F."/>
      <sheetName val="Med - Malaga F."/>
      <sheetName val="Med - Lisbon F."/>
      <sheetName val="Asia - Singapore F."/>
      <sheetName val="San Juan F."/>
      <sheetName val="Commercial&gt;&gt;"/>
      <sheetName val="Combined - Commercial"/>
      <sheetName val="Port Akdeniz"/>
      <sheetName val="Port of Adria"/>
      <sheetName val="Other&gt;&gt;"/>
      <sheetName val="2020 calc."/>
    </sheetNames>
    <sheetDataSet>
      <sheetData sheetId="0"/>
      <sheetData sheetId="1"/>
      <sheetData sheetId="2">
        <row r="13">
          <cell r="E13">
            <v>1</v>
          </cell>
        </row>
        <row r="14">
          <cell r="E14">
            <v>1</v>
          </cell>
        </row>
        <row r="44">
          <cell r="E44">
            <v>0</v>
          </cell>
        </row>
        <row r="48">
          <cell r="E48">
            <v>0</v>
          </cell>
        </row>
        <row r="49">
          <cell r="E49">
            <v>0</v>
          </cell>
        </row>
        <row r="50">
          <cell r="E50">
            <v>0</v>
          </cell>
        </row>
        <row r="51">
          <cell r="E51">
            <v>0</v>
          </cell>
        </row>
      </sheetData>
      <sheetData sheetId="3"/>
      <sheetData sheetId="4"/>
      <sheetData sheetId="5"/>
      <sheetData sheetId="6"/>
      <sheetData sheetId="7"/>
      <sheetData sheetId="8"/>
      <sheetData sheetId="9"/>
      <sheetData sheetId="10"/>
      <sheetData sheetId="11"/>
      <sheetData sheetId="12"/>
      <sheetData sheetId="13"/>
      <sheetData sheetId="14"/>
      <sheetData sheetId="15">
        <row r="57">
          <cell r="Z57">
            <v>0</v>
          </cell>
        </row>
      </sheetData>
      <sheetData sheetId="16">
        <row r="353">
          <cell r="E353">
            <v>1</v>
          </cell>
        </row>
      </sheetData>
      <sheetData sheetId="17">
        <row r="297">
          <cell r="E297">
            <v>0.5</v>
          </cell>
        </row>
      </sheetData>
      <sheetData sheetId="18">
        <row r="295">
          <cell r="E295">
            <v>0.72499999999999998</v>
          </cell>
        </row>
      </sheetData>
      <sheetData sheetId="19">
        <row r="323">
          <cell r="E323">
            <v>0.6</v>
          </cell>
        </row>
      </sheetData>
      <sheetData sheetId="20">
        <row r="328">
          <cell r="E328">
            <v>0.55589999999999995</v>
          </cell>
        </row>
      </sheetData>
      <sheetData sheetId="21">
        <row r="333">
          <cell r="E333">
            <v>0.70889999999999997</v>
          </cell>
        </row>
      </sheetData>
      <sheetData sheetId="22">
        <row r="304">
          <cell r="E304">
            <v>0.622</v>
          </cell>
        </row>
      </sheetData>
      <sheetData sheetId="23">
        <row r="292">
          <cell r="E292">
            <v>0.53670587999999997</v>
          </cell>
        </row>
      </sheetData>
      <sheetData sheetId="24">
        <row r="321">
          <cell r="E321">
            <v>1</v>
          </cell>
        </row>
      </sheetData>
      <sheetData sheetId="25">
        <row r="383">
          <cell r="E383">
            <v>0.62</v>
          </cell>
        </row>
      </sheetData>
      <sheetData sheetId="26">
        <row r="385">
          <cell r="E385">
            <v>0.62</v>
          </cell>
        </row>
      </sheetData>
      <sheetData sheetId="27">
        <row r="298">
          <cell r="E298">
            <v>0.4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283">
          <cell r="E283">
            <v>0.99990000000000001</v>
          </cell>
        </row>
      </sheetData>
      <sheetData sheetId="55">
        <row r="322">
          <cell r="E322">
            <v>0.63180000000000003</v>
          </cell>
        </row>
      </sheetData>
      <sheetData sheetId="56"/>
      <sheetData sheetId="5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1.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3.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4.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5.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6.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7.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8.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Q43"/>
  <sheetViews>
    <sheetView showGridLines="0" showRowColHeaders="0" zoomScale="85" zoomScaleNormal="85" workbookViewId="0">
      <selection activeCell="H28" sqref="H28"/>
    </sheetView>
  </sheetViews>
  <sheetFormatPr defaultColWidth="0" defaultRowHeight="0" customHeight="1" zeroHeight="1"/>
  <cols>
    <col min="1" max="2" width="2.5703125" style="2" customWidth="1"/>
    <col min="3" max="3" width="9.28515625" style="2" customWidth="1"/>
    <col min="4" max="4" width="10.5703125" style="2" bestFit="1" customWidth="1"/>
    <col min="5" max="8" width="9.28515625" style="2" customWidth="1"/>
    <col min="9" max="9" width="14.28515625" style="2" customWidth="1"/>
    <col min="10" max="10" width="5" style="2" customWidth="1"/>
    <col min="11" max="11" width="9.28515625" style="2" customWidth="1"/>
    <col min="12" max="12" width="4.7109375" style="2" customWidth="1"/>
    <col min="13" max="16" width="9.28515625" style="2" hidden="1" customWidth="1"/>
    <col min="17" max="17" width="3.5703125" style="2" hidden="1" customWidth="1"/>
    <col min="18" max="16384" width="10.28515625" style="2" hidden="1"/>
  </cols>
  <sheetData>
    <row r="1" spans="3:11" ht="23.25">
      <c r="C1" s="1"/>
      <c r="D1" s="1"/>
      <c r="E1" s="1"/>
      <c r="F1" s="1"/>
      <c r="G1" s="1"/>
      <c r="H1" s="1"/>
    </row>
    <row r="2" spans="3:11" ht="28.5" thickBot="1">
      <c r="C2" s="3" t="s">
        <v>0</v>
      </c>
      <c r="D2" s="4"/>
      <c r="E2" s="4"/>
      <c r="F2" s="4"/>
      <c r="G2" s="4"/>
      <c r="H2" s="4"/>
      <c r="I2" s="4"/>
      <c r="J2" s="4"/>
      <c r="K2" s="4"/>
    </row>
    <row r="3" spans="3:11" ht="13.5"/>
    <row r="4" spans="3:11" ht="15.75">
      <c r="C4" s="5"/>
    </row>
    <row r="5" spans="3:11" ht="28.5">
      <c r="C5" s="6" t="s">
        <v>2</v>
      </c>
    </row>
    <row r="6" spans="3:11" ht="15.75">
      <c r="C6" s="5"/>
    </row>
    <row r="7" spans="3:11" ht="13.5" customHeight="1"/>
    <row r="8" spans="3:11" ht="13.5" customHeight="1"/>
    <row r="9" spans="3:11" ht="13.5" customHeight="1"/>
    <row r="10" spans="3:11" ht="13.5" customHeight="1"/>
    <row r="11" spans="3:11" ht="13.5" customHeight="1"/>
    <row r="12" spans="3:11" ht="13.5" customHeight="1"/>
    <row r="13" spans="3:11" ht="13.5" customHeight="1"/>
    <row r="14" spans="3:11" ht="13.5" customHeight="1"/>
    <row r="15" spans="3:11" ht="13.5" customHeight="1"/>
    <row r="16" spans="3:11" ht="13.5" customHeight="1"/>
    <row r="17" spans="3:11" ht="13.5" customHeight="1">
      <c r="H17" s="7" t="s">
        <v>1</v>
      </c>
      <c r="I17" s="8">
        <f ca="1">TODAY()</f>
        <v>45432</v>
      </c>
    </row>
    <row r="18" spans="3:11" ht="13.5" customHeight="1"/>
    <row r="19" spans="3:11" ht="13.5" customHeight="1"/>
    <row r="20" spans="3:11" ht="13.5" customHeight="1"/>
    <row r="21" spans="3:11" ht="13.5" customHeight="1"/>
    <row r="22" spans="3:11" ht="13.5" customHeight="1"/>
    <row r="23" spans="3:11" ht="13.5" customHeight="1" thickBot="1">
      <c r="C23" s="4"/>
      <c r="D23" s="4"/>
      <c r="E23" s="4"/>
      <c r="F23" s="4"/>
      <c r="G23" s="4"/>
      <c r="H23" s="4"/>
      <c r="I23" s="4"/>
      <c r="J23" s="4"/>
      <c r="K23" s="4"/>
    </row>
    <row r="24" spans="3:11" ht="13.5" customHeight="1"/>
    <row r="25" spans="3:11" ht="13.5" customHeight="1"/>
    <row r="26" spans="3:11" ht="13.5" customHeight="1"/>
    <row r="27" spans="3:11" ht="13.5" customHeight="1"/>
    <row r="28" spans="3:11" ht="13.5" customHeight="1"/>
    <row r="29" spans="3:11" ht="13.5" hidden="1" customHeight="1"/>
    <row r="30" spans="3:11" ht="13.5" hidden="1" customHeight="1"/>
    <row r="31" spans="3:11" ht="13.5" hidden="1"/>
    <row r="32" spans="3:11" ht="13.5" hidden="1"/>
    <row r="33" ht="13.5" hidden="1"/>
    <row r="34" ht="13.5" hidden="1"/>
    <row r="35" ht="13.5" hidden="1"/>
    <row r="36" ht="13.5" hidden="1"/>
    <row r="37" ht="13.5" hidden="1"/>
    <row r="38" ht="12.6" hidden="1" customHeight="1"/>
    <row r="39" ht="12.6" hidden="1" customHeight="1"/>
    <row r="40" ht="12.6" hidden="1" customHeight="1"/>
    <row r="41" ht="12.6" hidden="1" customHeight="1"/>
    <row r="42" ht="12.6" hidden="1" customHeight="1"/>
    <row r="43" ht="12.6" hidden="1" customHeight="1"/>
  </sheetData>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opLeftCell="A4" zoomScaleNormal="100" workbookViewId="0">
      <selection activeCell="F32" sqref="F32"/>
    </sheetView>
  </sheetViews>
  <sheetFormatPr defaultColWidth="0" defaultRowHeight="15" customHeight="1" zeroHeight="1"/>
  <cols>
    <col min="1" max="2" width="4.140625" customWidth="1"/>
    <col min="3" max="3" width="3.7109375" customWidth="1"/>
    <col min="4" max="4" width="8.85546875" customWidth="1"/>
    <col min="5" max="5" width="13" customWidth="1"/>
    <col min="6" max="6" width="11.140625" bestFit="1" customWidth="1"/>
    <col min="7" max="7" width="10.28515625" bestFit="1" customWidth="1"/>
    <col min="8" max="9" width="8.85546875" customWidth="1"/>
    <col min="10" max="10" width="10.28515625" bestFit="1" customWidth="1"/>
    <col min="11" max="11" width="8" customWidth="1"/>
    <col min="12" max="12" width="8.85546875" bestFit="1" customWidth="1"/>
    <col min="13" max="14" width="8" customWidth="1"/>
    <col min="15" max="15" width="12" bestFit="1" customWidth="1"/>
    <col min="16" max="16" width="11.5703125" bestFit="1" customWidth="1"/>
    <col min="17" max="17" width="10.42578125" bestFit="1" customWidth="1"/>
    <col min="18" max="18" width="11.5703125" bestFit="1" customWidth="1"/>
    <col min="19" max="19" width="11.7109375" bestFit="1" customWidth="1"/>
    <col min="20" max="20" width="9.140625" bestFit="1" customWidth="1"/>
    <col min="21" max="21" width="8.85546875" bestFit="1" customWidth="1"/>
    <col min="22" max="22" width="9" bestFit="1" customWidth="1"/>
    <col min="23" max="23" width="5.85546875" customWidth="1"/>
    <col min="24" max="24" width="13.42578125" bestFit="1" customWidth="1"/>
    <col min="25" max="25" width="13.28515625" bestFit="1" customWidth="1"/>
    <col min="26" max="26" width="12.85546875" bestFit="1" customWidth="1"/>
    <col min="27" max="27" width="15.42578125" bestFit="1" customWidth="1"/>
    <col min="28" max="28" width="11.28515625" customWidth="1"/>
    <col min="29" max="29" width="3.42578125" customWidth="1"/>
    <col min="30" max="16384" width="8.85546875" hidden="1"/>
  </cols>
  <sheetData>
    <row r="1" spans="1:29">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15"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c r="AB3" s="166"/>
      <c r="AC3" s="10"/>
    </row>
    <row r="4" spans="1:29" ht="15.75">
      <c r="A4" s="10"/>
      <c r="B4" s="167" t="s">
        <v>11</v>
      </c>
      <c r="C4" s="168"/>
      <c r="D4" s="205"/>
      <c r="E4" s="234" t="s">
        <v>99</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s="225" customFormat="1" ht="11.25">
      <c r="A9" s="224"/>
      <c r="C9" s="171" t="s">
        <v>11</v>
      </c>
      <c r="D9" s="172"/>
      <c r="E9" s="172"/>
      <c r="F9" s="250" t="s">
        <v>35</v>
      </c>
      <c r="G9" s="253"/>
      <c r="H9" s="253"/>
      <c r="I9" s="253"/>
      <c r="J9" s="253"/>
      <c r="K9" s="253"/>
      <c r="L9" s="253"/>
      <c r="M9" s="253"/>
      <c r="N9" s="254"/>
      <c r="O9" s="252" t="s">
        <v>36</v>
      </c>
      <c r="P9" s="253"/>
      <c r="Q9" s="253"/>
      <c r="R9" s="253"/>
      <c r="S9" s="253"/>
      <c r="T9" s="253"/>
      <c r="U9" s="253"/>
      <c r="V9" s="253"/>
      <c r="W9" s="253"/>
      <c r="X9" s="259" t="s">
        <v>25</v>
      </c>
      <c r="Y9" s="253"/>
      <c r="Z9" s="253"/>
      <c r="AA9" s="255"/>
      <c r="AB9" s="224"/>
      <c r="AC9" s="224"/>
    </row>
    <row r="10" spans="1:29" s="225" customFormat="1" ht="13.5">
      <c r="A10" s="224"/>
      <c r="B10" s="226"/>
      <c r="C10" s="174"/>
      <c r="D10" s="175"/>
      <c r="E10" s="175"/>
      <c r="F10" s="174"/>
      <c r="G10" s="175"/>
      <c r="H10" s="175"/>
      <c r="I10" s="175"/>
      <c r="J10" s="175"/>
      <c r="K10" s="175"/>
      <c r="L10" s="175"/>
      <c r="M10" s="175"/>
      <c r="N10" s="176"/>
      <c r="O10" s="175"/>
      <c r="P10" s="175"/>
      <c r="Q10" s="175"/>
      <c r="R10" s="175"/>
      <c r="S10" s="175"/>
      <c r="T10" s="175"/>
      <c r="U10" s="175"/>
      <c r="V10" s="175"/>
      <c r="W10" s="235"/>
      <c r="X10" s="174"/>
      <c r="Y10" s="235"/>
      <c r="Z10" s="235"/>
      <c r="AA10" s="176"/>
      <c r="AB10" s="224"/>
      <c r="AC10" s="224"/>
    </row>
    <row r="11" spans="1:29" s="225" customFormat="1" ht="25.9" customHeight="1">
      <c r="A11" s="227"/>
      <c r="B11" s="228"/>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236" t="s">
        <v>92</v>
      </c>
      <c r="X11" s="237">
        <v>2022</v>
      </c>
      <c r="Y11" s="236">
        <v>2021</v>
      </c>
      <c r="Z11" s="238">
        <v>2020</v>
      </c>
      <c r="AA11" s="185">
        <v>2019</v>
      </c>
      <c r="AB11" s="227"/>
      <c r="AC11" s="227"/>
    </row>
    <row r="12" spans="1:29" s="225" customFormat="1" ht="12.75">
      <c r="A12" s="224"/>
      <c r="B12" s="229"/>
      <c r="C12" s="188" t="s">
        <v>83</v>
      </c>
      <c r="D12" s="168"/>
      <c r="E12" s="189"/>
      <c r="F12" s="168"/>
      <c r="G12" s="168"/>
      <c r="H12" s="168"/>
      <c r="I12" s="168"/>
      <c r="J12" s="168"/>
      <c r="K12" s="168"/>
      <c r="L12" s="168"/>
      <c r="M12" s="168"/>
      <c r="N12" s="189"/>
      <c r="O12" s="168"/>
      <c r="P12" s="168"/>
      <c r="Q12" s="168"/>
      <c r="R12" s="168"/>
      <c r="S12" s="168"/>
      <c r="T12" s="168"/>
      <c r="U12" s="168"/>
      <c r="V12" s="168"/>
      <c r="W12" s="239"/>
      <c r="X12" s="190"/>
      <c r="Y12" s="239"/>
      <c r="Z12" s="239"/>
      <c r="AA12" s="189"/>
      <c r="AB12" s="224"/>
      <c r="AC12" s="224"/>
    </row>
    <row r="13" spans="1:29" s="225" customFormat="1" ht="12.75">
      <c r="A13" s="224"/>
      <c r="B13" s="229"/>
      <c r="C13" s="190"/>
      <c r="D13" s="168" t="s">
        <v>19</v>
      </c>
      <c r="E13" s="189"/>
      <c r="F13" s="130">
        <v>165</v>
      </c>
      <c r="G13" s="130">
        <v>144</v>
      </c>
      <c r="H13" s="130">
        <v>115</v>
      </c>
      <c r="I13" s="130">
        <v>0</v>
      </c>
      <c r="J13" s="130">
        <v>172</v>
      </c>
      <c r="K13" s="71">
        <f>IFERROR(F13/G13-1,"n/a")</f>
        <v>0.14583333333333326</v>
      </c>
      <c r="L13" s="71">
        <f t="shared" ref="L13:L28" si="0">IFERROR(F13/H13-1,"n/a")</f>
        <v>0.43478260869565211</v>
      </c>
      <c r="M13" s="71" t="str">
        <f>IFERROR(F13/I13-1,"n/a")</f>
        <v>n/a</v>
      </c>
      <c r="N13" s="131">
        <f>IFERROR(F13/J13-1,"n/a")</f>
        <v>-4.0697674418604612E-2</v>
      </c>
      <c r="O13" s="75">
        <v>1401</v>
      </c>
      <c r="P13" s="75">
        <v>1301</v>
      </c>
      <c r="Q13" s="75">
        <v>343</v>
      </c>
      <c r="R13" s="75">
        <v>551</v>
      </c>
      <c r="S13" s="75">
        <v>1384</v>
      </c>
      <c r="T13" s="71">
        <f>IFERROR(O13/P13-1,"n/a")</f>
        <v>7.6863950807071424E-2</v>
      </c>
      <c r="U13" s="71">
        <f>IFERROR(O13/Q13-1,"n/a")</f>
        <v>3.0845481049562684</v>
      </c>
      <c r="V13" s="71">
        <f>IFERROR(O13/R13-1,"n/a")</f>
        <v>1.5426497277676949</v>
      </c>
      <c r="W13" s="71">
        <f>IFERROR(O13/S13-1,"n/a")</f>
        <v>1.2283236994219626E-2</v>
      </c>
      <c r="X13" s="240">
        <v>1486</v>
      </c>
      <c r="Y13" s="75">
        <v>522</v>
      </c>
      <c r="Z13" s="75">
        <v>551</v>
      </c>
      <c r="AA13" s="231">
        <v>1591</v>
      </c>
      <c r="AB13" s="224"/>
      <c r="AC13" s="224"/>
    </row>
    <row r="14" spans="1:29" s="225" customFormat="1" ht="12.75">
      <c r="A14" s="224"/>
      <c r="B14" s="229"/>
      <c r="C14" s="190"/>
      <c r="D14" s="168" t="s">
        <v>20</v>
      </c>
      <c r="E14" s="189"/>
      <c r="F14" s="130">
        <v>497550</v>
      </c>
      <c r="G14" s="130">
        <v>410205</v>
      </c>
      <c r="H14" s="130">
        <v>185964</v>
      </c>
      <c r="I14" s="130">
        <v>0</v>
      </c>
      <c r="J14" s="130">
        <v>421184</v>
      </c>
      <c r="K14" s="71">
        <f>IFERROR(F14/G14-1,"n/a")</f>
        <v>0.2129301203057008</v>
      </c>
      <c r="L14" s="71">
        <f t="shared" si="0"/>
        <v>1.6755178421629995</v>
      </c>
      <c r="M14" s="71" t="str">
        <f>IFERROR(F14/I14-1,"n/a")</f>
        <v>n/a</v>
      </c>
      <c r="N14" s="131">
        <f>IFERROR(F14/J14-1,"n/a")</f>
        <v>0.18131268044370152</v>
      </c>
      <c r="O14" s="75">
        <v>4566256</v>
      </c>
      <c r="P14" s="75">
        <v>3057387</v>
      </c>
      <c r="Q14" s="75">
        <v>509984</v>
      </c>
      <c r="R14" s="75">
        <v>1092884</v>
      </c>
      <c r="S14" s="75">
        <v>4064465</v>
      </c>
      <c r="T14" s="71">
        <f>IFERROR(O14/P14-1,"n/a")</f>
        <v>0.49351586828883609</v>
      </c>
      <c r="U14" s="71">
        <f>IFERROR(O14/Q14-1,"n/a")</f>
        <v>7.9537240384012051</v>
      </c>
      <c r="V14" s="71">
        <f>IFERROR(O14/R14-1,"n/a")</f>
        <v>3.1781707848225427</v>
      </c>
      <c r="W14" s="71">
        <f>IFERROR(O14/S14-1,"n/a")</f>
        <v>0.12345806889713651</v>
      </c>
      <c r="X14" s="240">
        <v>3592413</v>
      </c>
      <c r="Y14" s="75">
        <v>768312</v>
      </c>
      <c r="Z14" s="75">
        <v>1092884</v>
      </c>
      <c r="AA14" s="231">
        <v>4592479</v>
      </c>
      <c r="AB14" s="224"/>
      <c r="AC14" s="224"/>
    </row>
    <row r="15" spans="1:29" s="225" customFormat="1" ht="12.75">
      <c r="A15" s="224"/>
      <c r="B15" s="229"/>
      <c r="C15" s="188" t="s">
        <v>84</v>
      </c>
      <c r="D15" s="168"/>
      <c r="E15" s="189"/>
      <c r="F15" s="218"/>
      <c r="G15" s="168"/>
      <c r="H15" s="168"/>
      <c r="I15" s="168"/>
      <c r="J15" s="168"/>
      <c r="K15" s="71"/>
      <c r="L15" s="71"/>
      <c r="M15" s="71"/>
      <c r="N15" s="193"/>
      <c r="O15" s="154"/>
      <c r="P15" s="154"/>
      <c r="Q15" s="154"/>
      <c r="R15" s="154"/>
      <c r="S15" s="154"/>
      <c r="T15" s="71"/>
      <c r="U15" s="71"/>
      <c r="V15" s="194"/>
      <c r="W15" s="241"/>
      <c r="X15" s="242"/>
      <c r="Y15" s="49"/>
      <c r="Z15" s="49"/>
      <c r="AA15" s="232"/>
      <c r="AB15" s="224"/>
      <c r="AC15" s="224"/>
    </row>
    <row r="16" spans="1:29" s="225" customFormat="1" ht="12.75">
      <c r="A16" s="224"/>
      <c r="B16" s="229"/>
      <c r="C16" s="190"/>
      <c r="D16" s="168" t="s">
        <v>19</v>
      </c>
      <c r="E16" s="189"/>
      <c r="F16" s="130">
        <v>49</v>
      </c>
      <c r="G16" s="130">
        <v>27</v>
      </c>
      <c r="H16" s="130">
        <v>28</v>
      </c>
      <c r="I16" s="130">
        <v>10</v>
      </c>
      <c r="J16" s="130">
        <v>29</v>
      </c>
      <c r="K16" s="71">
        <f>IFERROR(F16/G16-1,"n/a")</f>
        <v>0.81481481481481488</v>
      </c>
      <c r="L16" s="71">
        <f t="shared" si="0"/>
        <v>0.75</v>
      </c>
      <c r="M16" s="71">
        <f>IFERROR(F16/I16-1,"n/a")</f>
        <v>3.9000000000000004</v>
      </c>
      <c r="N16" s="131">
        <f>IFERROR(F16/J16-1,"n/a")</f>
        <v>0.68965517241379315</v>
      </c>
      <c r="O16" s="75">
        <v>561</v>
      </c>
      <c r="P16" s="75">
        <v>548</v>
      </c>
      <c r="Q16" s="75">
        <v>197</v>
      </c>
      <c r="R16" s="75">
        <v>48</v>
      </c>
      <c r="S16" s="75">
        <v>546</v>
      </c>
      <c r="T16" s="71">
        <f>IFERROR(O16/P16-1,"n/a")</f>
        <v>2.3722627737226221E-2</v>
      </c>
      <c r="U16" s="71">
        <f>IFERROR(O16/Q16-1,"n/a")</f>
        <v>1.8477157360406093</v>
      </c>
      <c r="V16" s="71">
        <f>IFERROR(O16/R16-1,"n/a")</f>
        <v>10.6875</v>
      </c>
      <c r="W16" s="71">
        <f>IFERROR(O16/S16-1,"n/a")</f>
        <v>2.7472527472527375E-2</v>
      </c>
      <c r="X16" s="240">
        <v>572</v>
      </c>
      <c r="Y16" s="75">
        <v>202</v>
      </c>
      <c r="Z16" s="75">
        <v>54</v>
      </c>
      <c r="AA16" s="231">
        <v>586</v>
      </c>
      <c r="AB16" s="224"/>
      <c r="AC16" s="224"/>
    </row>
    <row r="17" spans="1:29" s="225" customFormat="1" ht="12.75">
      <c r="A17" s="224"/>
      <c r="B17" s="229"/>
      <c r="C17" s="190"/>
      <c r="D17" s="168" t="s">
        <v>20</v>
      </c>
      <c r="E17" s="189"/>
      <c r="F17" s="130">
        <v>98994</v>
      </c>
      <c r="G17" s="130">
        <v>51003</v>
      </c>
      <c r="H17" s="130">
        <v>29456</v>
      </c>
      <c r="I17" s="130">
        <v>4854</v>
      </c>
      <c r="J17" s="130">
        <v>37844</v>
      </c>
      <c r="K17" s="71">
        <f>IFERROR(F17/G17-1,"n/a")</f>
        <v>0.94094465031468744</v>
      </c>
      <c r="L17" s="71">
        <f t="shared" si="0"/>
        <v>2.3607414448669202</v>
      </c>
      <c r="M17" s="71">
        <f>IFERROR(F17/I17-1,"n/a")</f>
        <v>19.394313967861557</v>
      </c>
      <c r="N17" s="131">
        <f>IFERROR(F17/J17-1,"n/a")</f>
        <v>1.6158439911214457</v>
      </c>
      <c r="O17" s="75">
        <v>1629796</v>
      </c>
      <c r="P17" s="75">
        <v>903992</v>
      </c>
      <c r="Q17" s="75">
        <v>288787</v>
      </c>
      <c r="R17" s="75">
        <v>68534</v>
      </c>
      <c r="S17" s="75">
        <v>1342797</v>
      </c>
      <c r="T17" s="71">
        <f>IFERROR(O17/P17-1,"n/a")</f>
        <v>0.80288763617377135</v>
      </c>
      <c r="U17" s="71">
        <f>IFERROR(O17/Q17-1,"n/a")</f>
        <v>4.643591989944146</v>
      </c>
      <c r="V17" s="71">
        <f>IFERROR(O17/R17-1,"n/a")</f>
        <v>22.780838707794672</v>
      </c>
      <c r="W17" s="71">
        <f>IFERROR(O17/S17-1,"n/a")</f>
        <v>0.21373223204996727</v>
      </c>
      <c r="X17" s="240">
        <v>965963</v>
      </c>
      <c r="Y17" s="75">
        <v>301521</v>
      </c>
      <c r="Z17" s="75">
        <v>70675</v>
      </c>
      <c r="AA17" s="231">
        <v>1400932</v>
      </c>
      <c r="AB17" s="224"/>
      <c r="AC17" s="224"/>
    </row>
    <row r="18" spans="1:29" s="225" customFormat="1" ht="12.75">
      <c r="A18" s="224"/>
      <c r="B18" s="229"/>
      <c r="C18" s="188" t="s">
        <v>85</v>
      </c>
      <c r="D18" s="168"/>
      <c r="E18" s="189"/>
      <c r="F18" s="135"/>
      <c r="G18" s="135"/>
      <c r="H18" s="135"/>
      <c r="I18" s="135"/>
      <c r="J18" s="135"/>
      <c r="K18" s="71"/>
      <c r="L18" s="71"/>
      <c r="M18" s="71"/>
      <c r="N18" s="131"/>
      <c r="O18" s="154"/>
      <c r="P18" s="154"/>
      <c r="Q18" s="154"/>
      <c r="R18" s="154"/>
      <c r="S18" s="154"/>
      <c r="T18" s="71"/>
      <c r="U18" s="71"/>
      <c r="V18" s="71"/>
      <c r="W18" s="71"/>
      <c r="X18" s="242"/>
      <c r="Y18" s="49"/>
      <c r="Z18" s="49"/>
      <c r="AA18" s="232"/>
      <c r="AB18" s="224"/>
      <c r="AC18" s="224"/>
    </row>
    <row r="19" spans="1:29" s="225" customFormat="1" ht="12.75">
      <c r="A19" s="224"/>
      <c r="B19" s="229"/>
      <c r="C19" s="190"/>
      <c r="D19" s="168" t="s">
        <v>19</v>
      </c>
      <c r="E19" s="189"/>
      <c r="F19" s="130">
        <v>39</v>
      </c>
      <c r="G19" s="130">
        <v>39</v>
      </c>
      <c r="H19" s="130">
        <v>13</v>
      </c>
      <c r="I19" s="130">
        <v>1</v>
      </c>
      <c r="J19" s="130">
        <v>15</v>
      </c>
      <c r="K19" s="71">
        <f>IFERROR(F19/G19-1,"n/a")</f>
        <v>0</v>
      </c>
      <c r="L19" s="71">
        <f t="shared" si="0"/>
        <v>2</v>
      </c>
      <c r="M19" s="71">
        <f>IFERROR(F19/I19-1,"n/a")</f>
        <v>38</v>
      </c>
      <c r="N19" s="131">
        <f>IFERROR(F19/J19-1,"n/a")</f>
        <v>1.6</v>
      </c>
      <c r="O19" s="75">
        <v>700</v>
      </c>
      <c r="P19" s="75">
        <v>649</v>
      </c>
      <c r="Q19" s="75">
        <v>44</v>
      </c>
      <c r="R19" s="75">
        <v>10</v>
      </c>
      <c r="S19" s="75">
        <v>280</v>
      </c>
      <c r="T19" s="71">
        <f>IFERROR(O19/P19-1,"n/a")</f>
        <v>7.8582434514637978E-2</v>
      </c>
      <c r="U19" s="71">
        <f>IFERROR(O19/Q19-1,"n/a")</f>
        <v>14.909090909090908</v>
      </c>
      <c r="V19" s="71">
        <f>IFERROR(O19/R19-1,"n/a")</f>
        <v>69</v>
      </c>
      <c r="W19" s="71">
        <f>IFERROR(O19/S19-1,"n/a")</f>
        <v>1.5</v>
      </c>
      <c r="X19" s="240">
        <v>658</v>
      </c>
      <c r="Y19" s="75">
        <v>47</v>
      </c>
      <c r="Z19" s="75">
        <v>9</v>
      </c>
      <c r="AA19" s="231">
        <v>290</v>
      </c>
      <c r="AB19" s="224"/>
      <c r="AC19" s="224"/>
    </row>
    <row r="20" spans="1:29" s="225" customFormat="1" ht="12.75">
      <c r="A20" s="224"/>
      <c r="B20" s="229"/>
      <c r="C20" s="190"/>
      <c r="D20" s="168" t="s">
        <v>20</v>
      </c>
      <c r="E20" s="189"/>
      <c r="F20" s="130">
        <v>44881</v>
      </c>
      <c r="G20" s="130">
        <v>43590</v>
      </c>
      <c r="H20" s="130">
        <v>5685</v>
      </c>
      <c r="I20" s="130">
        <v>0</v>
      </c>
      <c r="J20" s="130">
        <v>20135</v>
      </c>
      <c r="K20" s="71">
        <f>IFERROR(F20/G20-1,"n/a")</f>
        <v>2.96168846065612E-2</v>
      </c>
      <c r="L20" s="71">
        <f t="shared" si="0"/>
        <v>6.8946350043975375</v>
      </c>
      <c r="M20" s="71" t="str">
        <f>IFERROR(F20/I20-1,"n/a")</f>
        <v>n/a</v>
      </c>
      <c r="N20" s="131">
        <f t="shared" ref="N20:N28" si="1">IFERROR(F20/J20-1,"n/a")</f>
        <v>1.2290042215048422</v>
      </c>
      <c r="O20" s="75">
        <v>1270123</v>
      </c>
      <c r="P20" s="75">
        <v>880732</v>
      </c>
      <c r="Q20" s="75">
        <v>16677</v>
      </c>
      <c r="R20" s="75">
        <v>10047</v>
      </c>
      <c r="S20" s="75">
        <v>575143</v>
      </c>
      <c r="T20" s="71">
        <f>IFERROR(O20/P20-1,"n/a")</f>
        <v>0.44212200760276676</v>
      </c>
      <c r="U20" s="71">
        <f>IFERROR(O20/Q20-1,"n/a")</f>
        <v>75.160160700365779</v>
      </c>
      <c r="V20" s="71">
        <f>IFERROR(O20/R20-1,"n/a")</f>
        <v>125.41813476659699</v>
      </c>
      <c r="W20" s="71">
        <f>IFERROR(O20/S20-1,"n/a")</f>
        <v>1.2083603555985207</v>
      </c>
      <c r="X20" s="240">
        <v>887495</v>
      </c>
      <c r="Y20" s="75">
        <v>17541</v>
      </c>
      <c r="Z20" s="75">
        <v>10046.999999999998</v>
      </c>
      <c r="AA20" s="231">
        <v>585930</v>
      </c>
      <c r="AB20" s="224"/>
      <c r="AC20" s="224"/>
    </row>
    <row r="21" spans="1:29" s="225" customFormat="1" ht="12.75">
      <c r="A21" s="224"/>
      <c r="B21" s="229"/>
      <c r="C21" s="188" t="s">
        <v>86</v>
      </c>
      <c r="D21" s="168"/>
      <c r="E21" s="197"/>
      <c r="F21" s="135"/>
      <c r="G21" s="135"/>
      <c r="H21" s="135"/>
      <c r="I21" s="135"/>
      <c r="J21" s="135"/>
      <c r="K21" s="71"/>
      <c r="L21" s="71"/>
      <c r="M21" s="71"/>
      <c r="N21" s="131"/>
      <c r="O21" s="154"/>
      <c r="P21" s="154"/>
      <c r="Q21" s="154"/>
      <c r="R21" s="154"/>
      <c r="S21" s="154"/>
      <c r="T21" s="71"/>
      <c r="U21" s="71"/>
      <c r="V21" s="71"/>
      <c r="W21" s="71"/>
      <c r="X21" s="242"/>
      <c r="Y21" s="49"/>
      <c r="Z21" s="49"/>
      <c r="AA21" s="232"/>
      <c r="AB21" s="224"/>
      <c r="AC21" s="224"/>
    </row>
    <row r="22" spans="1:29" s="225" customFormat="1" ht="12.75">
      <c r="A22" s="224"/>
      <c r="B22" s="229"/>
      <c r="C22" s="190"/>
      <c r="D22" s="168" t="s">
        <v>19</v>
      </c>
      <c r="E22" s="197"/>
      <c r="F22" s="130">
        <v>210</v>
      </c>
      <c r="G22" s="130">
        <v>130</v>
      </c>
      <c r="H22" s="130">
        <v>67</v>
      </c>
      <c r="I22" s="130">
        <v>0</v>
      </c>
      <c r="J22" s="130">
        <v>95</v>
      </c>
      <c r="K22" s="71">
        <f>IFERROR(F22/G22-1,"n/a")</f>
        <v>0.61538461538461542</v>
      </c>
      <c r="L22" s="71">
        <f t="shared" si="0"/>
        <v>2.1343283582089554</v>
      </c>
      <c r="M22" s="71" t="str">
        <f>IFERROR(F22/I22-1,"n/a")</f>
        <v>n/a</v>
      </c>
      <c r="N22" s="131">
        <f t="shared" si="1"/>
        <v>1.2105263157894739</v>
      </c>
      <c r="O22" s="75">
        <v>1371</v>
      </c>
      <c r="P22" s="75">
        <v>823</v>
      </c>
      <c r="Q22" s="75">
        <v>258</v>
      </c>
      <c r="R22" s="75">
        <v>205</v>
      </c>
      <c r="S22" s="75">
        <v>1041</v>
      </c>
      <c r="T22" s="71">
        <f>IFERROR(O22/P22-1,"n/a")</f>
        <v>0.66585662211421637</v>
      </c>
      <c r="U22" s="71">
        <f>IFERROR(O22/Q22-1,"n/a")</f>
        <v>4.3139534883720927</v>
      </c>
      <c r="V22" s="71">
        <f>IFERROR(O22/R22-1,"n/a")</f>
        <v>5.6878048780487802</v>
      </c>
      <c r="W22" s="71">
        <f>IFERROR(O22/S22-1,"n/a")</f>
        <v>0.31700288184438041</v>
      </c>
      <c r="X22" s="240">
        <v>895</v>
      </c>
      <c r="Y22" s="75">
        <v>283</v>
      </c>
      <c r="Z22" s="75">
        <v>43</v>
      </c>
      <c r="AA22" s="231">
        <v>827</v>
      </c>
      <c r="AB22" s="224"/>
      <c r="AC22" s="224"/>
    </row>
    <row r="23" spans="1:29" s="225" customFormat="1" ht="12.75">
      <c r="A23" s="224"/>
      <c r="B23" s="229"/>
      <c r="C23" s="190"/>
      <c r="D23" s="168" t="s">
        <v>20</v>
      </c>
      <c r="E23" s="189"/>
      <c r="F23" s="130">
        <v>507202</v>
      </c>
      <c r="G23" s="130">
        <v>274849</v>
      </c>
      <c r="H23" s="130">
        <v>83507</v>
      </c>
      <c r="I23" s="130">
        <v>0</v>
      </c>
      <c r="J23" s="130">
        <v>263747</v>
      </c>
      <c r="K23" s="71">
        <f>IFERROR(F23/G23-1,"n/a")</f>
        <v>0.84538419277494192</v>
      </c>
      <c r="L23" s="71">
        <f t="shared" si="0"/>
        <v>5.0737662710910465</v>
      </c>
      <c r="M23" s="71" t="str">
        <f>IFERROR(F23/I23-1,"n/a")</f>
        <v>n/a</v>
      </c>
      <c r="N23" s="131">
        <f t="shared" si="1"/>
        <v>0.92306263199202276</v>
      </c>
      <c r="O23" s="75">
        <v>4057070</v>
      </c>
      <c r="P23" s="75">
        <v>1942201</v>
      </c>
      <c r="Q23" s="75">
        <v>425895</v>
      </c>
      <c r="R23" s="75">
        <v>545974</v>
      </c>
      <c r="S23" s="75">
        <v>3161914</v>
      </c>
      <c r="T23" s="71">
        <f>IFERROR(O23/P23-1,"n/a")</f>
        <v>1.0889032597552983</v>
      </c>
      <c r="U23" s="71">
        <f>IFERROR(O23/Q23-1,"n/a")</f>
        <v>8.5259864520597795</v>
      </c>
      <c r="V23" s="71">
        <f>IFERROR(O23/R23-1,"n/a")</f>
        <v>6.4308849871971923</v>
      </c>
      <c r="W23" s="71">
        <f>IFERROR(O23/S23-1,"n/a")</f>
        <v>0.28310573911877435</v>
      </c>
      <c r="X23" s="240">
        <v>2165161</v>
      </c>
      <c r="Y23" s="75">
        <v>465109</v>
      </c>
      <c r="Z23" s="75">
        <v>140552</v>
      </c>
      <c r="AA23" s="231">
        <v>2552942</v>
      </c>
      <c r="AB23" s="224"/>
      <c r="AC23" s="224"/>
    </row>
    <row r="24" spans="1:29" s="225" customFormat="1" ht="12.75">
      <c r="A24" s="224"/>
      <c r="B24" s="229"/>
      <c r="C24" s="188" t="s">
        <v>87</v>
      </c>
      <c r="D24" s="168"/>
      <c r="E24" s="189"/>
      <c r="F24" s="135"/>
      <c r="G24" s="135"/>
      <c r="H24" s="135"/>
      <c r="I24" s="135"/>
      <c r="J24" s="135"/>
      <c r="K24" s="71"/>
      <c r="L24" s="71"/>
      <c r="M24" s="71"/>
      <c r="N24" s="131"/>
      <c r="O24" s="154"/>
      <c r="P24" s="154"/>
      <c r="Q24" s="154"/>
      <c r="R24" s="154"/>
      <c r="S24" s="154"/>
      <c r="T24" s="71"/>
      <c r="U24" s="71"/>
      <c r="V24" s="71"/>
      <c r="W24" s="71"/>
      <c r="X24" s="242"/>
      <c r="Y24" s="49"/>
      <c r="Z24" s="49"/>
      <c r="AA24" s="232"/>
      <c r="AB24" s="224"/>
      <c r="AC24" s="224"/>
    </row>
    <row r="25" spans="1:29" s="225" customFormat="1" ht="12.75">
      <c r="B25" s="229"/>
      <c r="C25" s="190"/>
      <c r="D25" s="168" t="s">
        <v>19</v>
      </c>
      <c r="E25" s="189"/>
      <c r="F25" s="130">
        <v>0</v>
      </c>
      <c r="G25" s="130">
        <v>0</v>
      </c>
      <c r="H25" s="130">
        <v>0</v>
      </c>
      <c r="I25" s="130">
        <v>0</v>
      </c>
      <c r="J25" s="130">
        <v>0</v>
      </c>
      <c r="K25" s="71" t="str">
        <f>IFERROR(F25/G25-1,"n/a")</f>
        <v>n/a</v>
      </c>
      <c r="L25" s="71" t="str">
        <f t="shared" si="0"/>
        <v>n/a</v>
      </c>
      <c r="M25" s="71" t="str">
        <f>IFERROR(F25/I25-1,"n/a")</f>
        <v>n/a</v>
      </c>
      <c r="N25" s="131" t="str">
        <f t="shared" si="1"/>
        <v>n/a</v>
      </c>
      <c r="O25" s="75">
        <v>21</v>
      </c>
      <c r="P25" s="75">
        <v>9</v>
      </c>
      <c r="Q25" s="75">
        <v>0</v>
      </c>
      <c r="R25" s="75">
        <v>0</v>
      </c>
      <c r="S25" s="75">
        <v>16</v>
      </c>
      <c r="T25" s="71">
        <f>IFERROR(O25/P25-1,"n/a")</f>
        <v>1.3333333333333335</v>
      </c>
      <c r="U25" s="71" t="str">
        <f>IFERROR(O25/Q25-1,"n/a")</f>
        <v>n/a</v>
      </c>
      <c r="V25" s="71" t="str">
        <f>IFERROR(O25/R25-1,"n/a")</f>
        <v>n/a</v>
      </c>
      <c r="W25" s="71">
        <f>IFERROR(O25/S25-1,"n/a")</f>
        <v>0.3125</v>
      </c>
      <c r="X25" s="240">
        <v>9</v>
      </c>
      <c r="Y25" s="75">
        <v>0</v>
      </c>
      <c r="Z25" s="75">
        <v>0</v>
      </c>
      <c r="AA25" s="231">
        <v>16</v>
      </c>
      <c r="AB25" s="224"/>
      <c r="AC25" s="224"/>
    </row>
    <row r="26" spans="1:29" s="225" customFormat="1" ht="12.75">
      <c r="A26" s="224"/>
      <c r="B26" s="229"/>
      <c r="C26" s="190"/>
      <c r="D26" s="168" t="s">
        <v>20</v>
      </c>
      <c r="E26" s="189"/>
      <c r="F26" s="130">
        <v>0</v>
      </c>
      <c r="G26" s="130">
        <v>0</v>
      </c>
      <c r="H26" s="130">
        <v>0</v>
      </c>
      <c r="I26" s="130">
        <v>0</v>
      </c>
      <c r="J26" s="130">
        <v>0</v>
      </c>
      <c r="K26" s="71" t="str">
        <f>IFERROR(F26/G26-1,"n/a")</f>
        <v>n/a</v>
      </c>
      <c r="L26" s="71" t="str">
        <f t="shared" si="0"/>
        <v>n/a</v>
      </c>
      <c r="M26" s="71" t="str">
        <f>IFERROR(F26/I26-1,"n/a")</f>
        <v>n/a</v>
      </c>
      <c r="N26" s="131" t="str">
        <f t="shared" si="1"/>
        <v>n/a</v>
      </c>
      <c r="O26" s="75">
        <v>38626</v>
      </c>
      <c r="P26" s="75">
        <v>15637</v>
      </c>
      <c r="Q26" s="75">
        <v>0</v>
      </c>
      <c r="R26" s="75">
        <v>0</v>
      </c>
      <c r="S26" s="75">
        <v>20248</v>
      </c>
      <c r="T26" s="71">
        <f>IFERROR(O26/P26-1,"n/a")</f>
        <v>1.4701669118117286</v>
      </c>
      <c r="U26" s="71" t="str">
        <f>IFERROR(O26/Q26-1,"n/a")</f>
        <v>n/a</v>
      </c>
      <c r="V26" s="71" t="str">
        <f>IFERROR(O26/R26-1,"n/a")</f>
        <v>n/a</v>
      </c>
      <c r="W26" s="71">
        <f>IFERROR(O26/S26-1,"n/a")</f>
        <v>0.90764519952587919</v>
      </c>
      <c r="X26" s="243">
        <v>15637</v>
      </c>
      <c r="Y26" s="244">
        <v>0</v>
      </c>
      <c r="Z26" s="244">
        <v>0</v>
      </c>
      <c r="AA26" s="233">
        <v>20248</v>
      </c>
      <c r="AB26" s="224"/>
      <c r="AC26" s="224"/>
    </row>
    <row r="27" spans="1:29" s="225" customFormat="1" ht="13.5" thickBot="1">
      <c r="A27" s="224"/>
      <c r="B27" s="229"/>
      <c r="C27" s="198" t="s">
        <v>16</v>
      </c>
      <c r="D27" s="199"/>
      <c r="E27" s="200"/>
      <c r="F27" s="137">
        <f t="shared" ref="F27:J28" si="2">F13+F16+F19+F22+F25</f>
        <v>463</v>
      </c>
      <c r="G27" s="137">
        <f t="shared" si="2"/>
        <v>340</v>
      </c>
      <c r="H27" s="137">
        <f t="shared" si="2"/>
        <v>223</v>
      </c>
      <c r="I27" s="137">
        <f t="shared" si="2"/>
        <v>11</v>
      </c>
      <c r="J27" s="137">
        <f t="shared" si="2"/>
        <v>311</v>
      </c>
      <c r="K27" s="138">
        <f>IFERROR(F27/G27-1,"n/a")</f>
        <v>0.36176470588235299</v>
      </c>
      <c r="L27" s="138">
        <f t="shared" si="0"/>
        <v>1.0762331838565022</v>
      </c>
      <c r="M27" s="138">
        <f>IFERROR(F27/I27-1,"n/a")</f>
        <v>41.090909090909093</v>
      </c>
      <c r="N27" s="139">
        <f t="shared" si="1"/>
        <v>0.4887459807073955</v>
      </c>
      <c r="O27" s="137">
        <f t="shared" ref="O27:S28" si="3">O13+O16+O19+O22+O25</f>
        <v>4054</v>
      </c>
      <c r="P27" s="137">
        <f t="shared" si="3"/>
        <v>3330</v>
      </c>
      <c r="Q27" s="137">
        <f t="shared" si="3"/>
        <v>842</v>
      </c>
      <c r="R27" s="137">
        <f t="shared" si="3"/>
        <v>814</v>
      </c>
      <c r="S27" s="137">
        <f t="shared" si="3"/>
        <v>3267</v>
      </c>
      <c r="T27" s="138">
        <f>IFERROR(O27/P27-1,"n/a")</f>
        <v>0.21741741741741749</v>
      </c>
      <c r="U27" s="138">
        <f>IFERROR(O27/Q27-1,"n/a")</f>
        <v>3.8147268408551067</v>
      </c>
      <c r="V27" s="138">
        <f>IFERROR(O27/R27-1,"n/a")</f>
        <v>3.9803439803439806</v>
      </c>
      <c r="W27" s="139">
        <f>IFERROR(O27/S27-1,"n/a")</f>
        <v>0.24089378634833181</v>
      </c>
      <c r="X27" s="137">
        <f>X13+X16+X19+X22+X25</f>
        <v>3620</v>
      </c>
      <c r="Y27" s="140">
        <f t="shared" ref="Y27:AA28" si="4">Y13+Y16+Y19+Y22+Y25</f>
        <v>1054</v>
      </c>
      <c r="Z27" s="140">
        <f t="shared" si="4"/>
        <v>657</v>
      </c>
      <c r="AA27" s="159">
        <f t="shared" si="4"/>
        <v>3310</v>
      </c>
      <c r="AB27" s="224"/>
      <c r="AC27" s="224"/>
    </row>
    <row r="28" spans="1:29" s="225" customFormat="1" ht="14.25" thickTop="1" thickBot="1">
      <c r="A28" s="224"/>
      <c r="B28" s="229"/>
      <c r="C28" s="201" t="s">
        <v>17</v>
      </c>
      <c r="D28" s="202"/>
      <c r="E28" s="203"/>
      <c r="F28" s="141">
        <f t="shared" si="2"/>
        <v>1148627</v>
      </c>
      <c r="G28" s="141">
        <f t="shared" si="2"/>
        <v>779647</v>
      </c>
      <c r="H28" s="141">
        <f t="shared" si="2"/>
        <v>304612</v>
      </c>
      <c r="I28" s="141">
        <f t="shared" si="2"/>
        <v>4854</v>
      </c>
      <c r="J28" s="141">
        <f t="shared" si="2"/>
        <v>742910</v>
      </c>
      <c r="K28" s="142">
        <f>IFERROR(F28/G28-1,"n/a")</f>
        <v>0.47326546501172961</v>
      </c>
      <c r="L28" s="142">
        <f t="shared" si="0"/>
        <v>2.7707870996546426</v>
      </c>
      <c r="M28" s="142">
        <f>IFERROR(F28/I28-1,"n/a")</f>
        <v>235.63514627111661</v>
      </c>
      <c r="N28" s="143">
        <f t="shared" si="1"/>
        <v>0.54611864155819689</v>
      </c>
      <c r="O28" s="141">
        <f t="shared" si="3"/>
        <v>11561871</v>
      </c>
      <c r="P28" s="141">
        <f t="shared" si="3"/>
        <v>6799949</v>
      </c>
      <c r="Q28" s="141">
        <f t="shared" si="3"/>
        <v>1241343</v>
      </c>
      <c r="R28" s="141">
        <f t="shared" si="3"/>
        <v>1717439</v>
      </c>
      <c r="S28" s="141">
        <f t="shared" si="3"/>
        <v>9164567</v>
      </c>
      <c r="T28" s="142">
        <f>IFERROR(O28/P28-1,"n/a")</f>
        <v>0.70028789921806767</v>
      </c>
      <c r="U28" s="142">
        <f>IFERROR(O28/Q28-1,"n/a")</f>
        <v>8.314001851220814</v>
      </c>
      <c r="V28" s="142">
        <f>IFERROR(O28/R28-1,"n/a")</f>
        <v>5.7320417202590601</v>
      </c>
      <c r="W28" s="143">
        <f>IFERROR(O28/S28-1,"n/a")</f>
        <v>0.26158398972913832</v>
      </c>
      <c r="X28" s="141">
        <f>X14+X17+X20+X23+X26</f>
        <v>7626669</v>
      </c>
      <c r="Y28" s="144">
        <f t="shared" si="4"/>
        <v>1552483</v>
      </c>
      <c r="Z28" s="144">
        <f t="shared" si="4"/>
        <v>1314158</v>
      </c>
      <c r="AA28" s="162">
        <f t="shared" si="4"/>
        <v>9152531</v>
      </c>
      <c r="AB28" s="224"/>
      <c r="AC28" s="224"/>
    </row>
    <row r="29" spans="1:29" s="225" customFormat="1" ht="12" thickTop="1">
      <c r="A29" s="224"/>
      <c r="B29" s="224"/>
      <c r="C29" s="224"/>
      <c r="D29" s="224"/>
      <c r="E29" s="224"/>
      <c r="F29" s="230"/>
      <c r="G29" s="230"/>
      <c r="H29" s="230"/>
      <c r="I29" s="230"/>
      <c r="J29" s="230"/>
      <c r="K29" s="230"/>
      <c r="L29" s="230"/>
      <c r="M29" s="230"/>
      <c r="N29" s="224"/>
      <c r="O29" s="224"/>
      <c r="P29" s="224"/>
      <c r="Q29" s="224"/>
      <c r="R29" s="224"/>
      <c r="S29" s="224"/>
      <c r="T29" s="224"/>
      <c r="U29" s="224"/>
      <c r="V29" s="224"/>
      <c r="W29" s="224"/>
      <c r="X29" s="224"/>
      <c r="Y29" s="224"/>
      <c r="Z29" s="224"/>
      <c r="AA29" s="224"/>
      <c r="AB29" s="224"/>
      <c r="AC29" s="224"/>
    </row>
    <row r="30" spans="1:29" ht="15" customHeight="1"/>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opLeftCell="C1" zoomScaleNormal="100" workbookViewId="0">
      <selection activeCell="A2" sqref="A2:XFD4"/>
    </sheetView>
  </sheetViews>
  <sheetFormatPr defaultColWidth="0" defaultRowHeight="15" customHeight="1" zeroHeight="1"/>
  <cols>
    <col min="1" max="2" width="4.140625" customWidth="1"/>
    <col min="3" max="3" width="3.7109375" customWidth="1"/>
    <col min="4" max="4" width="8.85546875" customWidth="1"/>
    <col min="5" max="5" width="13" customWidth="1"/>
    <col min="6" max="6" width="11.140625" bestFit="1" customWidth="1"/>
    <col min="7" max="7" width="10.28515625" bestFit="1" customWidth="1"/>
    <col min="8" max="9" width="8.85546875" customWidth="1"/>
    <col min="10" max="10" width="10.28515625" bestFit="1" customWidth="1"/>
    <col min="11" max="11" width="8" customWidth="1"/>
    <col min="12" max="12" width="8.85546875" bestFit="1" customWidth="1"/>
    <col min="13" max="14" width="8" customWidth="1"/>
    <col min="15" max="15" width="12" bestFit="1" customWidth="1"/>
    <col min="16" max="16" width="11.5703125" bestFit="1" customWidth="1"/>
    <col min="17" max="17" width="10.42578125" bestFit="1" customWidth="1"/>
    <col min="18" max="18" width="11.5703125" bestFit="1" customWidth="1"/>
    <col min="19" max="19" width="11.7109375" bestFit="1" customWidth="1"/>
    <col min="20" max="20" width="9.140625" bestFit="1" customWidth="1"/>
    <col min="21" max="21" width="8.85546875" bestFit="1" customWidth="1"/>
    <col min="22" max="22" width="9" bestFit="1" customWidth="1"/>
    <col min="23" max="23" width="7.7109375" customWidth="1"/>
    <col min="24" max="24" width="13.42578125" bestFit="1" customWidth="1"/>
    <col min="25" max="25" width="13.28515625" bestFit="1" customWidth="1"/>
    <col min="26" max="26" width="12.85546875" bestFit="1" customWidth="1"/>
    <col min="27" max="27" width="15.42578125" bestFit="1" customWidth="1"/>
    <col min="28" max="28" width="11.28515625" customWidth="1"/>
    <col min="29" max="29" width="3.42578125" customWidth="1"/>
    <col min="30" max="16384" width="8.85546875" hidden="1"/>
  </cols>
  <sheetData>
    <row r="1" spans="1:29">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15"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c r="AB3" s="166"/>
      <c r="AC3" s="10"/>
    </row>
    <row r="4" spans="1:29" ht="15.75">
      <c r="A4" s="10"/>
      <c r="B4" s="167" t="s">
        <v>11</v>
      </c>
      <c r="C4" s="168"/>
      <c r="D4" s="205"/>
      <c r="E4" s="234" t="s">
        <v>98</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s="225" customFormat="1" ht="11.25">
      <c r="A9" s="224"/>
      <c r="C9" s="171" t="s">
        <v>11</v>
      </c>
      <c r="D9" s="172"/>
      <c r="E9" s="172"/>
      <c r="F9" s="250" t="s">
        <v>32</v>
      </c>
      <c r="G9" s="253"/>
      <c r="H9" s="253"/>
      <c r="I9" s="253"/>
      <c r="J9" s="253"/>
      <c r="K9" s="253"/>
      <c r="L9" s="253"/>
      <c r="M9" s="253"/>
      <c r="N9" s="254"/>
      <c r="O9" s="252" t="s">
        <v>33</v>
      </c>
      <c r="P9" s="253"/>
      <c r="Q9" s="253"/>
      <c r="R9" s="253"/>
      <c r="S9" s="253"/>
      <c r="T9" s="253"/>
      <c r="U9" s="253"/>
      <c r="V9" s="253"/>
      <c r="W9" s="254"/>
      <c r="X9" s="252" t="s">
        <v>25</v>
      </c>
      <c r="Y9" s="253"/>
      <c r="Z9" s="253"/>
      <c r="AA9" s="255"/>
      <c r="AB9" s="224"/>
      <c r="AC9" s="224"/>
    </row>
    <row r="10" spans="1:29" s="225" customFormat="1" ht="13.5">
      <c r="A10" s="224"/>
      <c r="B10" s="226"/>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224"/>
      <c r="AC10" s="224"/>
    </row>
    <row r="11" spans="1:29" s="225" customFormat="1" ht="25.9" customHeight="1">
      <c r="A11" s="227"/>
      <c r="B11" s="228"/>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227"/>
      <c r="AC11" s="227"/>
    </row>
    <row r="12" spans="1:29" s="225" customFormat="1" ht="12.75">
      <c r="A12" s="224"/>
      <c r="B12" s="229"/>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224"/>
      <c r="AC12" s="224"/>
    </row>
    <row r="13" spans="1:29" s="225" customFormat="1" ht="12.75">
      <c r="A13" s="224"/>
      <c r="B13" s="229"/>
      <c r="C13" s="190"/>
      <c r="D13" s="168" t="s">
        <v>19</v>
      </c>
      <c r="E13" s="189"/>
      <c r="F13" s="130">
        <v>81</v>
      </c>
      <c r="G13" s="130">
        <v>78</v>
      </c>
      <c r="H13" s="130">
        <v>89</v>
      </c>
      <c r="I13" s="130">
        <v>0</v>
      </c>
      <c r="J13" s="130">
        <v>110</v>
      </c>
      <c r="K13" s="71">
        <f>IFERROR(F13/G13-1,"n/a")</f>
        <v>3.8461538461538547E-2</v>
      </c>
      <c r="L13" s="71">
        <f t="shared" ref="L13:L28" si="0">IFERROR(F13/H13-1,"n/a")</f>
        <v>-8.98876404494382E-2</v>
      </c>
      <c r="M13" s="71" t="str">
        <f>IFERROR(F13/I13-1,"n/a")</f>
        <v>n/a</v>
      </c>
      <c r="N13" s="131">
        <f>IFERROR(F13/J13-1,"n/a")</f>
        <v>-0.26363636363636367</v>
      </c>
      <c r="O13" s="75">
        <v>1236</v>
      </c>
      <c r="P13" s="75">
        <v>1157</v>
      </c>
      <c r="Q13" s="75">
        <v>228</v>
      </c>
      <c r="R13" s="75">
        <v>551</v>
      </c>
      <c r="S13" s="75">
        <v>1212</v>
      </c>
      <c r="T13" s="71">
        <f>IFERROR(O13/P13-1,"n/a")</f>
        <v>6.8280034572169468E-2</v>
      </c>
      <c r="U13" s="71">
        <f>IFERROR(O13/Q13-1,"n/a")</f>
        <v>4.4210526315789478</v>
      </c>
      <c r="V13" s="71">
        <f>IFERROR(O13/R13-1,"n/a")</f>
        <v>1.2431941923774956</v>
      </c>
      <c r="W13" s="131">
        <f>IFERROR(O13/S13-1,"n/a")</f>
        <v>1.980198019801982E-2</v>
      </c>
      <c r="X13" s="75">
        <v>1486</v>
      </c>
      <c r="Y13" s="75">
        <v>522</v>
      </c>
      <c r="Z13" s="75">
        <v>551</v>
      </c>
      <c r="AA13" s="75">
        <v>1591</v>
      </c>
      <c r="AB13" s="224"/>
      <c r="AC13" s="224"/>
    </row>
    <row r="14" spans="1:29" s="225" customFormat="1" ht="12.75">
      <c r="A14" s="224"/>
      <c r="B14" s="229"/>
      <c r="C14" s="190"/>
      <c r="D14" s="168" t="s">
        <v>20</v>
      </c>
      <c r="E14" s="189"/>
      <c r="F14" s="130">
        <v>282162</v>
      </c>
      <c r="G14" s="130">
        <v>268578</v>
      </c>
      <c r="H14" s="130">
        <v>143120</v>
      </c>
      <c r="I14" s="130">
        <v>0</v>
      </c>
      <c r="J14" s="130">
        <v>299863</v>
      </c>
      <c r="K14" s="71">
        <f>IFERROR(F14/G14-1,"n/a")</f>
        <v>5.0577485870026528E-2</v>
      </c>
      <c r="L14" s="71">
        <f t="shared" si="0"/>
        <v>0.97150642817216326</v>
      </c>
      <c r="M14" s="71" t="str">
        <f>IFERROR(F14/I14-1,"n/a")</f>
        <v>n/a</v>
      </c>
      <c r="N14" s="131">
        <f>IFERROR(F14/J14-1,"n/a")</f>
        <v>-5.9030290499328064E-2</v>
      </c>
      <c r="O14" s="75">
        <v>4068706</v>
      </c>
      <c r="P14" s="75">
        <v>2647182</v>
      </c>
      <c r="Q14" s="75">
        <v>324020</v>
      </c>
      <c r="R14" s="75">
        <v>1092884</v>
      </c>
      <c r="S14" s="75">
        <v>3643281</v>
      </c>
      <c r="T14" s="71">
        <f>IFERROR(O14/P14-1,"n/a")</f>
        <v>0.53699518960162163</v>
      </c>
      <c r="U14" s="71">
        <f>IFERROR(O14/Q14-1,"n/a")</f>
        <v>11.556959446947719</v>
      </c>
      <c r="V14" s="71">
        <f>IFERROR(O14/R14-1,"n/a")</f>
        <v>2.7229074631891401</v>
      </c>
      <c r="W14" s="131">
        <f>IFERROR(O14/S14-1,"n/a")</f>
        <v>0.1167697468298492</v>
      </c>
      <c r="X14" s="75">
        <v>3592413</v>
      </c>
      <c r="Y14" s="75">
        <v>768312</v>
      </c>
      <c r="Z14" s="75">
        <v>1092884</v>
      </c>
      <c r="AA14" s="75">
        <v>4592479</v>
      </c>
      <c r="AB14" s="224"/>
      <c r="AC14" s="224"/>
    </row>
    <row r="15" spans="1:29" s="225" customFormat="1" ht="12.75">
      <c r="A15" s="224"/>
      <c r="B15" s="229"/>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49"/>
      <c r="AA15" s="49"/>
      <c r="AB15" s="224"/>
      <c r="AC15" s="224"/>
    </row>
    <row r="16" spans="1:29" s="225" customFormat="1" ht="12.75">
      <c r="A16" s="224"/>
      <c r="B16" s="229"/>
      <c r="C16" s="190"/>
      <c r="D16" s="168" t="s">
        <v>19</v>
      </c>
      <c r="E16" s="189"/>
      <c r="F16" s="130">
        <v>87</v>
      </c>
      <c r="G16" s="130">
        <v>89</v>
      </c>
      <c r="H16" s="130">
        <v>33</v>
      </c>
      <c r="I16" s="130">
        <v>17</v>
      </c>
      <c r="J16" s="130">
        <v>114</v>
      </c>
      <c r="K16" s="71">
        <f>IFERROR(F16/G16-1,"n/a")</f>
        <v>-2.2471910112359605E-2</v>
      </c>
      <c r="L16" s="71">
        <f t="shared" si="0"/>
        <v>1.6363636363636362</v>
      </c>
      <c r="M16" s="71">
        <f>IFERROR(F16/I16-1,"n/a")</f>
        <v>4.117647058823529</v>
      </c>
      <c r="N16" s="131">
        <f>IFERROR(F16/J16-1,"n/a")</f>
        <v>-0.23684210526315785</v>
      </c>
      <c r="O16" s="75">
        <v>512</v>
      </c>
      <c r="P16" s="75">
        <v>521</v>
      </c>
      <c r="Q16" s="75">
        <v>169</v>
      </c>
      <c r="R16" s="75">
        <v>38</v>
      </c>
      <c r="S16" s="75">
        <v>517</v>
      </c>
      <c r="T16" s="71">
        <f>IFERROR(O16/P16-1,"n/a")</f>
        <v>-1.7274472168905985E-2</v>
      </c>
      <c r="U16" s="71">
        <f>IFERROR(O16/Q16-1,"n/a")</f>
        <v>2.029585798816568</v>
      </c>
      <c r="V16" s="71">
        <f>IFERROR(O16/R16-1,"n/a")</f>
        <v>12.473684210526315</v>
      </c>
      <c r="W16" s="131">
        <f>IFERROR(O16/S16-1,"n/a")</f>
        <v>-9.6711798839458352E-3</v>
      </c>
      <c r="X16" s="75">
        <v>572</v>
      </c>
      <c r="Y16" s="75">
        <v>202</v>
      </c>
      <c r="Z16" s="75">
        <v>54</v>
      </c>
      <c r="AA16" s="75">
        <v>586</v>
      </c>
      <c r="AB16" s="224"/>
      <c r="AC16" s="224"/>
    </row>
    <row r="17" spans="1:29" s="225" customFormat="1" ht="12.75">
      <c r="A17" s="224"/>
      <c r="B17" s="229"/>
      <c r="C17" s="190"/>
      <c r="D17" s="168" t="s">
        <v>20</v>
      </c>
      <c r="E17" s="189"/>
      <c r="F17" s="130">
        <v>199183</v>
      </c>
      <c r="G17" s="130">
        <v>124605</v>
      </c>
      <c r="H17" s="130">
        <v>44045</v>
      </c>
      <c r="I17" s="130">
        <v>13954</v>
      </c>
      <c r="J17" s="130">
        <v>223063</v>
      </c>
      <c r="K17" s="71">
        <f>IFERROR(F17/G17-1,"n/a")</f>
        <v>0.59851530837446321</v>
      </c>
      <c r="L17" s="71">
        <f t="shared" si="0"/>
        <v>3.522261323646271</v>
      </c>
      <c r="M17" s="71">
        <f>IFERROR(F17/I17-1,"n/a")</f>
        <v>13.274258277196504</v>
      </c>
      <c r="N17" s="131">
        <f>IFERROR(F17/J17-1,"n/a")</f>
        <v>-0.10705495756804129</v>
      </c>
      <c r="O17" s="75">
        <v>1530802</v>
      </c>
      <c r="P17" s="75">
        <v>852989</v>
      </c>
      <c r="Q17" s="75">
        <v>259331</v>
      </c>
      <c r="R17" s="75">
        <v>63680</v>
      </c>
      <c r="S17" s="75">
        <v>1304953</v>
      </c>
      <c r="T17" s="71">
        <f>IFERROR(O17/P17-1,"n/a")</f>
        <v>0.79463275610822648</v>
      </c>
      <c r="U17" s="71">
        <f>IFERROR(O17/Q17-1,"n/a")</f>
        <v>4.9028885864011631</v>
      </c>
      <c r="V17" s="71">
        <f>IFERROR(O17/R17-1,"n/a")</f>
        <v>23.038976130653268</v>
      </c>
      <c r="W17" s="131">
        <f>IFERROR(O17/S17-1,"n/a")</f>
        <v>0.17307060101015126</v>
      </c>
      <c r="X17" s="75">
        <v>965963</v>
      </c>
      <c r="Y17" s="75">
        <v>301521</v>
      </c>
      <c r="Z17" s="75">
        <v>70675</v>
      </c>
      <c r="AA17" s="75">
        <v>1400932</v>
      </c>
      <c r="AB17" s="224"/>
      <c r="AC17" s="224"/>
    </row>
    <row r="18" spans="1:29" s="225" customFormat="1" ht="12.75">
      <c r="A18" s="224"/>
      <c r="B18" s="229"/>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49"/>
      <c r="AA18" s="49"/>
      <c r="AB18" s="224"/>
      <c r="AC18" s="224"/>
    </row>
    <row r="19" spans="1:29" s="225" customFormat="1" ht="12.75">
      <c r="A19" s="224"/>
      <c r="B19" s="229"/>
      <c r="C19" s="190"/>
      <c r="D19" s="168" t="s">
        <v>19</v>
      </c>
      <c r="E19" s="189"/>
      <c r="F19" s="130">
        <v>117</v>
      </c>
      <c r="G19" s="130">
        <v>97</v>
      </c>
      <c r="H19" s="130">
        <v>15</v>
      </c>
      <c r="I19" s="130">
        <v>1</v>
      </c>
      <c r="J19" s="130">
        <v>34</v>
      </c>
      <c r="K19" s="71">
        <f>IFERROR(F19/G19-1,"n/a")</f>
        <v>0.20618556701030921</v>
      </c>
      <c r="L19" s="71">
        <f t="shared" si="0"/>
        <v>6.8</v>
      </c>
      <c r="M19" s="71">
        <f>IFERROR(F19/I19-1,"n/a")</f>
        <v>116</v>
      </c>
      <c r="N19" s="131">
        <f>IFERROR(F19/J19-1,"n/a")</f>
        <v>2.4411764705882355</v>
      </c>
      <c r="O19" s="75">
        <v>661</v>
      </c>
      <c r="P19" s="75">
        <v>610</v>
      </c>
      <c r="Q19" s="75">
        <v>31</v>
      </c>
      <c r="R19" s="75">
        <v>9</v>
      </c>
      <c r="S19" s="75">
        <v>265</v>
      </c>
      <c r="T19" s="71">
        <f>IFERROR(O19/P19-1,"n/a")</f>
        <v>8.3606557377049251E-2</v>
      </c>
      <c r="U19" s="71">
        <f>IFERROR(O19/Q19-1,"n/a")</f>
        <v>20.322580645161292</v>
      </c>
      <c r="V19" s="71">
        <f>IFERROR(O19/R19-1,"n/a")</f>
        <v>72.444444444444443</v>
      </c>
      <c r="W19" s="131">
        <f>IFERROR(O19/S19-1,"n/a")</f>
        <v>1.4943396226415095</v>
      </c>
      <c r="X19" s="75">
        <v>658</v>
      </c>
      <c r="Y19" s="75">
        <v>47</v>
      </c>
      <c r="Z19" s="75">
        <v>9</v>
      </c>
      <c r="AA19" s="75">
        <v>290</v>
      </c>
      <c r="AB19" s="224"/>
      <c r="AC19" s="224"/>
    </row>
    <row r="20" spans="1:29" s="225" customFormat="1" ht="12.75">
      <c r="A20" s="224"/>
      <c r="B20" s="229"/>
      <c r="C20" s="190"/>
      <c r="D20" s="168" t="s">
        <v>20</v>
      </c>
      <c r="E20" s="189"/>
      <c r="F20" s="130">
        <v>211817</v>
      </c>
      <c r="G20" s="130">
        <v>133084</v>
      </c>
      <c r="H20" s="130">
        <v>6450</v>
      </c>
      <c r="I20" s="130">
        <v>0</v>
      </c>
      <c r="J20" s="130">
        <v>67246</v>
      </c>
      <c r="K20" s="71">
        <f>IFERROR(F20/G20-1,"n/a")</f>
        <v>0.59160379910432503</v>
      </c>
      <c r="L20" s="71">
        <f t="shared" si="0"/>
        <v>31.83984496124031</v>
      </c>
      <c r="M20" s="71" t="str">
        <f>IFERROR(F20/I20-1,"n/a")</f>
        <v>n/a</v>
      </c>
      <c r="N20" s="131">
        <f t="shared" ref="N20:N28" si="1">IFERROR(F20/J20-1,"n/a")</f>
        <v>2.1498825208934362</v>
      </c>
      <c r="O20" s="75">
        <v>1225242</v>
      </c>
      <c r="P20" s="75">
        <v>837142</v>
      </c>
      <c r="Q20" s="75">
        <v>10992</v>
      </c>
      <c r="R20" s="75">
        <v>10047</v>
      </c>
      <c r="S20" s="75">
        <v>555008</v>
      </c>
      <c r="T20" s="71">
        <f>IFERROR(O20/P20-1,"n/a")</f>
        <v>0.46360115727080942</v>
      </c>
      <c r="U20" s="71">
        <f>IFERROR(O20/Q20-1,"n/a")</f>
        <v>110.46670305676857</v>
      </c>
      <c r="V20" s="71">
        <f>IFERROR(O20/R20-1,"n/a")</f>
        <v>120.9510301582562</v>
      </c>
      <c r="W20" s="131">
        <f>IFERROR(O20/S20-1,"n/a")</f>
        <v>1.2076114218173433</v>
      </c>
      <c r="X20" s="75">
        <v>887495</v>
      </c>
      <c r="Y20" s="75">
        <v>17541</v>
      </c>
      <c r="Z20" s="75">
        <v>10046.999999999998</v>
      </c>
      <c r="AA20" s="75">
        <v>585930</v>
      </c>
      <c r="AB20" s="224"/>
      <c r="AC20" s="224"/>
    </row>
    <row r="21" spans="1:29" s="225" customFormat="1" ht="12.75">
      <c r="A21" s="224"/>
      <c r="B21" s="229"/>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49"/>
      <c r="AA21" s="49"/>
      <c r="AB21" s="224"/>
      <c r="AC21" s="224"/>
    </row>
    <row r="22" spans="1:29" s="225" customFormat="1" ht="12.75">
      <c r="A22" s="224"/>
      <c r="B22" s="229"/>
      <c r="C22" s="190"/>
      <c r="D22" s="168" t="s">
        <v>19</v>
      </c>
      <c r="E22" s="197"/>
      <c r="F22" s="130">
        <v>185</v>
      </c>
      <c r="G22" s="130">
        <v>149</v>
      </c>
      <c r="H22" s="130">
        <v>107</v>
      </c>
      <c r="I22" s="130">
        <v>0</v>
      </c>
      <c r="J22" s="130">
        <v>127</v>
      </c>
      <c r="K22" s="71">
        <f>IFERROR(F22/G22-1,"n/a")</f>
        <v>0.24161073825503365</v>
      </c>
      <c r="L22" s="71">
        <f t="shared" si="0"/>
        <v>0.72897196261682251</v>
      </c>
      <c r="M22" s="71" t="str">
        <f>IFERROR(F22/I22-1,"n/a")</f>
        <v>n/a</v>
      </c>
      <c r="N22" s="131">
        <f t="shared" si="1"/>
        <v>0.45669291338582685</v>
      </c>
      <c r="O22" s="75">
        <v>1161</v>
      </c>
      <c r="P22" s="75">
        <v>693</v>
      </c>
      <c r="Q22" s="75">
        <v>191</v>
      </c>
      <c r="R22" s="75">
        <v>205</v>
      </c>
      <c r="S22" s="75">
        <v>946</v>
      </c>
      <c r="T22" s="71">
        <f>IFERROR(O22/P22-1,"n/a")</f>
        <v>0.67532467532467533</v>
      </c>
      <c r="U22" s="71">
        <f>IFERROR(O22/Q22-1,"n/a")</f>
        <v>5.0785340314136125</v>
      </c>
      <c r="V22" s="71">
        <f>IFERROR(O22/R22-1,"n/a")</f>
        <v>4.6634146341463412</v>
      </c>
      <c r="W22" s="131">
        <f>IFERROR(O22/S22-1,"n/a")</f>
        <v>0.22727272727272729</v>
      </c>
      <c r="X22" s="75">
        <v>895</v>
      </c>
      <c r="Y22" s="75">
        <v>283</v>
      </c>
      <c r="Z22" s="75">
        <v>43</v>
      </c>
      <c r="AA22" s="75">
        <v>827</v>
      </c>
      <c r="AB22" s="224"/>
      <c r="AC22" s="224"/>
    </row>
    <row r="23" spans="1:29" s="225" customFormat="1" ht="12.75">
      <c r="A23" s="224"/>
      <c r="B23" s="229"/>
      <c r="C23" s="190"/>
      <c r="D23" s="168" t="s">
        <v>20</v>
      </c>
      <c r="E23" s="189"/>
      <c r="F23" s="130">
        <v>513716</v>
      </c>
      <c r="G23" s="130">
        <v>338461</v>
      </c>
      <c r="H23" s="130">
        <v>174505</v>
      </c>
      <c r="I23" s="130">
        <v>0</v>
      </c>
      <c r="J23" s="130">
        <v>332808</v>
      </c>
      <c r="K23" s="71">
        <f>IFERROR(F23/G23-1,"n/a")</f>
        <v>0.5177996874085935</v>
      </c>
      <c r="L23" s="71">
        <f t="shared" si="0"/>
        <v>1.9438468811781897</v>
      </c>
      <c r="M23" s="71" t="str">
        <f>IFERROR(F23/I23-1,"n/a")</f>
        <v>n/a</v>
      </c>
      <c r="N23" s="131">
        <f t="shared" si="1"/>
        <v>0.54358068315665498</v>
      </c>
      <c r="O23" s="75">
        <v>3549868</v>
      </c>
      <c r="P23" s="75">
        <v>1667352</v>
      </c>
      <c r="Q23" s="75">
        <v>342388</v>
      </c>
      <c r="R23" s="75">
        <v>545974</v>
      </c>
      <c r="S23" s="75">
        <v>2898167</v>
      </c>
      <c r="T23" s="71">
        <f>IFERROR(O23/P23-1,"n/a")</f>
        <v>1.1290453365576076</v>
      </c>
      <c r="U23" s="71">
        <f>IFERROR(O23/Q23-1,"n/a")</f>
        <v>9.3679685035690508</v>
      </c>
      <c r="V23" s="71">
        <f>IFERROR(O23/R23-1,"n/a")</f>
        <v>5.5018993578448789</v>
      </c>
      <c r="W23" s="131">
        <f>IFERROR(O23/S23-1,"n/a")</f>
        <v>0.22486661396668994</v>
      </c>
      <c r="X23" s="75">
        <v>2165161</v>
      </c>
      <c r="Y23" s="75">
        <v>465109</v>
      </c>
      <c r="Z23" s="75">
        <v>140552</v>
      </c>
      <c r="AA23" s="75">
        <v>2552942</v>
      </c>
      <c r="AB23" s="224"/>
      <c r="AC23" s="224"/>
    </row>
    <row r="24" spans="1:29" s="225" customFormat="1" ht="12.75">
      <c r="A24" s="224"/>
      <c r="B24" s="229"/>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49"/>
      <c r="AA24" s="49"/>
      <c r="AB24" s="224"/>
      <c r="AC24" s="224"/>
    </row>
    <row r="25" spans="1:29" s="225" customFormat="1" ht="12.75">
      <c r="B25" s="229"/>
      <c r="C25" s="190"/>
      <c r="D25" s="168" t="s">
        <v>19</v>
      </c>
      <c r="E25" s="189"/>
      <c r="F25" s="130">
        <v>2</v>
      </c>
      <c r="G25" s="130">
        <v>1</v>
      </c>
      <c r="H25" s="130">
        <v>0</v>
      </c>
      <c r="I25" s="130">
        <v>0</v>
      </c>
      <c r="J25" s="130">
        <v>3</v>
      </c>
      <c r="K25" s="71">
        <f>IFERROR(F25/G25-1,"n/a")</f>
        <v>1</v>
      </c>
      <c r="L25" s="71" t="str">
        <f t="shared" si="0"/>
        <v>n/a</v>
      </c>
      <c r="M25" s="71" t="str">
        <f>IFERROR(F25/I25-1,"n/a")</f>
        <v>n/a</v>
      </c>
      <c r="N25" s="131">
        <f t="shared" si="1"/>
        <v>-0.33333333333333337</v>
      </c>
      <c r="O25" s="75">
        <v>21</v>
      </c>
      <c r="P25" s="75">
        <v>9</v>
      </c>
      <c r="Q25" s="75">
        <v>0</v>
      </c>
      <c r="R25" s="75">
        <v>0</v>
      </c>
      <c r="S25" s="75">
        <v>16</v>
      </c>
      <c r="T25" s="71">
        <f>IFERROR(O25/P25-1,"n/a")</f>
        <v>1.3333333333333335</v>
      </c>
      <c r="U25" s="71" t="str">
        <f>IFERROR(O25/Q25-1,"n/a")</f>
        <v>n/a</v>
      </c>
      <c r="V25" s="71" t="str">
        <f>IFERROR(O25/R25-1,"n/a")</f>
        <v>n/a</v>
      </c>
      <c r="W25" s="131">
        <f>IFERROR(O25/S25-1,"n/a")</f>
        <v>0.3125</v>
      </c>
      <c r="X25" s="75">
        <v>9</v>
      </c>
      <c r="Y25" s="75">
        <v>0</v>
      </c>
      <c r="Z25" s="75">
        <v>0</v>
      </c>
      <c r="AA25" s="75">
        <v>16</v>
      </c>
      <c r="AB25" s="224"/>
      <c r="AC25" s="224"/>
    </row>
    <row r="26" spans="1:29" s="225" customFormat="1" ht="12.75">
      <c r="A26" s="224"/>
      <c r="B26" s="229"/>
      <c r="C26" s="190"/>
      <c r="D26" s="168" t="s">
        <v>20</v>
      </c>
      <c r="E26" s="189"/>
      <c r="F26" s="130">
        <v>4312</v>
      </c>
      <c r="G26" s="130">
        <v>2358</v>
      </c>
      <c r="H26" s="130">
        <v>0</v>
      </c>
      <c r="I26" s="130">
        <v>0</v>
      </c>
      <c r="J26" s="130">
        <v>3957</v>
      </c>
      <c r="K26" s="71">
        <f>IFERROR(F26/G26-1,"n/a")</f>
        <v>0.82866836301950797</v>
      </c>
      <c r="L26" s="71" t="str">
        <f t="shared" si="0"/>
        <v>n/a</v>
      </c>
      <c r="M26" s="71" t="str">
        <f>IFERROR(F26/I26-1,"n/a")</f>
        <v>n/a</v>
      </c>
      <c r="N26" s="131">
        <f t="shared" si="1"/>
        <v>8.971443012383129E-2</v>
      </c>
      <c r="O26" s="75">
        <v>38626</v>
      </c>
      <c r="P26" s="75">
        <v>15637</v>
      </c>
      <c r="Q26" s="75">
        <v>0</v>
      </c>
      <c r="R26" s="75">
        <v>0</v>
      </c>
      <c r="S26" s="75">
        <v>20248</v>
      </c>
      <c r="T26" s="71">
        <f>IFERROR(O26/P26-1,"n/a")</f>
        <v>1.4701669118117286</v>
      </c>
      <c r="U26" s="71" t="str">
        <f>IFERROR(O26/Q26-1,"n/a")</f>
        <v>n/a</v>
      </c>
      <c r="V26" s="71" t="str">
        <f>IFERROR(O26/R26-1,"n/a")</f>
        <v>n/a</v>
      </c>
      <c r="W26" s="131">
        <f>IFERROR(O26/S26-1,"n/a")</f>
        <v>0.90764519952587919</v>
      </c>
      <c r="X26" s="75">
        <v>15637</v>
      </c>
      <c r="Y26" s="75">
        <v>0</v>
      </c>
      <c r="Z26" s="75">
        <v>0</v>
      </c>
      <c r="AA26" s="75">
        <v>20248</v>
      </c>
      <c r="AB26" s="224"/>
      <c r="AC26" s="224"/>
    </row>
    <row r="27" spans="1:29" s="225" customFormat="1" ht="13.5" thickBot="1">
      <c r="A27" s="224"/>
      <c r="B27" s="229"/>
      <c r="C27" s="198" t="s">
        <v>16</v>
      </c>
      <c r="D27" s="199"/>
      <c r="E27" s="200"/>
      <c r="F27" s="137">
        <f t="shared" ref="F27:J28" si="2">F13+F16+F19+F22+F25</f>
        <v>472</v>
      </c>
      <c r="G27" s="137">
        <f t="shared" si="2"/>
        <v>414</v>
      </c>
      <c r="H27" s="137">
        <f t="shared" si="2"/>
        <v>244</v>
      </c>
      <c r="I27" s="137">
        <f t="shared" si="2"/>
        <v>18</v>
      </c>
      <c r="J27" s="137">
        <f t="shared" si="2"/>
        <v>388</v>
      </c>
      <c r="K27" s="138">
        <f>IFERROR(F27/G27-1,"n/a")</f>
        <v>0.14009661835748788</v>
      </c>
      <c r="L27" s="138">
        <f t="shared" si="0"/>
        <v>0.93442622950819665</v>
      </c>
      <c r="M27" s="138">
        <f>IFERROR(F27/I27-1,"n/a")</f>
        <v>25.222222222222221</v>
      </c>
      <c r="N27" s="139">
        <f t="shared" si="1"/>
        <v>0.21649484536082464</v>
      </c>
      <c r="O27" s="137">
        <f t="shared" ref="O27:S28" si="3">O13+O16+O19+O22+O25</f>
        <v>3591</v>
      </c>
      <c r="P27" s="137">
        <f t="shared" si="3"/>
        <v>2990</v>
      </c>
      <c r="Q27" s="137">
        <f t="shared" si="3"/>
        <v>619</v>
      </c>
      <c r="R27" s="137">
        <f t="shared" si="3"/>
        <v>803</v>
      </c>
      <c r="S27" s="137">
        <f t="shared" si="3"/>
        <v>2956</v>
      </c>
      <c r="T27" s="138">
        <f>IFERROR(O27/P27-1,"n/a")</f>
        <v>0.20100334448160528</v>
      </c>
      <c r="U27" s="138">
        <f>IFERROR(O27/Q27-1,"n/a")</f>
        <v>4.8012924071082388</v>
      </c>
      <c r="V27" s="138">
        <f>IFERROR(O27/R27-1,"n/a")</f>
        <v>3.4719800747198004</v>
      </c>
      <c r="W27" s="139">
        <f>IFERROR(O27/S27-1,"n/a")</f>
        <v>0.21481732070365367</v>
      </c>
      <c r="X27" s="137">
        <f>X13+X16+X19+X22+X25</f>
        <v>3620</v>
      </c>
      <c r="Y27" s="140">
        <f t="shared" ref="Y27:AA28" si="4">Y13+Y16+Y19+Y22+Y25</f>
        <v>1054</v>
      </c>
      <c r="Z27" s="140">
        <f t="shared" si="4"/>
        <v>657</v>
      </c>
      <c r="AA27" s="159">
        <f t="shared" si="4"/>
        <v>3310</v>
      </c>
      <c r="AB27" s="224"/>
      <c r="AC27" s="224"/>
    </row>
    <row r="28" spans="1:29" s="225" customFormat="1" ht="14.25" thickTop="1" thickBot="1">
      <c r="A28" s="224"/>
      <c r="B28" s="229"/>
      <c r="C28" s="201" t="s">
        <v>17</v>
      </c>
      <c r="D28" s="202"/>
      <c r="E28" s="203"/>
      <c r="F28" s="141">
        <f t="shared" si="2"/>
        <v>1211190</v>
      </c>
      <c r="G28" s="141">
        <f t="shared" si="2"/>
        <v>867086</v>
      </c>
      <c r="H28" s="141">
        <f t="shared" si="2"/>
        <v>368120</v>
      </c>
      <c r="I28" s="141">
        <f t="shared" si="2"/>
        <v>13954</v>
      </c>
      <c r="J28" s="141">
        <f t="shared" si="2"/>
        <v>926937</v>
      </c>
      <c r="K28" s="142">
        <f>IFERROR(F28/G28-1,"n/a")</f>
        <v>0.39685106206304788</v>
      </c>
      <c r="L28" s="142">
        <f t="shared" si="0"/>
        <v>2.290204281212648</v>
      </c>
      <c r="M28" s="142">
        <f>IFERROR(F28/I28-1,"n/a")</f>
        <v>85.798767378529448</v>
      </c>
      <c r="N28" s="143">
        <f t="shared" si="1"/>
        <v>0.30665838131394052</v>
      </c>
      <c r="O28" s="141">
        <f t="shared" si="3"/>
        <v>10413244</v>
      </c>
      <c r="P28" s="141">
        <f t="shared" si="3"/>
        <v>6020302</v>
      </c>
      <c r="Q28" s="141">
        <f t="shared" si="3"/>
        <v>936731</v>
      </c>
      <c r="R28" s="141">
        <f t="shared" si="3"/>
        <v>1712585</v>
      </c>
      <c r="S28" s="141">
        <f t="shared" si="3"/>
        <v>8421657</v>
      </c>
      <c r="T28" s="142">
        <f>IFERROR(O28/P28-1,"n/a")</f>
        <v>0.72968797910802485</v>
      </c>
      <c r="U28" s="142">
        <f>IFERROR(O28/Q28-1,"n/a")</f>
        <v>10.116578825724782</v>
      </c>
      <c r="V28" s="142">
        <f>IFERROR(O28/R28-1,"n/a")</f>
        <v>5.0804246212596746</v>
      </c>
      <c r="W28" s="143">
        <f>IFERROR(O28/S28-1,"n/a")</f>
        <v>0.23648398409006677</v>
      </c>
      <c r="X28" s="141">
        <f>X14+X17+X20+X23+X26</f>
        <v>7626669</v>
      </c>
      <c r="Y28" s="144">
        <f t="shared" si="4"/>
        <v>1552483</v>
      </c>
      <c r="Z28" s="144">
        <f t="shared" si="4"/>
        <v>1314158</v>
      </c>
      <c r="AA28" s="162">
        <f t="shared" si="4"/>
        <v>9152531</v>
      </c>
      <c r="AB28" s="224"/>
      <c r="AC28" s="224"/>
    </row>
    <row r="29" spans="1:29" s="225" customFormat="1" ht="12" thickTop="1">
      <c r="A29" s="224"/>
      <c r="B29" s="224"/>
      <c r="C29" s="224"/>
      <c r="D29" s="224"/>
      <c r="E29" s="224"/>
      <c r="F29" s="230"/>
      <c r="G29" s="230"/>
      <c r="H29" s="230"/>
      <c r="I29" s="230"/>
      <c r="J29" s="230"/>
      <c r="K29" s="230"/>
      <c r="L29" s="230"/>
      <c r="M29" s="230"/>
      <c r="N29" s="224"/>
      <c r="O29" s="224"/>
      <c r="P29" s="224"/>
      <c r="Q29" s="224"/>
      <c r="R29" s="224"/>
      <c r="S29" s="224"/>
      <c r="T29" s="224"/>
      <c r="U29" s="224"/>
      <c r="V29" s="224"/>
      <c r="W29" s="224"/>
      <c r="X29" s="224"/>
      <c r="Y29" s="224"/>
      <c r="Z29" s="224"/>
      <c r="AA29" s="224"/>
      <c r="AB29" s="224"/>
      <c r="AC29" s="224"/>
    </row>
    <row r="30" spans="1:29" s="225" customFormat="1" ht="11.25">
      <c r="A30" s="224"/>
      <c r="B30" s="224"/>
      <c r="C30" s="224"/>
      <c r="D30" s="224"/>
      <c r="E30" s="224"/>
      <c r="F30" s="230"/>
      <c r="G30" s="230"/>
      <c r="H30" s="230"/>
      <c r="I30" s="230"/>
      <c r="J30" s="230"/>
      <c r="K30" s="230"/>
      <c r="L30" s="230"/>
      <c r="M30" s="230"/>
      <c r="N30" s="224"/>
      <c r="O30" s="230"/>
      <c r="P30" s="224"/>
      <c r="Q30" s="224"/>
      <c r="R30" s="224"/>
      <c r="S30" s="224"/>
      <c r="T30" s="224"/>
      <c r="U30" s="224"/>
      <c r="V30" s="224"/>
      <c r="W30" s="224"/>
      <c r="X30" s="224"/>
      <c r="Y30" s="224"/>
      <c r="Z30" s="224"/>
      <c r="AA30" s="224"/>
      <c r="AB30" s="224"/>
      <c r="AC30" s="224"/>
    </row>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zoomScaleNormal="100" workbookViewId="0">
      <selection activeCell="AA3" sqref="AA3"/>
    </sheetView>
  </sheetViews>
  <sheetFormatPr defaultColWidth="0" defaultRowHeight="15" customHeight="1" zeroHeight="1"/>
  <cols>
    <col min="1" max="2" width="4.140625" customWidth="1"/>
    <col min="3" max="3" width="3.7109375" customWidth="1"/>
    <col min="4" max="4" width="8.85546875" customWidth="1"/>
    <col min="5" max="5" width="13" customWidth="1"/>
    <col min="6" max="6" width="11.140625" bestFit="1" customWidth="1"/>
    <col min="7" max="7" width="10.28515625" bestFit="1" customWidth="1"/>
    <col min="8" max="9" width="8.85546875" customWidth="1"/>
    <col min="10" max="10" width="10.28515625" bestFit="1" customWidth="1"/>
    <col min="11" max="11" width="8" customWidth="1"/>
    <col min="12" max="12" width="8.85546875" bestFit="1" customWidth="1"/>
    <col min="13" max="14" width="8" customWidth="1"/>
    <col min="15" max="15" width="12" bestFit="1" customWidth="1"/>
    <col min="16" max="16" width="11.5703125" bestFit="1" customWidth="1"/>
    <col min="17" max="17" width="10.42578125" bestFit="1" customWidth="1"/>
    <col min="18" max="18" width="11.5703125" bestFit="1" customWidth="1"/>
    <col min="19" max="19" width="11.7109375" bestFit="1" customWidth="1"/>
    <col min="20" max="20" width="9.140625" bestFit="1" customWidth="1"/>
    <col min="21" max="21" width="8.85546875" bestFit="1" customWidth="1"/>
    <col min="22" max="22" width="9" bestFit="1" customWidth="1"/>
    <col min="23" max="23" width="7.7109375" customWidth="1"/>
    <col min="24" max="24" width="13.42578125" bestFit="1" customWidth="1"/>
    <col min="25" max="25" width="13.28515625" bestFit="1" customWidth="1"/>
    <col min="26" max="26" width="12.85546875" bestFit="1" customWidth="1"/>
    <col min="27" max="27" width="15.42578125" bestFit="1" customWidth="1"/>
    <col min="28" max="28" width="11.28515625" customWidth="1"/>
    <col min="29" max="29" width="3.42578125" customWidth="1"/>
    <col min="30" max="16384" width="8.85546875" hidden="1"/>
  </cols>
  <sheetData>
    <row r="1" spans="1:29">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15"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c r="AB3" s="166"/>
      <c r="AC3" s="10"/>
    </row>
    <row r="4" spans="1:29" ht="15.75">
      <c r="A4" s="10"/>
      <c r="B4" s="167" t="s">
        <v>11</v>
      </c>
      <c r="C4" s="168"/>
      <c r="D4" s="165"/>
      <c r="E4" s="169" t="s">
        <v>97</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s="225" customFormat="1" ht="11.25">
      <c r="A9" s="224"/>
      <c r="C9" s="171" t="s">
        <v>11</v>
      </c>
      <c r="D9" s="172"/>
      <c r="E9" s="172"/>
      <c r="F9" s="250" t="s">
        <v>27</v>
      </c>
      <c r="G9" s="253"/>
      <c r="H9" s="253"/>
      <c r="I9" s="253"/>
      <c r="J9" s="253"/>
      <c r="K9" s="253"/>
      <c r="L9" s="253"/>
      <c r="M9" s="253"/>
      <c r="N9" s="254"/>
      <c r="O9" s="252" t="s">
        <v>28</v>
      </c>
      <c r="P9" s="253"/>
      <c r="Q9" s="253"/>
      <c r="R9" s="253"/>
      <c r="S9" s="253"/>
      <c r="T9" s="253"/>
      <c r="U9" s="253"/>
      <c r="V9" s="253"/>
      <c r="W9" s="254"/>
      <c r="X9" s="252" t="s">
        <v>25</v>
      </c>
      <c r="Y9" s="253"/>
      <c r="Z9" s="253"/>
      <c r="AA9" s="255"/>
      <c r="AB9" s="224"/>
      <c r="AC9" s="224"/>
    </row>
    <row r="10" spans="1:29" s="225" customFormat="1" ht="13.5">
      <c r="A10" s="224"/>
      <c r="B10" s="226"/>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224"/>
      <c r="AC10" s="224"/>
    </row>
    <row r="11" spans="1:29" s="225" customFormat="1" ht="25.9" customHeight="1">
      <c r="A11" s="227"/>
      <c r="B11" s="228"/>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227"/>
      <c r="AC11" s="227"/>
    </row>
    <row r="12" spans="1:29" s="225" customFormat="1" ht="12.75">
      <c r="A12" s="224"/>
      <c r="B12" s="229"/>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224"/>
      <c r="AC12" s="224"/>
    </row>
    <row r="13" spans="1:29" s="225" customFormat="1" ht="12.75">
      <c r="A13" s="224"/>
      <c r="B13" s="229"/>
      <c r="C13" s="190"/>
      <c r="D13" s="168" t="s">
        <v>19</v>
      </c>
      <c r="E13" s="189"/>
      <c r="F13" s="130">
        <v>98</v>
      </c>
      <c r="G13" s="130">
        <v>82</v>
      </c>
      <c r="H13" s="130">
        <v>60</v>
      </c>
      <c r="I13" s="130">
        <v>0</v>
      </c>
      <c r="J13" s="130">
        <v>79</v>
      </c>
      <c r="K13" s="71">
        <f>IFERROR(F13/G13-1,"n/a")</f>
        <v>0.19512195121951215</v>
      </c>
      <c r="L13" s="71">
        <f t="shared" ref="L13:L28" si="0">IFERROR(F13/H13-1,"n/a")</f>
        <v>0.6333333333333333</v>
      </c>
      <c r="M13" s="71" t="str">
        <f>IFERROR(F13/I13-1,"n/a")</f>
        <v>n/a</v>
      </c>
      <c r="N13" s="131">
        <f>IFERROR(F13/J13-1,"n/a")</f>
        <v>0.240506329113924</v>
      </c>
      <c r="O13" s="75">
        <v>1155</v>
      </c>
      <c r="P13" s="75">
        <v>1079</v>
      </c>
      <c r="Q13" s="75">
        <v>139</v>
      </c>
      <c r="R13" s="75">
        <v>551</v>
      </c>
      <c r="S13" s="75">
        <v>1102</v>
      </c>
      <c r="T13" s="71">
        <f>IFERROR(O13/P13-1,"n/a")</f>
        <v>7.0435588507877567E-2</v>
      </c>
      <c r="U13" s="71">
        <f>IFERROR(O13/Q13-1,"n/a")</f>
        <v>7.3093525179856123</v>
      </c>
      <c r="V13" s="71">
        <f>IFERROR(O13/R13-1,"n/a")</f>
        <v>1.0961887477313974</v>
      </c>
      <c r="W13" s="131">
        <f>IFERROR(O13/S13-1,"n/a")</f>
        <v>4.8094373865698703E-2</v>
      </c>
      <c r="X13" s="75">
        <v>1486</v>
      </c>
      <c r="Y13" s="75">
        <v>522</v>
      </c>
      <c r="Z13" s="75">
        <v>551</v>
      </c>
      <c r="AA13" s="231">
        <v>1591</v>
      </c>
      <c r="AB13" s="224"/>
      <c r="AC13" s="224"/>
    </row>
    <row r="14" spans="1:29" s="225" customFormat="1" ht="12.75">
      <c r="A14" s="224"/>
      <c r="B14" s="229"/>
      <c r="C14" s="190"/>
      <c r="D14" s="168" t="s">
        <v>20</v>
      </c>
      <c r="E14" s="189"/>
      <c r="F14" s="130">
        <v>313650</v>
      </c>
      <c r="G14" s="130">
        <v>280580</v>
      </c>
      <c r="H14" s="130">
        <v>83395</v>
      </c>
      <c r="I14" s="130">
        <v>0</v>
      </c>
      <c r="J14" s="130">
        <v>234453</v>
      </c>
      <c r="K14" s="71">
        <f>IFERROR(F14/G14-1,"n/a")</f>
        <v>0.11786299807541512</v>
      </c>
      <c r="L14" s="71">
        <f t="shared" si="0"/>
        <v>2.7610168475328258</v>
      </c>
      <c r="M14" s="71" t="str">
        <f>IFERROR(F14/I14-1,"n/a")</f>
        <v>n/a</v>
      </c>
      <c r="N14" s="131">
        <f>IFERROR(F14/J14-1,"n/a")</f>
        <v>0.33779478189658474</v>
      </c>
      <c r="O14" s="75">
        <v>3786544</v>
      </c>
      <c r="P14" s="75">
        <v>2378604</v>
      </c>
      <c r="Q14" s="75">
        <v>180900</v>
      </c>
      <c r="R14" s="75">
        <v>1092884</v>
      </c>
      <c r="S14" s="75">
        <v>3343418</v>
      </c>
      <c r="T14" s="71">
        <f>IFERROR(O14/P14-1,"n/a")</f>
        <v>0.59191862117443672</v>
      </c>
      <c r="U14" s="71">
        <f>IFERROR(O14/Q14-1,"n/a")</f>
        <v>19.931697070204532</v>
      </c>
      <c r="V14" s="71">
        <f>IFERROR(O14/R14-1,"n/a")</f>
        <v>2.4647263570516174</v>
      </c>
      <c r="W14" s="131">
        <f>IFERROR(O14/S14-1,"n/a")</f>
        <v>0.13253682309540715</v>
      </c>
      <c r="X14" s="75">
        <v>3592413</v>
      </c>
      <c r="Y14" s="75">
        <v>768312</v>
      </c>
      <c r="Z14" s="75">
        <v>1092884</v>
      </c>
      <c r="AA14" s="231">
        <v>4592479</v>
      </c>
      <c r="AB14" s="224"/>
      <c r="AC14" s="224"/>
    </row>
    <row r="15" spans="1:29" s="225" customFormat="1" ht="12.75">
      <c r="A15" s="224"/>
      <c r="B15" s="229"/>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49"/>
      <c r="AA15" s="232"/>
      <c r="AB15" s="224"/>
      <c r="AC15" s="224"/>
    </row>
    <row r="16" spans="1:29" s="225" customFormat="1" ht="12.75">
      <c r="A16" s="224"/>
      <c r="B16" s="229"/>
      <c r="C16" s="190"/>
      <c r="D16" s="168" t="s">
        <v>19</v>
      </c>
      <c r="E16" s="189"/>
      <c r="F16" s="130">
        <v>68</v>
      </c>
      <c r="G16" s="130">
        <v>74</v>
      </c>
      <c r="H16" s="130">
        <v>34</v>
      </c>
      <c r="I16" s="130">
        <v>9</v>
      </c>
      <c r="J16" s="130">
        <v>70</v>
      </c>
      <c r="K16" s="71">
        <f>IFERROR(F16/G16-1,"n/a")</f>
        <v>-8.108108108108103E-2</v>
      </c>
      <c r="L16" s="71">
        <f t="shared" si="0"/>
        <v>1</v>
      </c>
      <c r="M16" s="71">
        <f>IFERROR(F16/I16-1,"n/a")</f>
        <v>6.5555555555555554</v>
      </c>
      <c r="N16" s="131">
        <f>IFERROR(F16/J16-1,"n/a")</f>
        <v>-2.8571428571428581E-2</v>
      </c>
      <c r="O16" s="75">
        <v>425</v>
      </c>
      <c r="P16" s="75">
        <v>432</v>
      </c>
      <c r="Q16" s="75">
        <v>136</v>
      </c>
      <c r="R16" s="75">
        <v>21</v>
      </c>
      <c r="S16" s="75">
        <v>403</v>
      </c>
      <c r="T16" s="71">
        <f>IFERROR(O16/P16-1,"n/a")</f>
        <v>-1.620370370370372E-2</v>
      </c>
      <c r="U16" s="71">
        <f>IFERROR(O16/Q16-1,"n/a")</f>
        <v>2.125</v>
      </c>
      <c r="V16" s="71">
        <f>IFERROR(O16/R16-1,"n/a")</f>
        <v>19.238095238095237</v>
      </c>
      <c r="W16" s="131">
        <f>IFERROR(O16/S16-1,"n/a")</f>
        <v>5.4590570719603049E-2</v>
      </c>
      <c r="X16" s="75">
        <v>572</v>
      </c>
      <c r="Y16" s="75">
        <v>202</v>
      </c>
      <c r="Z16" s="75">
        <v>54</v>
      </c>
      <c r="AA16" s="231">
        <v>586</v>
      </c>
      <c r="AB16" s="224"/>
      <c r="AC16" s="224"/>
    </row>
    <row r="17" spans="1:29" s="225" customFormat="1" ht="12.75">
      <c r="A17" s="224"/>
      <c r="B17" s="229"/>
      <c r="C17" s="190"/>
      <c r="D17" s="168" t="s">
        <v>20</v>
      </c>
      <c r="E17" s="189"/>
      <c r="F17" s="130">
        <v>223095</v>
      </c>
      <c r="G17" s="130">
        <v>150081</v>
      </c>
      <c r="H17" s="130">
        <v>64266</v>
      </c>
      <c r="I17" s="130">
        <v>6072</v>
      </c>
      <c r="J17" s="130">
        <v>169136</v>
      </c>
      <c r="K17" s="71">
        <f>IFERROR(F17/G17-1,"n/a")</f>
        <v>0.48649729146261023</v>
      </c>
      <c r="L17" s="71">
        <f t="shared" si="0"/>
        <v>2.4714312389132669</v>
      </c>
      <c r="M17" s="71">
        <f>IFERROR(F17/I17-1,"n/a")</f>
        <v>35.741600790513836</v>
      </c>
      <c r="N17" s="131">
        <f>IFERROR(F17/J17-1,"n/a")</f>
        <v>0.31902729164695875</v>
      </c>
      <c r="O17" s="75">
        <v>1331619</v>
      </c>
      <c r="P17" s="75">
        <v>728384</v>
      </c>
      <c r="Q17" s="75">
        <v>215286</v>
      </c>
      <c r="R17" s="75">
        <v>49726</v>
      </c>
      <c r="S17" s="75">
        <v>1081890</v>
      </c>
      <c r="T17" s="71">
        <f>IFERROR(O17/P17-1,"n/a")</f>
        <v>0.82818266189262801</v>
      </c>
      <c r="U17" s="71">
        <f>IFERROR(O17/Q17-1,"n/a")</f>
        <v>5.1853487918396919</v>
      </c>
      <c r="V17" s="71">
        <f>IFERROR(O17/R17-1,"n/a")</f>
        <v>25.779129630374452</v>
      </c>
      <c r="W17" s="131">
        <f>IFERROR(O17/S17-1,"n/a")</f>
        <v>0.23082660898982343</v>
      </c>
      <c r="X17" s="75">
        <v>965963</v>
      </c>
      <c r="Y17" s="75">
        <v>301521</v>
      </c>
      <c r="Z17" s="75">
        <v>70675</v>
      </c>
      <c r="AA17" s="231">
        <v>1400932</v>
      </c>
      <c r="AB17" s="224"/>
      <c r="AC17" s="224"/>
    </row>
    <row r="18" spans="1:29" s="225" customFormat="1" ht="12.75">
      <c r="A18" s="224"/>
      <c r="B18" s="229"/>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49"/>
      <c r="AA18" s="232"/>
      <c r="AB18" s="224"/>
      <c r="AC18" s="224"/>
    </row>
    <row r="19" spans="1:29" s="225" customFormat="1" ht="12.75">
      <c r="A19" s="224"/>
      <c r="B19" s="229"/>
      <c r="C19" s="190"/>
      <c r="D19" s="168" t="s">
        <v>19</v>
      </c>
      <c r="E19" s="189"/>
      <c r="F19" s="130">
        <v>100</v>
      </c>
      <c r="G19" s="130">
        <v>92</v>
      </c>
      <c r="H19" s="130">
        <v>7</v>
      </c>
      <c r="I19" s="130">
        <v>1</v>
      </c>
      <c r="J19" s="130">
        <v>32</v>
      </c>
      <c r="K19" s="71">
        <f>IFERROR(F19/G19-1,"n/a")</f>
        <v>8.6956521739130377E-2</v>
      </c>
      <c r="L19" s="71">
        <f t="shared" si="0"/>
        <v>13.285714285714286</v>
      </c>
      <c r="M19" s="71">
        <f>IFERROR(F19/I19-1,"n/a")</f>
        <v>99</v>
      </c>
      <c r="N19" s="131">
        <f>IFERROR(F19/J19-1,"n/a")</f>
        <v>2.125</v>
      </c>
      <c r="O19" s="75">
        <v>544</v>
      </c>
      <c r="P19" s="75">
        <v>513</v>
      </c>
      <c r="Q19" s="75">
        <v>16</v>
      </c>
      <c r="R19" s="75">
        <v>8</v>
      </c>
      <c r="S19" s="75">
        <v>231</v>
      </c>
      <c r="T19" s="71">
        <f>IFERROR(O19/P19-1,"n/a")</f>
        <v>6.0428849902534054E-2</v>
      </c>
      <c r="U19" s="71">
        <f>IFERROR(O19/Q19-1,"n/a")</f>
        <v>33</v>
      </c>
      <c r="V19" s="71">
        <f>IFERROR(O19/R19-1,"n/a")</f>
        <v>67</v>
      </c>
      <c r="W19" s="131">
        <f>IFERROR(O19/S19-1,"n/a")</f>
        <v>1.3549783549783552</v>
      </c>
      <c r="X19" s="75">
        <v>658</v>
      </c>
      <c r="Y19" s="75">
        <v>47</v>
      </c>
      <c r="Z19" s="75">
        <v>9</v>
      </c>
      <c r="AA19" s="231">
        <v>290</v>
      </c>
      <c r="AB19" s="224"/>
      <c r="AC19" s="224"/>
    </row>
    <row r="20" spans="1:29" s="225" customFormat="1" ht="12.75">
      <c r="A20" s="224"/>
      <c r="B20" s="229"/>
      <c r="C20" s="190"/>
      <c r="D20" s="168" t="s">
        <v>20</v>
      </c>
      <c r="E20" s="189"/>
      <c r="F20" s="130">
        <v>181434</v>
      </c>
      <c r="G20" s="130">
        <v>137415</v>
      </c>
      <c r="H20" s="130">
        <v>3224</v>
      </c>
      <c r="I20" s="130">
        <v>0</v>
      </c>
      <c r="J20" s="130">
        <v>76553</v>
      </c>
      <c r="K20" s="71">
        <f>IFERROR(F20/G20-1,"n/a")</f>
        <v>0.32033620783757222</v>
      </c>
      <c r="L20" s="71">
        <f t="shared" si="0"/>
        <v>55.276054590570716</v>
      </c>
      <c r="M20" s="71" t="str">
        <f>IFERROR(F20/I20-1,"n/a")</f>
        <v>n/a</v>
      </c>
      <c r="N20" s="131">
        <f t="shared" ref="N20:N28" si="1">IFERROR(F20/J20-1,"n/a")</f>
        <v>1.3700442830457331</v>
      </c>
      <c r="O20" s="75">
        <v>1013425</v>
      </c>
      <c r="P20" s="75">
        <v>704058</v>
      </c>
      <c r="Q20" s="75">
        <v>4542</v>
      </c>
      <c r="R20" s="75">
        <v>10047</v>
      </c>
      <c r="S20" s="75">
        <v>487762</v>
      </c>
      <c r="T20" s="71">
        <f>IFERROR(O20/P20-1,"n/a")</f>
        <v>0.43940556033735856</v>
      </c>
      <c r="U20" s="71">
        <f>IFERROR(O20/Q20-1,"n/a")</f>
        <v>222.12307353588727</v>
      </c>
      <c r="V20" s="71">
        <f>IFERROR(O20/R20-1,"n/a")</f>
        <v>99.868418433363189</v>
      </c>
      <c r="W20" s="131">
        <f>IFERROR(O20/S20-1,"n/a")</f>
        <v>1.0777038801710672</v>
      </c>
      <c r="X20" s="75">
        <v>887495</v>
      </c>
      <c r="Y20" s="75">
        <v>17541</v>
      </c>
      <c r="Z20" s="75">
        <v>10046.999999999998</v>
      </c>
      <c r="AA20" s="231">
        <v>585930</v>
      </c>
      <c r="AB20" s="224"/>
      <c r="AC20" s="224"/>
    </row>
    <row r="21" spans="1:29" s="225" customFormat="1" ht="12.75">
      <c r="A21" s="224"/>
      <c r="B21" s="229"/>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49"/>
      <c r="AA21" s="232"/>
      <c r="AB21" s="224"/>
      <c r="AC21" s="224"/>
    </row>
    <row r="22" spans="1:29" s="225" customFormat="1" ht="12.75">
      <c r="A22" s="224"/>
      <c r="B22" s="229"/>
      <c r="C22" s="190"/>
      <c r="D22" s="168" t="s">
        <v>19</v>
      </c>
      <c r="E22" s="197"/>
      <c r="F22" s="130">
        <v>119</v>
      </c>
      <c r="G22" s="130">
        <v>85</v>
      </c>
      <c r="H22" s="130">
        <v>46</v>
      </c>
      <c r="I22" s="130">
        <v>0</v>
      </c>
      <c r="J22" s="130">
        <v>86</v>
      </c>
      <c r="K22" s="71">
        <f>IFERROR(F22/G22-1,"n/a")</f>
        <v>0.39999999999999991</v>
      </c>
      <c r="L22" s="71">
        <f t="shared" si="0"/>
        <v>1.5869565217391304</v>
      </c>
      <c r="M22" s="71" t="str">
        <f>IFERROR(F22/I22-1,"n/a")</f>
        <v>n/a</v>
      </c>
      <c r="N22" s="131">
        <f t="shared" si="1"/>
        <v>0.38372093023255816</v>
      </c>
      <c r="O22" s="75">
        <v>976</v>
      </c>
      <c r="P22" s="75">
        <v>544</v>
      </c>
      <c r="Q22" s="75">
        <v>84</v>
      </c>
      <c r="R22" s="75">
        <v>205</v>
      </c>
      <c r="S22" s="75">
        <v>819</v>
      </c>
      <c r="T22" s="71">
        <f>IFERROR(O22/P22-1,"n/a")</f>
        <v>0.79411764705882359</v>
      </c>
      <c r="U22" s="71">
        <f>IFERROR(O22/Q22-1,"n/a")</f>
        <v>10.619047619047619</v>
      </c>
      <c r="V22" s="71">
        <f>IFERROR(O22/R22-1,"n/a")</f>
        <v>3.7609756097560973</v>
      </c>
      <c r="W22" s="131">
        <f>IFERROR(O22/S22-1,"n/a")</f>
        <v>0.19169719169719168</v>
      </c>
      <c r="X22" s="75">
        <v>895</v>
      </c>
      <c r="Y22" s="75">
        <v>283</v>
      </c>
      <c r="Z22" s="75">
        <v>43</v>
      </c>
      <c r="AA22" s="231">
        <v>827</v>
      </c>
      <c r="AB22" s="224"/>
      <c r="AC22" s="224"/>
    </row>
    <row r="23" spans="1:29" s="225" customFormat="1" ht="12.75">
      <c r="A23" s="224"/>
      <c r="B23" s="229"/>
      <c r="C23" s="190"/>
      <c r="D23" s="168" t="s">
        <v>20</v>
      </c>
      <c r="E23" s="189"/>
      <c r="F23" s="130">
        <v>374705</v>
      </c>
      <c r="G23" s="130">
        <v>267710</v>
      </c>
      <c r="H23" s="130">
        <v>89719</v>
      </c>
      <c r="I23" s="130">
        <v>0</v>
      </c>
      <c r="J23" s="130">
        <v>304036</v>
      </c>
      <c r="K23" s="71">
        <f>IFERROR(F23/G23-1,"n/a")</f>
        <v>0.39966755070785553</v>
      </c>
      <c r="L23" s="71">
        <f t="shared" si="0"/>
        <v>3.1764286271581268</v>
      </c>
      <c r="M23" s="71" t="str">
        <f>IFERROR(F23/I23-1,"n/a")</f>
        <v>n/a</v>
      </c>
      <c r="N23" s="131">
        <f t="shared" si="1"/>
        <v>0.23243629043929004</v>
      </c>
      <c r="O23" s="75">
        <v>3036152</v>
      </c>
      <c r="P23" s="75">
        <v>1328891</v>
      </c>
      <c r="Q23" s="75">
        <v>167883</v>
      </c>
      <c r="R23" s="75">
        <v>545974</v>
      </c>
      <c r="S23" s="75">
        <v>2565359</v>
      </c>
      <c r="T23" s="71">
        <f>IFERROR(O23/P23-1,"n/a")</f>
        <v>1.2847261363046329</v>
      </c>
      <c r="U23" s="71">
        <f>IFERROR(O23/Q23-1,"n/a")</f>
        <v>17.084928194039897</v>
      </c>
      <c r="V23" s="71">
        <f>IFERROR(O23/R23-1,"n/a")</f>
        <v>4.5609827574206827</v>
      </c>
      <c r="W23" s="131">
        <f>IFERROR(O23/S23-1,"n/a")</f>
        <v>0.18351934368640022</v>
      </c>
      <c r="X23" s="75">
        <v>2165161</v>
      </c>
      <c r="Y23" s="75">
        <v>465109</v>
      </c>
      <c r="Z23" s="75">
        <v>140552</v>
      </c>
      <c r="AA23" s="231">
        <v>2552942</v>
      </c>
      <c r="AB23" s="224"/>
      <c r="AC23" s="224"/>
    </row>
    <row r="24" spans="1:29" s="225" customFormat="1" ht="12.75">
      <c r="A24" s="224"/>
      <c r="B24" s="229"/>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49"/>
      <c r="AA24" s="232"/>
      <c r="AB24" s="224"/>
      <c r="AC24" s="224"/>
    </row>
    <row r="25" spans="1:29" s="225" customFormat="1" ht="12.75">
      <c r="B25" s="229"/>
      <c r="C25" s="190"/>
      <c r="D25" s="168" t="s">
        <v>19</v>
      </c>
      <c r="E25" s="189"/>
      <c r="F25" s="130">
        <v>4</v>
      </c>
      <c r="G25" s="130">
        <v>1</v>
      </c>
      <c r="H25" s="130">
        <v>0</v>
      </c>
      <c r="I25" s="130">
        <v>0</v>
      </c>
      <c r="J25" s="130">
        <v>1</v>
      </c>
      <c r="K25" s="71">
        <f>IFERROR(F25/G25-1,"n/a")</f>
        <v>3</v>
      </c>
      <c r="L25" s="71" t="str">
        <f t="shared" si="0"/>
        <v>n/a</v>
      </c>
      <c r="M25" s="71" t="str">
        <f>IFERROR(F25/I25-1,"n/a")</f>
        <v>n/a</v>
      </c>
      <c r="N25" s="131">
        <f t="shared" si="1"/>
        <v>3</v>
      </c>
      <c r="O25" s="75">
        <v>19</v>
      </c>
      <c r="P25" s="75">
        <v>8</v>
      </c>
      <c r="Q25" s="75">
        <v>0</v>
      </c>
      <c r="R25" s="75">
        <v>0</v>
      </c>
      <c r="S25" s="75">
        <v>13</v>
      </c>
      <c r="T25" s="71">
        <f>IFERROR(O25/P25-1,"n/a")</f>
        <v>1.375</v>
      </c>
      <c r="U25" s="71" t="str">
        <f>IFERROR(O25/Q25-1,"n/a")</f>
        <v>n/a</v>
      </c>
      <c r="V25" s="71" t="str">
        <f>IFERROR(O25/R25-1,"n/a")</f>
        <v>n/a</v>
      </c>
      <c r="W25" s="131">
        <f>IFERROR(O25/S25-1,"n/a")</f>
        <v>0.46153846153846145</v>
      </c>
      <c r="X25" s="75">
        <v>9</v>
      </c>
      <c r="Y25" s="75">
        <v>0</v>
      </c>
      <c r="Z25" s="75">
        <v>0</v>
      </c>
      <c r="AA25" s="231">
        <v>16</v>
      </c>
      <c r="AB25" s="224"/>
      <c r="AC25" s="224"/>
    </row>
    <row r="26" spans="1:29" s="225" customFormat="1" ht="12.75">
      <c r="A26" s="224"/>
      <c r="B26" s="229"/>
      <c r="C26" s="190"/>
      <c r="D26" s="168" t="s">
        <v>20</v>
      </c>
      <c r="E26" s="189"/>
      <c r="F26" s="130">
        <v>7920</v>
      </c>
      <c r="G26" s="130">
        <v>2266</v>
      </c>
      <c r="H26" s="130">
        <v>0</v>
      </c>
      <c r="I26" s="130">
        <v>0</v>
      </c>
      <c r="J26" s="130">
        <v>1243</v>
      </c>
      <c r="K26" s="71">
        <f>IFERROR(F26/G26-1,"n/a")</f>
        <v>2.4951456310679609</v>
      </c>
      <c r="L26" s="71" t="str">
        <f t="shared" si="0"/>
        <v>n/a</v>
      </c>
      <c r="M26" s="71" t="str">
        <f>IFERROR(F26/I26-1,"n/a")</f>
        <v>n/a</v>
      </c>
      <c r="N26" s="131">
        <f t="shared" si="1"/>
        <v>5.3716814159292037</v>
      </c>
      <c r="O26" s="75">
        <v>34314</v>
      </c>
      <c r="P26" s="75">
        <v>13279</v>
      </c>
      <c r="Q26" s="75">
        <v>0</v>
      </c>
      <c r="R26" s="75">
        <v>0</v>
      </c>
      <c r="S26" s="75">
        <v>16291</v>
      </c>
      <c r="T26" s="71">
        <f>IFERROR(O26/P26-1,"n/a")</f>
        <v>1.5840801265155511</v>
      </c>
      <c r="U26" s="71" t="str">
        <f>IFERROR(O26/Q26-1,"n/a")</f>
        <v>n/a</v>
      </c>
      <c r="V26" s="71" t="str">
        <f>IFERROR(O26/R26-1,"n/a")</f>
        <v>n/a</v>
      </c>
      <c r="W26" s="131">
        <f>IFERROR(O26/S26-1,"n/a")</f>
        <v>1.1063163710023938</v>
      </c>
      <c r="X26" s="75">
        <v>15637</v>
      </c>
      <c r="Y26" s="75">
        <v>0</v>
      </c>
      <c r="Z26" s="75">
        <v>0</v>
      </c>
      <c r="AA26" s="233">
        <v>20248</v>
      </c>
      <c r="AB26" s="224"/>
      <c r="AC26" s="224"/>
    </row>
    <row r="27" spans="1:29" s="225" customFormat="1" ht="13.5" thickBot="1">
      <c r="A27" s="224"/>
      <c r="B27" s="229"/>
      <c r="C27" s="198" t="s">
        <v>16</v>
      </c>
      <c r="D27" s="199"/>
      <c r="E27" s="200"/>
      <c r="F27" s="137">
        <f t="shared" ref="F27:J28" si="2">F13+F16+F19+F22+F25</f>
        <v>389</v>
      </c>
      <c r="G27" s="137">
        <f t="shared" si="2"/>
        <v>334</v>
      </c>
      <c r="H27" s="137">
        <f t="shared" si="2"/>
        <v>147</v>
      </c>
      <c r="I27" s="137">
        <f t="shared" si="2"/>
        <v>10</v>
      </c>
      <c r="J27" s="137">
        <f t="shared" si="2"/>
        <v>268</v>
      </c>
      <c r="K27" s="138">
        <f>IFERROR(F27/G27-1,"n/a")</f>
        <v>0.16467065868263475</v>
      </c>
      <c r="L27" s="138">
        <f t="shared" si="0"/>
        <v>1.6462585034013606</v>
      </c>
      <c r="M27" s="138">
        <f>IFERROR(F27/I27-1,"n/a")</f>
        <v>37.9</v>
      </c>
      <c r="N27" s="139">
        <f t="shared" si="1"/>
        <v>0.45149253731343286</v>
      </c>
      <c r="O27" s="137">
        <f t="shared" ref="O27:S28" si="3">O13+O16+O19+O22+O25</f>
        <v>3119</v>
      </c>
      <c r="P27" s="137">
        <f t="shared" si="3"/>
        <v>2576</v>
      </c>
      <c r="Q27" s="137">
        <f t="shared" si="3"/>
        <v>375</v>
      </c>
      <c r="R27" s="137">
        <f t="shared" si="3"/>
        <v>785</v>
      </c>
      <c r="S27" s="137">
        <f t="shared" si="3"/>
        <v>2568</v>
      </c>
      <c r="T27" s="138">
        <f>IFERROR(O27/P27-1,"n/a")</f>
        <v>0.21079192546583858</v>
      </c>
      <c r="U27" s="138">
        <f>IFERROR(O27/Q27-1,"n/a")</f>
        <v>7.3173333333333339</v>
      </c>
      <c r="V27" s="138">
        <f>IFERROR(O27/R27-1,"n/a")</f>
        <v>2.9732484076433119</v>
      </c>
      <c r="W27" s="139">
        <f>IFERROR(O27/S27-1,"n/a")</f>
        <v>0.21456386292834884</v>
      </c>
      <c r="X27" s="137">
        <f>X13+X16+X19+X22+X25</f>
        <v>3620</v>
      </c>
      <c r="Y27" s="140">
        <f t="shared" ref="Y27:AA28" si="4">Y13+Y16+Y19+Y22+Y25</f>
        <v>1054</v>
      </c>
      <c r="Z27" s="140">
        <f t="shared" si="4"/>
        <v>657</v>
      </c>
      <c r="AA27" s="159">
        <f t="shared" si="4"/>
        <v>3310</v>
      </c>
      <c r="AB27" s="224"/>
      <c r="AC27" s="224"/>
    </row>
    <row r="28" spans="1:29" s="225" customFormat="1" ht="14.25" thickTop="1" thickBot="1">
      <c r="A28" s="224"/>
      <c r="B28" s="229"/>
      <c r="C28" s="201" t="s">
        <v>17</v>
      </c>
      <c r="D28" s="202"/>
      <c r="E28" s="203"/>
      <c r="F28" s="141">
        <f t="shared" si="2"/>
        <v>1100804</v>
      </c>
      <c r="G28" s="141">
        <f t="shared" si="2"/>
        <v>838052</v>
      </c>
      <c r="H28" s="141">
        <f t="shared" si="2"/>
        <v>240604</v>
      </c>
      <c r="I28" s="141">
        <f t="shared" si="2"/>
        <v>6072</v>
      </c>
      <c r="J28" s="141">
        <f t="shared" si="2"/>
        <v>785421</v>
      </c>
      <c r="K28" s="142">
        <f>IFERROR(F28/G28-1,"n/a")</f>
        <v>0.31352708423820963</v>
      </c>
      <c r="L28" s="142">
        <f t="shared" si="0"/>
        <v>3.5751691576199898</v>
      </c>
      <c r="M28" s="142">
        <f>IFERROR(F28/I28-1,"n/a")</f>
        <v>180.29183135704875</v>
      </c>
      <c r="N28" s="143">
        <f t="shared" si="1"/>
        <v>0.40154643178626492</v>
      </c>
      <c r="O28" s="141">
        <f t="shared" si="3"/>
        <v>9202054</v>
      </c>
      <c r="P28" s="141">
        <f t="shared" si="3"/>
        <v>5153216</v>
      </c>
      <c r="Q28" s="141">
        <f t="shared" si="3"/>
        <v>568611</v>
      </c>
      <c r="R28" s="141">
        <f t="shared" si="3"/>
        <v>1698631</v>
      </c>
      <c r="S28" s="141">
        <f t="shared" si="3"/>
        <v>7494720</v>
      </c>
      <c r="T28" s="142">
        <f>IFERROR(O28/P28-1,"n/a")</f>
        <v>0.78569149827990903</v>
      </c>
      <c r="U28" s="142">
        <f>IFERROR(O28/Q28-1,"n/a")</f>
        <v>15.18339075396009</v>
      </c>
      <c r="V28" s="142">
        <f>IFERROR(O28/R28-1,"n/a")</f>
        <v>4.4173354895795498</v>
      </c>
      <c r="W28" s="143">
        <f>IFERROR(O28/S28-1,"n/a")</f>
        <v>0.22780490798855735</v>
      </c>
      <c r="X28" s="141">
        <f>X14+X17+X20+X23+X26</f>
        <v>7626669</v>
      </c>
      <c r="Y28" s="144">
        <f t="shared" si="4"/>
        <v>1552483</v>
      </c>
      <c r="Z28" s="144">
        <f t="shared" si="4"/>
        <v>1314158</v>
      </c>
      <c r="AA28" s="162">
        <f t="shared" si="4"/>
        <v>9152531</v>
      </c>
      <c r="AB28" s="224"/>
      <c r="AC28" s="224"/>
    </row>
    <row r="29" spans="1:29" s="225" customFormat="1" ht="12" thickTop="1">
      <c r="A29" s="224"/>
      <c r="B29" s="224"/>
      <c r="C29" s="224"/>
      <c r="D29" s="224"/>
      <c r="E29" s="224"/>
      <c r="F29" s="230"/>
      <c r="G29" s="230"/>
      <c r="H29" s="230"/>
      <c r="I29" s="230"/>
      <c r="J29" s="230"/>
      <c r="K29" s="230"/>
      <c r="L29" s="230"/>
      <c r="M29" s="230"/>
      <c r="N29" s="224"/>
      <c r="O29" s="224"/>
      <c r="P29" s="224"/>
      <c r="Q29" s="224"/>
      <c r="R29" s="224"/>
      <c r="S29" s="224"/>
      <c r="T29" s="224"/>
      <c r="U29" s="224"/>
      <c r="V29" s="224"/>
      <c r="W29" s="224"/>
      <c r="X29" s="224"/>
      <c r="Y29" s="224"/>
      <c r="Z29" s="224"/>
      <c r="AA29" s="224"/>
      <c r="AB29" s="224"/>
      <c r="AC29" s="224"/>
    </row>
    <row r="30" spans="1:29" s="225" customFormat="1" ht="11.25">
      <c r="A30" s="224"/>
      <c r="B30" s="224"/>
      <c r="C30" s="224"/>
      <c r="D30" s="224"/>
      <c r="E30" s="224"/>
      <c r="F30" s="230"/>
      <c r="G30" s="230"/>
      <c r="H30" s="230"/>
      <c r="I30" s="230"/>
      <c r="J30" s="230"/>
      <c r="K30" s="230"/>
      <c r="L30" s="230"/>
      <c r="M30" s="230"/>
      <c r="N30" s="224"/>
      <c r="O30" s="230"/>
      <c r="P30" s="224"/>
      <c r="Q30" s="224"/>
      <c r="R30" s="224"/>
      <c r="S30" s="224"/>
      <c r="T30" s="224"/>
      <c r="U30" s="224"/>
      <c r="V30" s="224"/>
      <c r="W30" s="224"/>
      <c r="X30" s="224"/>
      <c r="Y30" s="224"/>
      <c r="Z30" s="224"/>
      <c r="AA30" s="224"/>
      <c r="AB30" s="224"/>
      <c r="AC30" s="224"/>
    </row>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zoomScaleNormal="100" workbookViewId="0">
      <selection activeCell="AA3" sqref="AA3"/>
    </sheetView>
  </sheetViews>
  <sheetFormatPr defaultColWidth="0" defaultRowHeight="15" customHeight="1" zeroHeight="1"/>
  <cols>
    <col min="1" max="2" width="4.140625" customWidth="1"/>
    <col min="3" max="3" width="3.7109375" customWidth="1"/>
    <col min="4" max="4" width="8.85546875" customWidth="1"/>
    <col min="5" max="5" width="13" customWidth="1"/>
    <col min="6" max="6" width="11.140625" bestFit="1" customWidth="1"/>
    <col min="7" max="7" width="10.28515625" bestFit="1" customWidth="1"/>
    <col min="8" max="9" width="8.85546875" customWidth="1"/>
    <col min="10" max="10" width="10.28515625" bestFit="1" customWidth="1"/>
    <col min="11" max="11" width="8" customWidth="1"/>
    <col min="12" max="12" width="8.85546875" bestFit="1" customWidth="1"/>
    <col min="13" max="14" width="8" customWidth="1"/>
    <col min="15" max="15" width="12" bestFit="1" customWidth="1"/>
    <col min="16" max="16" width="11.5703125" bestFit="1" customWidth="1"/>
    <col min="17" max="17" width="10.42578125" bestFit="1" customWidth="1"/>
    <col min="18" max="18" width="11.5703125" bestFit="1" customWidth="1"/>
    <col min="19" max="19" width="11.7109375" bestFit="1" customWidth="1"/>
    <col min="20" max="20" width="9.140625" bestFit="1" customWidth="1"/>
    <col min="21" max="21" width="8.85546875" bestFit="1" customWidth="1"/>
    <col min="22" max="22" width="9" bestFit="1" customWidth="1"/>
    <col min="23" max="23" width="7.7109375" customWidth="1"/>
    <col min="24" max="24" width="13.42578125" bestFit="1" customWidth="1"/>
    <col min="25" max="25" width="13.28515625" bestFit="1" customWidth="1"/>
    <col min="26" max="26" width="12.85546875" bestFit="1" customWidth="1"/>
    <col min="27" max="27" width="15.42578125" bestFit="1" customWidth="1"/>
    <col min="28" max="28" width="11.28515625" customWidth="1"/>
    <col min="29" max="29" width="3.42578125" customWidth="1"/>
    <col min="30" max="16384" width="8.85546875" hidden="1"/>
  </cols>
  <sheetData>
    <row r="1" spans="1:29">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15"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c r="AB3" s="166"/>
      <c r="AC3" s="10"/>
    </row>
    <row r="4" spans="1:29" ht="15.75">
      <c r="A4" s="10"/>
      <c r="B4" s="167" t="s">
        <v>11</v>
      </c>
      <c r="C4" s="168"/>
      <c r="D4" s="165"/>
      <c r="E4" s="169" t="s">
        <v>96</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s="225" customFormat="1" ht="11.25">
      <c r="A9" s="224"/>
      <c r="C9" s="171" t="s">
        <v>11</v>
      </c>
      <c r="D9" s="172"/>
      <c r="E9" s="172"/>
      <c r="F9" s="250" t="s">
        <v>65</v>
      </c>
      <c r="G9" s="253"/>
      <c r="H9" s="253"/>
      <c r="I9" s="253"/>
      <c r="J9" s="253"/>
      <c r="K9" s="253"/>
      <c r="L9" s="253"/>
      <c r="M9" s="253"/>
      <c r="N9" s="254"/>
      <c r="O9" s="252" t="s">
        <v>66</v>
      </c>
      <c r="P9" s="253"/>
      <c r="Q9" s="253"/>
      <c r="R9" s="253"/>
      <c r="S9" s="253"/>
      <c r="T9" s="253"/>
      <c r="U9" s="253"/>
      <c r="V9" s="253"/>
      <c r="W9" s="254"/>
      <c r="X9" s="252" t="s">
        <v>25</v>
      </c>
      <c r="Y9" s="253"/>
      <c r="Z9" s="253"/>
      <c r="AA9" s="255"/>
      <c r="AB9" s="224"/>
      <c r="AC9" s="224"/>
    </row>
    <row r="10" spans="1:29" s="225" customFormat="1" ht="13.5">
      <c r="A10" s="224"/>
      <c r="B10" s="226"/>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224"/>
      <c r="AC10" s="224"/>
    </row>
    <row r="11" spans="1:29" s="225" customFormat="1" ht="25.9" customHeight="1">
      <c r="A11" s="227"/>
      <c r="B11" s="228"/>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227"/>
      <c r="AC11" s="227"/>
    </row>
    <row r="12" spans="1:29" s="225" customFormat="1" ht="12.75">
      <c r="A12" s="224"/>
      <c r="B12" s="229"/>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224"/>
      <c r="AC12" s="224"/>
    </row>
    <row r="13" spans="1:29" s="225" customFormat="1" ht="12.75">
      <c r="A13" s="224"/>
      <c r="B13" s="229"/>
      <c r="C13" s="190"/>
      <c r="D13" s="168" t="s">
        <v>19</v>
      </c>
      <c r="E13" s="189"/>
      <c r="F13" s="130">
        <v>99</v>
      </c>
      <c r="G13" s="130">
        <v>81</v>
      </c>
      <c r="H13" s="130">
        <v>51</v>
      </c>
      <c r="I13" s="130">
        <v>0</v>
      </c>
      <c r="J13" s="130">
        <v>97</v>
      </c>
      <c r="K13" s="71">
        <f>IFERROR(F13/G13-1,"n/a")</f>
        <v>0.22222222222222232</v>
      </c>
      <c r="L13" s="71">
        <f t="shared" ref="L13:L28" si="0">IFERROR(F13/H13-1,"n/a")</f>
        <v>0.94117647058823528</v>
      </c>
      <c r="M13" s="71" t="str">
        <f>IFERROR(F13/I13-1,"n/a")</f>
        <v>n/a</v>
      </c>
      <c r="N13" s="131">
        <f>IFERROR(F13/J13-1,"n/a")</f>
        <v>2.0618556701030855E-2</v>
      </c>
      <c r="O13" s="75">
        <v>1057</v>
      </c>
      <c r="P13" s="75">
        <v>997</v>
      </c>
      <c r="Q13" s="75">
        <v>79</v>
      </c>
      <c r="R13" s="75">
        <v>551</v>
      </c>
      <c r="S13" s="75">
        <v>1023</v>
      </c>
      <c r="T13" s="71">
        <f>IFERROR(O13/P13-1,"n/a")</f>
        <v>6.0180541624874628E-2</v>
      </c>
      <c r="U13" s="71">
        <f>IFERROR(O13/Q13-1,"n/a")</f>
        <v>12.379746835443038</v>
      </c>
      <c r="V13" s="71">
        <f>IFERROR(O13/R13-1,"n/a")</f>
        <v>0.91833030852994546</v>
      </c>
      <c r="W13" s="131">
        <f>IFERROR(O13/S13-1,"n/a")</f>
        <v>3.3235581622678367E-2</v>
      </c>
      <c r="X13" s="75">
        <v>1486</v>
      </c>
      <c r="Y13" s="75">
        <v>522</v>
      </c>
      <c r="Z13" s="75">
        <v>551</v>
      </c>
      <c r="AA13" s="231">
        <v>1591</v>
      </c>
      <c r="AB13" s="224"/>
      <c r="AC13" s="224"/>
    </row>
    <row r="14" spans="1:29" s="225" customFormat="1" ht="12.75">
      <c r="A14" s="224"/>
      <c r="B14" s="229"/>
      <c r="C14" s="190"/>
      <c r="D14" s="168" t="s">
        <v>20</v>
      </c>
      <c r="E14" s="189"/>
      <c r="F14" s="130">
        <v>375428</v>
      </c>
      <c r="G14" s="130">
        <v>278520</v>
      </c>
      <c r="H14" s="130">
        <v>66591</v>
      </c>
      <c r="I14" s="130">
        <v>0</v>
      </c>
      <c r="J14" s="130">
        <v>325246</v>
      </c>
      <c r="K14" s="71">
        <f>IFERROR(F14/G14-1,"n/a")</f>
        <v>0.34793910670687911</v>
      </c>
      <c r="L14" s="71">
        <f t="shared" si="0"/>
        <v>4.6378189244792836</v>
      </c>
      <c r="M14" s="71" t="str">
        <f>IFERROR(F14/I14-1,"n/a")</f>
        <v>n/a</v>
      </c>
      <c r="N14" s="131">
        <f>IFERROR(F14/J14-1,"n/a")</f>
        <v>0.15428936866248932</v>
      </c>
      <c r="O14" s="75">
        <v>3472894</v>
      </c>
      <c r="P14" s="75">
        <v>2098024</v>
      </c>
      <c r="Q14" s="75">
        <v>97505</v>
      </c>
      <c r="R14" s="75">
        <v>1092884</v>
      </c>
      <c r="S14" s="75">
        <v>3108965</v>
      </c>
      <c r="T14" s="71">
        <f>IFERROR(O14/P14-1,"n/a")</f>
        <v>0.65531662173549976</v>
      </c>
      <c r="U14" s="71">
        <f>IFERROR(O14/Q14-1,"n/a")</f>
        <v>34.617599097482177</v>
      </c>
      <c r="V14" s="71">
        <f>IFERROR(O14/R14-1,"n/a")</f>
        <v>2.177733409950187</v>
      </c>
      <c r="W14" s="131">
        <f>IFERROR(O14/S14-1,"n/a")</f>
        <v>0.1170579276382977</v>
      </c>
      <c r="X14" s="75">
        <v>3592413</v>
      </c>
      <c r="Y14" s="75">
        <v>768312</v>
      </c>
      <c r="Z14" s="75">
        <v>1092884</v>
      </c>
      <c r="AA14" s="231">
        <v>4592479</v>
      </c>
      <c r="AB14" s="224"/>
      <c r="AC14" s="224"/>
    </row>
    <row r="15" spans="1:29" s="225" customFormat="1" ht="12.75">
      <c r="A15" s="224"/>
      <c r="B15" s="229"/>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49"/>
      <c r="AA15" s="232"/>
      <c r="AB15" s="224"/>
      <c r="AC15" s="224"/>
    </row>
    <row r="16" spans="1:29" s="225" customFormat="1" ht="12.75">
      <c r="A16" s="224"/>
      <c r="B16" s="229"/>
      <c r="C16" s="190"/>
      <c r="D16" s="168" t="s">
        <v>19</v>
      </c>
      <c r="E16" s="189"/>
      <c r="F16" s="130">
        <v>71</v>
      </c>
      <c r="G16" s="130">
        <v>63</v>
      </c>
      <c r="H16" s="130">
        <v>29</v>
      </c>
      <c r="I16" s="130">
        <v>2</v>
      </c>
      <c r="J16" s="130">
        <v>58</v>
      </c>
      <c r="K16" s="71">
        <f>IFERROR(F16/G16-1,"n/a")</f>
        <v>0.12698412698412698</v>
      </c>
      <c r="L16" s="71">
        <f t="shared" si="0"/>
        <v>1.4482758620689653</v>
      </c>
      <c r="M16" s="71">
        <f>IFERROR(F16/I16-1,"n/a")</f>
        <v>34.5</v>
      </c>
      <c r="N16" s="131">
        <f>IFERROR(F16/J16-1,"n/a")</f>
        <v>0.22413793103448265</v>
      </c>
      <c r="O16" s="75">
        <v>357</v>
      </c>
      <c r="P16" s="75">
        <v>358</v>
      </c>
      <c r="Q16" s="75">
        <v>102</v>
      </c>
      <c r="R16" s="75">
        <v>12</v>
      </c>
      <c r="S16" s="75">
        <v>333</v>
      </c>
      <c r="T16" s="71">
        <f>IFERROR(O16/P16-1,"n/a")</f>
        <v>-2.7932960893854997E-3</v>
      </c>
      <c r="U16" s="71">
        <f>IFERROR(O16/Q16-1,"n/a")</f>
        <v>2.5</v>
      </c>
      <c r="V16" s="71">
        <f>IFERROR(O16/R16-1,"n/a")</f>
        <v>28.75</v>
      </c>
      <c r="W16" s="131">
        <f>IFERROR(O16/S16-1,"n/a")</f>
        <v>7.2072072072072002E-2</v>
      </c>
      <c r="X16" s="75">
        <v>572</v>
      </c>
      <c r="Y16" s="75">
        <v>202</v>
      </c>
      <c r="Z16" s="75">
        <v>54</v>
      </c>
      <c r="AA16" s="231">
        <v>586</v>
      </c>
      <c r="AB16" s="224"/>
      <c r="AC16" s="224"/>
    </row>
    <row r="17" spans="1:29" s="225" customFormat="1" ht="12.75">
      <c r="A17" s="224"/>
      <c r="B17" s="229"/>
      <c r="C17" s="190"/>
      <c r="D17" s="168" t="s">
        <v>20</v>
      </c>
      <c r="E17" s="189"/>
      <c r="F17" s="130">
        <v>262517</v>
      </c>
      <c r="G17" s="130">
        <v>183659</v>
      </c>
      <c r="H17" s="130">
        <v>48391</v>
      </c>
      <c r="I17" s="130">
        <v>2541</v>
      </c>
      <c r="J17" s="130">
        <v>180130</v>
      </c>
      <c r="K17" s="71">
        <f>IFERROR(F17/G17-1,"n/a")</f>
        <v>0.42937182495821058</v>
      </c>
      <c r="L17" s="71">
        <f t="shared" si="0"/>
        <v>4.4249137236262941</v>
      </c>
      <c r="M17" s="71">
        <f>IFERROR(F17/I17-1,"n/a")</f>
        <v>102.3124754033845</v>
      </c>
      <c r="N17" s="131">
        <f>IFERROR(F17/J17-1,"n/a")</f>
        <v>0.45737522900127692</v>
      </c>
      <c r="O17" s="75">
        <v>1108524</v>
      </c>
      <c r="P17" s="75">
        <v>578303</v>
      </c>
      <c r="Q17" s="75">
        <v>151020</v>
      </c>
      <c r="R17" s="75">
        <v>43654</v>
      </c>
      <c r="S17" s="75">
        <v>912754</v>
      </c>
      <c r="T17" s="71">
        <f>IFERROR(O17/P17-1,"n/a")</f>
        <v>0.91685673427251801</v>
      </c>
      <c r="U17" s="71">
        <f>IFERROR(O17/Q17-1,"n/a")</f>
        <v>6.3402463249900674</v>
      </c>
      <c r="V17" s="71">
        <f>IFERROR(O17/R17-1,"n/a")</f>
        <v>24.393411829385624</v>
      </c>
      <c r="W17" s="131">
        <f>IFERROR(O17/S17-1,"n/a")</f>
        <v>0.21448276315414661</v>
      </c>
      <c r="X17" s="75">
        <v>965963</v>
      </c>
      <c r="Y17" s="75">
        <v>301521</v>
      </c>
      <c r="Z17" s="75">
        <v>70675</v>
      </c>
      <c r="AA17" s="231">
        <v>1400932</v>
      </c>
      <c r="AB17" s="224"/>
      <c r="AC17" s="224"/>
    </row>
    <row r="18" spans="1:29" s="225" customFormat="1" ht="12.75">
      <c r="A18" s="224"/>
      <c r="B18" s="229"/>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49"/>
      <c r="AA18" s="232"/>
      <c r="AB18" s="224"/>
      <c r="AC18" s="224"/>
    </row>
    <row r="19" spans="1:29" s="225" customFormat="1" ht="12.75">
      <c r="A19" s="224"/>
      <c r="B19" s="229"/>
      <c r="C19" s="190"/>
      <c r="D19" s="168" t="s">
        <v>19</v>
      </c>
      <c r="E19" s="189"/>
      <c r="F19" s="130">
        <v>95</v>
      </c>
      <c r="G19" s="130">
        <v>104</v>
      </c>
      <c r="H19" s="130">
        <v>3</v>
      </c>
      <c r="I19" s="130">
        <v>2</v>
      </c>
      <c r="J19" s="130">
        <v>43</v>
      </c>
      <c r="K19" s="71">
        <f>IFERROR(F19/G19-1,"n/a")</f>
        <v>-8.6538461538461564E-2</v>
      </c>
      <c r="L19" s="71">
        <f t="shared" si="0"/>
        <v>30.666666666666668</v>
      </c>
      <c r="M19" s="71">
        <f>IFERROR(F19/I19-1,"n/a")</f>
        <v>46.5</v>
      </c>
      <c r="N19" s="131">
        <f>IFERROR(F19/J19-1,"n/a")</f>
        <v>1.2093023255813953</v>
      </c>
      <c r="O19" s="75">
        <v>444</v>
      </c>
      <c r="P19" s="75">
        <v>421</v>
      </c>
      <c r="Q19" s="75">
        <v>9</v>
      </c>
      <c r="R19" s="75">
        <v>7</v>
      </c>
      <c r="S19" s="75">
        <v>199</v>
      </c>
      <c r="T19" s="71">
        <f>IFERROR(O19/P19-1,"n/a")</f>
        <v>5.4631828978622288E-2</v>
      </c>
      <c r="U19" s="71">
        <f>IFERROR(O19/Q19-1,"n/a")</f>
        <v>48.333333333333336</v>
      </c>
      <c r="V19" s="71">
        <f>IFERROR(O19/R19-1,"n/a")</f>
        <v>62.428571428571431</v>
      </c>
      <c r="W19" s="131">
        <f>IFERROR(O19/S19-1,"n/a")</f>
        <v>1.2311557788944723</v>
      </c>
      <c r="X19" s="75">
        <v>658</v>
      </c>
      <c r="Y19" s="75">
        <v>47</v>
      </c>
      <c r="Z19" s="75">
        <v>9</v>
      </c>
      <c r="AA19" s="231">
        <v>290</v>
      </c>
      <c r="AB19" s="224"/>
      <c r="AC19" s="224"/>
    </row>
    <row r="20" spans="1:29" s="225" customFormat="1" ht="12.75">
      <c r="A20" s="224"/>
      <c r="B20" s="229"/>
      <c r="C20" s="190"/>
      <c r="D20" s="168" t="s">
        <v>20</v>
      </c>
      <c r="E20" s="189"/>
      <c r="F20" s="130">
        <v>234330</v>
      </c>
      <c r="G20" s="130">
        <v>185619</v>
      </c>
      <c r="H20" s="130">
        <v>850</v>
      </c>
      <c r="I20" s="130">
        <v>0</v>
      </c>
      <c r="J20" s="130">
        <v>126823</v>
      </c>
      <c r="K20" s="71">
        <f>IFERROR(F20/G20-1,"n/a")</f>
        <v>0.26242464402889798</v>
      </c>
      <c r="L20" s="71">
        <f t="shared" si="0"/>
        <v>274.68235294117648</v>
      </c>
      <c r="M20" s="71" t="str">
        <f>IFERROR(F20/I20-1,"n/a")</f>
        <v>n/a</v>
      </c>
      <c r="N20" s="131">
        <f t="shared" ref="N20:N28" si="1">IFERROR(F20/J20-1,"n/a")</f>
        <v>0.847693241762141</v>
      </c>
      <c r="O20" s="75">
        <v>831991</v>
      </c>
      <c r="P20" s="75">
        <v>566643</v>
      </c>
      <c r="Q20" s="75">
        <v>1318</v>
      </c>
      <c r="R20" s="75">
        <v>10047</v>
      </c>
      <c r="S20" s="75">
        <v>411209</v>
      </c>
      <c r="T20" s="71">
        <f>IFERROR(O20/P20-1,"n/a")</f>
        <v>0.46828073407771731</v>
      </c>
      <c r="U20" s="71">
        <f>IFERROR(O20/Q20-1,"n/a")</f>
        <v>630.25265553869497</v>
      </c>
      <c r="V20" s="71">
        <f>IFERROR(O20/R20-1,"n/a")</f>
        <v>81.809893500547432</v>
      </c>
      <c r="W20" s="131">
        <f>IFERROR(O20/S20-1,"n/a")</f>
        <v>1.0232801324873728</v>
      </c>
      <c r="X20" s="75">
        <v>887495</v>
      </c>
      <c r="Y20" s="75">
        <v>17541</v>
      </c>
      <c r="Z20" s="75">
        <v>10046.999999999998</v>
      </c>
      <c r="AA20" s="231">
        <v>585930</v>
      </c>
      <c r="AB20" s="224"/>
      <c r="AC20" s="224"/>
    </row>
    <row r="21" spans="1:29" s="225" customFormat="1" ht="12.75">
      <c r="A21" s="224"/>
      <c r="B21" s="229"/>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49"/>
      <c r="AA21" s="232"/>
      <c r="AB21" s="224"/>
      <c r="AC21" s="224"/>
    </row>
    <row r="22" spans="1:29" s="225" customFormat="1" ht="12.75">
      <c r="A22" s="224"/>
      <c r="B22" s="229"/>
      <c r="C22" s="190"/>
      <c r="D22" s="168" t="s">
        <v>19</v>
      </c>
      <c r="E22" s="197"/>
      <c r="F22" s="130">
        <v>80</v>
      </c>
      <c r="G22" s="130">
        <v>60</v>
      </c>
      <c r="H22" s="130">
        <v>24</v>
      </c>
      <c r="I22" s="130">
        <v>0</v>
      </c>
      <c r="J22" s="130">
        <v>69</v>
      </c>
      <c r="K22" s="71">
        <f>IFERROR(F22/G22-1,"n/a")</f>
        <v>0.33333333333333326</v>
      </c>
      <c r="L22" s="71">
        <f t="shared" si="0"/>
        <v>2.3333333333333335</v>
      </c>
      <c r="M22" s="71" t="str">
        <f>IFERROR(F22/I22-1,"n/a")</f>
        <v>n/a</v>
      </c>
      <c r="N22" s="131">
        <f t="shared" si="1"/>
        <v>0.15942028985507251</v>
      </c>
      <c r="O22" s="75">
        <v>857</v>
      </c>
      <c r="P22" s="75">
        <v>459</v>
      </c>
      <c r="Q22" s="75">
        <v>38</v>
      </c>
      <c r="R22" s="75">
        <v>205</v>
      </c>
      <c r="S22" s="75">
        <v>733</v>
      </c>
      <c r="T22" s="71">
        <f>IFERROR(O22/P22-1,"n/a")</f>
        <v>0.86710239651416132</v>
      </c>
      <c r="U22" s="71">
        <f>IFERROR(O22/Q22-1,"n/a")</f>
        <v>21.55263157894737</v>
      </c>
      <c r="V22" s="71">
        <f>IFERROR(O22/R22-1,"n/a")</f>
        <v>3.1804878048780489</v>
      </c>
      <c r="W22" s="131">
        <f>IFERROR(O22/S22-1,"n/a")</f>
        <v>0.16916780354706695</v>
      </c>
      <c r="X22" s="75">
        <v>895</v>
      </c>
      <c r="Y22" s="75">
        <v>283</v>
      </c>
      <c r="Z22" s="75">
        <v>43</v>
      </c>
      <c r="AA22" s="231">
        <v>827</v>
      </c>
      <c r="AB22" s="224"/>
      <c r="AC22" s="224"/>
    </row>
    <row r="23" spans="1:29" s="225" customFormat="1" ht="12.75">
      <c r="A23" s="224"/>
      <c r="B23" s="229"/>
      <c r="C23" s="190"/>
      <c r="D23" s="168" t="s">
        <v>20</v>
      </c>
      <c r="E23" s="189"/>
      <c r="F23" s="130">
        <v>371804</v>
      </c>
      <c r="G23" s="130">
        <v>239102</v>
      </c>
      <c r="H23" s="130">
        <v>49688</v>
      </c>
      <c r="I23" s="130">
        <v>0</v>
      </c>
      <c r="J23" s="130">
        <v>291759</v>
      </c>
      <c r="K23" s="71">
        <f>IFERROR(F23/G23-1,"n/a")</f>
        <v>0.5550016311030439</v>
      </c>
      <c r="L23" s="71">
        <f t="shared" si="0"/>
        <v>6.4827725004025121</v>
      </c>
      <c r="M23" s="71" t="str">
        <f>IFERROR(F23/I23-1,"n/a")</f>
        <v>n/a</v>
      </c>
      <c r="N23" s="131">
        <f t="shared" si="1"/>
        <v>0.27435314763212104</v>
      </c>
      <c r="O23" s="75">
        <v>2661447</v>
      </c>
      <c r="P23" s="75">
        <v>1061181</v>
      </c>
      <c r="Q23" s="75">
        <v>78164</v>
      </c>
      <c r="R23" s="75">
        <v>545974</v>
      </c>
      <c r="S23" s="75">
        <v>2261323</v>
      </c>
      <c r="T23" s="71">
        <f>IFERROR(O23/P23-1,"n/a")</f>
        <v>1.5080047607335603</v>
      </c>
      <c r="U23" s="71">
        <f>IFERROR(O23/Q23-1,"n/a")</f>
        <v>33.049524077580472</v>
      </c>
      <c r="V23" s="71">
        <f>IFERROR(O23/R23-1,"n/a")</f>
        <v>3.8746771824299326</v>
      </c>
      <c r="W23" s="131">
        <f>IFERROR(O23/S23-1,"n/a")</f>
        <v>0.17694243591030556</v>
      </c>
      <c r="X23" s="75">
        <v>2165161</v>
      </c>
      <c r="Y23" s="75">
        <v>465109</v>
      </c>
      <c r="Z23" s="75">
        <v>140552</v>
      </c>
      <c r="AA23" s="231">
        <v>2552942</v>
      </c>
      <c r="AB23" s="224"/>
      <c r="AC23" s="224"/>
    </row>
    <row r="24" spans="1:29" s="225" customFormat="1" ht="12.75">
      <c r="A24" s="224"/>
      <c r="B24" s="229"/>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49"/>
      <c r="AA24" s="232"/>
      <c r="AB24" s="224"/>
      <c r="AC24" s="224"/>
    </row>
    <row r="25" spans="1:29" s="225" customFormat="1" ht="12.75">
      <c r="B25" s="229"/>
      <c r="C25" s="190"/>
      <c r="D25" s="168" t="s">
        <v>19</v>
      </c>
      <c r="E25" s="189"/>
      <c r="F25" s="130">
        <v>4</v>
      </c>
      <c r="G25" s="130">
        <v>2</v>
      </c>
      <c r="H25" s="130">
        <v>0</v>
      </c>
      <c r="I25" s="130">
        <v>0</v>
      </c>
      <c r="J25" s="130">
        <v>1</v>
      </c>
      <c r="K25" s="71">
        <f>IFERROR(F25/G25-1,"n/a")</f>
        <v>1</v>
      </c>
      <c r="L25" s="71" t="str">
        <f t="shared" si="0"/>
        <v>n/a</v>
      </c>
      <c r="M25" s="71" t="str">
        <f>IFERROR(F25/I25-1,"n/a")</f>
        <v>n/a</v>
      </c>
      <c r="N25" s="131">
        <f t="shared" si="1"/>
        <v>3</v>
      </c>
      <c r="O25" s="75">
        <v>15</v>
      </c>
      <c r="P25" s="75">
        <v>7</v>
      </c>
      <c r="Q25" s="75">
        <v>0</v>
      </c>
      <c r="R25" s="75">
        <v>0</v>
      </c>
      <c r="S25" s="75">
        <v>12</v>
      </c>
      <c r="T25" s="71">
        <f>IFERROR(O25/P25-1,"n/a")</f>
        <v>1.1428571428571428</v>
      </c>
      <c r="U25" s="71" t="str">
        <f>IFERROR(O25/Q25-1,"n/a")</f>
        <v>n/a</v>
      </c>
      <c r="V25" s="71" t="str">
        <f>IFERROR(O25/R25-1,"n/a")</f>
        <v>n/a</v>
      </c>
      <c r="W25" s="131">
        <f>IFERROR(O25/S25-1,"n/a")</f>
        <v>0.25</v>
      </c>
      <c r="X25" s="75">
        <v>9</v>
      </c>
      <c r="Y25" s="75">
        <v>0</v>
      </c>
      <c r="Z25" s="75">
        <v>0</v>
      </c>
      <c r="AA25" s="231">
        <v>16</v>
      </c>
      <c r="AB25" s="224"/>
      <c r="AC25" s="224"/>
    </row>
    <row r="26" spans="1:29" s="225" customFormat="1" ht="12.75">
      <c r="A26" s="224"/>
      <c r="B26" s="229"/>
      <c r="C26" s="190"/>
      <c r="D26" s="168" t="s">
        <v>20</v>
      </c>
      <c r="E26" s="189"/>
      <c r="F26" s="130">
        <v>6619</v>
      </c>
      <c r="G26" s="130">
        <v>2336</v>
      </c>
      <c r="H26" s="130">
        <v>0</v>
      </c>
      <c r="I26" s="130">
        <v>0</v>
      </c>
      <c r="J26" s="130">
        <v>1298</v>
      </c>
      <c r="K26" s="71">
        <f>IFERROR(F26/G26-1,"n/a")</f>
        <v>1.8334760273972601</v>
      </c>
      <c r="L26" s="71" t="str">
        <f t="shared" si="0"/>
        <v>n/a</v>
      </c>
      <c r="M26" s="71" t="str">
        <f>IFERROR(F26/I26-1,"n/a")</f>
        <v>n/a</v>
      </c>
      <c r="N26" s="131">
        <f t="shared" si="1"/>
        <v>4.0993836671802777</v>
      </c>
      <c r="O26" s="75">
        <v>26394</v>
      </c>
      <c r="P26" s="75">
        <v>11013</v>
      </c>
      <c r="Q26" s="75">
        <v>0</v>
      </c>
      <c r="R26" s="75">
        <v>0</v>
      </c>
      <c r="S26" s="75">
        <v>15048</v>
      </c>
      <c r="T26" s="71">
        <f>IFERROR(O26/P26-1,"n/a")</f>
        <v>1.3966221737946065</v>
      </c>
      <c r="U26" s="71" t="str">
        <f>IFERROR(O26/Q26-1,"n/a")</f>
        <v>n/a</v>
      </c>
      <c r="V26" s="71" t="str">
        <f>IFERROR(O26/R26-1,"n/a")</f>
        <v>n/a</v>
      </c>
      <c r="W26" s="131">
        <f>IFERROR(O26/S26-1,"n/a")</f>
        <v>0.75398724082934598</v>
      </c>
      <c r="X26" s="75">
        <v>15637</v>
      </c>
      <c r="Y26" s="75">
        <v>0</v>
      </c>
      <c r="Z26" s="75">
        <v>0</v>
      </c>
      <c r="AA26" s="233">
        <v>20248</v>
      </c>
      <c r="AB26" s="224"/>
      <c r="AC26" s="224"/>
    </row>
    <row r="27" spans="1:29" s="225" customFormat="1" ht="13.5" thickBot="1">
      <c r="A27" s="224"/>
      <c r="B27" s="229"/>
      <c r="C27" s="198" t="s">
        <v>16</v>
      </c>
      <c r="D27" s="199"/>
      <c r="E27" s="200"/>
      <c r="F27" s="137">
        <f t="shared" ref="F27:J28" si="2">F13+F16+F19+F22+F25</f>
        <v>349</v>
      </c>
      <c r="G27" s="137">
        <f t="shared" si="2"/>
        <v>310</v>
      </c>
      <c r="H27" s="137">
        <f t="shared" si="2"/>
        <v>107</v>
      </c>
      <c r="I27" s="137">
        <f t="shared" si="2"/>
        <v>4</v>
      </c>
      <c r="J27" s="137">
        <f t="shared" si="2"/>
        <v>268</v>
      </c>
      <c r="K27" s="138">
        <f>IFERROR(F27/G27-1,"n/a")</f>
        <v>0.12580645161290316</v>
      </c>
      <c r="L27" s="138">
        <f t="shared" si="0"/>
        <v>2.2616822429906542</v>
      </c>
      <c r="M27" s="138">
        <f>IFERROR(F27/I27-1,"n/a")</f>
        <v>86.25</v>
      </c>
      <c r="N27" s="139">
        <f t="shared" si="1"/>
        <v>0.30223880597014929</v>
      </c>
      <c r="O27" s="137">
        <f t="shared" ref="O27:S28" si="3">O13+O16+O19+O22+O25</f>
        <v>2730</v>
      </c>
      <c r="P27" s="137">
        <f t="shared" si="3"/>
        <v>2242</v>
      </c>
      <c r="Q27" s="137">
        <f t="shared" si="3"/>
        <v>228</v>
      </c>
      <c r="R27" s="137">
        <f t="shared" si="3"/>
        <v>775</v>
      </c>
      <c r="S27" s="137">
        <f t="shared" si="3"/>
        <v>2300</v>
      </c>
      <c r="T27" s="138">
        <f>IFERROR(O27/P27-1,"n/a")</f>
        <v>0.21766280107047287</v>
      </c>
      <c r="U27" s="138">
        <f>IFERROR(O27/Q27-1,"n/a")</f>
        <v>10.973684210526315</v>
      </c>
      <c r="V27" s="138">
        <f>IFERROR(O27/R27-1,"n/a")</f>
        <v>2.5225806451612902</v>
      </c>
      <c r="W27" s="139">
        <f>IFERROR(O27/S27-1,"n/a")</f>
        <v>0.18695652173913047</v>
      </c>
      <c r="X27" s="137">
        <f>X13+X16+X19+X22+X25</f>
        <v>3620</v>
      </c>
      <c r="Y27" s="140">
        <f t="shared" ref="Y27:AA28" si="4">Y13+Y16+Y19+Y22+Y25</f>
        <v>1054</v>
      </c>
      <c r="Z27" s="140">
        <f t="shared" si="4"/>
        <v>657</v>
      </c>
      <c r="AA27" s="159">
        <f t="shared" si="4"/>
        <v>3310</v>
      </c>
      <c r="AB27" s="224"/>
      <c r="AC27" s="224"/>
    </row>
    <row r="28" spans="1:29" s="225" customFormat="1" ht="14.25" thickTop="1" thickBot="1">
      <c r="A28" s="224"/>
      <c r="B28" s="229"/>
      <c r="C28" s="201" t="s">
        <v>17</v>
      </c>
      <c r="D28" s="202"/>
      <c r="E28" s="203"/>
      <c r="F28" s="141">
        <f t="shared" si="2"/>
        <v>1250698</v>
      </c>
      <c r="G28" s="141">
        <f t="shared" si="2"/>
        <v>889236</v>
      </c>
      <c r="H28" s="141">
        <f t="shared" si="2"/>
        <v>165520</v>
      </c>
      <c r="I28" s="141">
        <f t="shared" si="2"/>
        <v>2541</v>
      </c>
      <c r="J28" s="141">
        <f t="shared" si="2"/>
        <v>925256</v>
      </c>
      <c r="K28" s="142">
        <f>IFERROR(F28/G28-1,"n/a")</f>
        <v>0.40648601721027933</v>
      </c>
      <c r="L28" s="142">
        <f t="shared" si="0"/>
        <v>6.5561744804253266</v>
      </c>
      <c r="M28" s="142">
        <f>IFERROR(F28/I28-1,"n/a")</f>
        <v>491.20700511609601</v>
      </c>
      <c r="N28" s="143">
        <f t="shared" si="1"/>
        <v>0.35173184502451216</v>
      </c>
      <c r="O28" s="141">
        <f t="shared" si="3"/>
        <v>8101250</v>
      </c>
      <c r="P28" s="141">
        <f t="shared" si="3"/>
        <v>4315164</v>
      </c>
      <c r="Q28" s="141">
        <f t="shared" si="3"/>
        <v>328007</v>
      </c>
      <c r="R28" s="141">
        <f t="shared" si="3"/>
        <v>1692559</v>
      </c>
      <c r="S28" s="141">
        <f t="shared" si="3"/>
        <v>6709299</v>
      </c>
      <c r="T28" s="142">
        <f>IFERROR(O28/P28-1,"n/a")</f>
        <v>0.87739098676203264</v>
      </c>
      <c r="U28" s="142">
        <f>IFERROR(O28/Q28-1,"n/a")</f>
        <v>23.698405826704917</v>
      </c>
      <c r="V28" s="142">
        <f>IFERROR(O28/R28-1,"n/a")</f>
        <v>3.7863914935904743</v>
      </c>
      <c r="W28" s="143">
        <f>IFERROR(O28/S28-1,"n/a")</f>
        <v>0.20746593645625278</v>
      </c>
      <c r="X28" s="141">
        <f>X14+X17+X20+X23+X26</f>
        <v>7626669</v>
      </c>
      <c r="Y28" s="144">
        <f t="shared" si="4"/>
        <v>1552483</v>
      </c>
      <c r="Z28" s="144">
        <f t="shared" si="4"/>
        <v>1314158</v>
      </c>
      <c r="AA28" s="162">
        <f t="shared" si="4"/>
        <v>9152531</v>
      </c>
      <c r="AB28" s="224"/>
      <c r="AC28" s="224"/>
    </row>
    <row r="29" spans="1:29" s="225" customFormat="1" ht="12" thickTop="1">
      <c r="A29" s="224"/>
      <c r="B29" s="224"/>
      <c r="C29" s="224"/>
      <c r="D29" s="224"/>
      <c r="E29" s="224"/>
      <c r="F29" s="230"/>
      <c r="G29" s="230"/>
      <c r="H29" s="230"/>
      <c r="I29" s="230"/>
      <c r="J29" s="230"/>
      <c r="K29" s="230"/>
      <c r="L29" s="230"/>
      <c r="M29" s="230"/>
      <c r="N29" s="224"/>
      <c r="O29" s="224"/>
      <c r="P29" s="224"/>
      <c r="Q29" s="224"/>
      <c r="R29" s="224"/>
      <c r="S29" s="224"/>
      <c r="T29" s="224"/>
      <c r="U29" s="224"/>
      <c r="V29" s="224"/>
      <c r="W29" s="224"/>
      <c r="X29" s="224"/>
      <c r="Y29" s="224"/>
      <c r="Z29" s="224"/>
      <c r="AA29" s="224"/>
      <c r="AB29" s="224"/>
      <c r="AC29" s="224"/>
    </row>
    <row r="30" spans="1:29" s="225" customFormat="1" ht="11.25">
      <c r="A30" s="224"/>
      <c r="B30" s="224"/>
      <c r="C30" s="224"/>
      <c r="D30" s="224"/>
      <c r="E30" s="224"/>
      <c r="F30" s="230"/>
      <c r="G30" s="230"/>
      <c r="H30" s="230"/>
      <c r="I30" s="230"/>
      <c r="J30" s="230"/>
      <c r="K30" s="230"/>
      <c r="L30" s="230"/>
      <c r="M30" s="230"/>
      <c r="N30" s="224"/>
      <c r="O30" s="230"/>
      <c r="P30" s="224"/>
      <c r="Q30" s="224"/>
      <c r="R30" s="224"/>
      <c r="S30" s="224"/>
      <c r="T30" s="224"/>
      <c r="U30" s="224"/>
      <c r="V30" s="224"/>
      <c r="W30" s="224"/>
      <c r="X30" s="224"/>
      <c r="Y30" s="224"/>
      <c r="Z30" s="224"/>
      <c r="AA30" s="224"/>
      <c r="AB30" s="224"/>
      <c r="AC30" s="224"/>
    </row>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zoomScale="80" zoomScaleNormal="80" workbookViewId="0">
      <selection sqref="A1:G4"/>
    </sheetView>
  </sheetViews>
  <sheetFormatPr defaultColWidth="0" defaultRowHeight="15" customHeight="1" zeroHeight="1"/>
  <cols>
    <col min="1" max="2" width="4.140625" customWidth="1"/>
    <col min="3" max="3" width="3.7109375" customWidth="1"/>
    <col min="4" max="4" width="8.85546875" customWidth="1"/>
    <col min="5" max="5" width="13" customWidth="1"/>
    <col min="6" max="6" width="11.140625" bestFit="1" customWidth="1"/>
    <col min="7" max="7" width="10.28515625" bestFit="1" customWidth="1"/>
    <col min="8" max="9" width="8.85546875" customWidth="1"/>
    <col min="10" max="10" width="10.28515625" bestFit="1" customWidth="1"/>
    <col min="11" max="11" width="8" customWidth="1"/>
    <col min="12" max="12" width="8.85546875" bestFit="1" customWidth="1"/>
    <col min="13" max="14" width="8" customWidth="1"/>
    <col min="15" max="15" width="12" bestFit="1" customWidth="1"/>
    <col min="16" max="16" width="11.5703125" bestFit="1" customWidth="1"/>
    <col min="17" max="17" width="10.42578125" bestFit="1" customWidth="1"/>
    <col min="18" max="18" width="11.5703125" bestFit="1" customWidth="1"/>
    <col min="19" max="19" width="11.7109375" bestFit="1" customWidth="1"/>
    <col min="20" max="20" width="9.140625" bestFit="1" customWidth="1"/>
    <col min="21" max="21" width="8.85546875" bestFit="1" customWidth="1"/>
    <col min="22" max="22" width="9" bestFit="1" customWidth="1"/>
    <col min="23" max="23" width="7.7109375" customWidth="1"/>
    <col min="24" max="24" width="13.42578125" bestFit="1" customWidth="1"/>
    <col min="25" max="25" width="13.28515625" bestFit="1" customWidth="1"/>
    <col min="26" max="26" width="12.85546875" bestFit="1" customWidth="1"/>
    <col min="27" max="27" width="15.42578125" bestFit="1" customWidth="1"/>
    <col min="28" max="28" width="11.28515625" customWidth="1"/>
    <col min="29" max="29" width="3.42578125" customWidth="1"/>
    <col min="30" max="16384" width="8.85546875" hidden="1"/>
  </cols>
  <sheetData>
    <row r="1" spans="1:29">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15"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c r="AB3" s="166"/>
      <c r="AC3" s="10"/>
    </row>
    <row r="4" spans="1:29" ht="15.75">
      <c r="A4" s="10"/>
      <c r="B4" s="167" t="s">
        <v>11</v>
      </c>
      <c r="C4" s="168"/>
      <c r="D4" s="165"/>
      <c r="E4" s="169" t="s">
        <v>95</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s="225" customFormat="1" ht="11.25">
      <c r="A9" s="224"/>
      <c r="C9" s="171" t="s">
        <v>11</v>
      </c>
      <c r="D9" s="172"/>
      <c r="E9" s="172"/>
      <c r="F9" s="253" t="s">
        <v>62</v>
      </c>
      <c r="G9" s="253"/>
      <c r="H9" s="253"/>
      <c r="I9" s="253"/>
      <c r="J9" s="253"/>
      <c r="K9" s="253"/>
      <c r="L9" s="253"/>
      <c r="M9" s="253"/>
      <c r="N9" s="254"/>
      <c r="O9" s="252" t="s">
        <v>63</v>
      </c>
      <c r="P9" s="253"/>
      <c r="Q9" s="253"/>
      <c r="R9" s="253"/>
      <c r="S9" s="253"/>
      <c r="T9" s="253"/>
      <c r="U9" s="253"/>
      <c r="V9" s="253"/>
      <c r="W9" s="254"/>
      <c r="X9" s="252" t="s">
        <v>25</v>
      </c>
      <c r="Y9" s="253"/>
      <c r="Z9" s="253"/>
      <c r="AA9" s="255"/>
      <c r="AB9" s="224"/>
      <c r="AC9" s="224"/>
    </row>
    <row r="10" spans="1:29" s="225" customFormat="1" ht="13.5">
      <c r="A10" s="224"/>
      <c r="B10" s="226"/>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224"/>
      <c r="AC10" s="224"/>
    </row>
    <row r="11" spans="1:29" s="225" customFormat="1" ht="25.9" customHeight="1">
      <c r="A11" s="227"/>
      <c r="B11" s="228"/>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227"/>
      <c r="AC11" s="227"/>
    </row>
    <row r="12" spans="1:29" s="225" customFormat="1" ht="12.75">
      <c r="A12" s="224"/>
      <c r="B12" s="229"/>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224"/>
      <c r="AC12" s="224"/>
    </row>
    <row r="13" spans="1:29" s="225" customFormat="1" ht="12.75">
      <c r="A13" s="224"/>
      <c r="B13" s="229"/>
      <c r="C13" s="190"/>
      <c r="D13" s="168" t="s">
        <v>19</v>
      </c>
      <c r="E13" s="189"/>
      <c r="F13" s="136">
        <v>105</v>
      </c>
      <c r="G13" s="130">
        <v>84</v>
      </c>
      <c r="H13" s="130">
        <v>28</v>
      </c>
      <c r="I13" s="130">
        <v>0</v>
      </c>
      <c r="J13" s="130">
        <v>101</v>
      </c>
      <c r="K13" s="71">
        <v>0.25</v>
      </c>
      <c r="L13" s="71">
        <v>2.75</v>
      </c>
      <c r="M13" s="71" t="s">
        <v>48</v>
      </c>
      <c r="N13" s="131">
        <v>3.9603960396039639E-2</v>
      </c>
      <c r="O13" s="75">
        <v>958</v>
      </c>
      <c r="P13" s="75">
        <v>916</v>
      </c>
      <c r="Q13" s="75">
        <v>28</v>
      </c>
      <c r="R13" s="75">
        <v>551</v>
      </c>
      <c r="S13" s="75">
        <v>926</v>
      </c>
      <c r="T13" s="71">
        <v>4.5851528384279527E-2</v>
      </c>
      <c r="U13" s="71">
        <v>33.214285714285715</v>
      </c>
      <c r="V13" s="71">
        <v>0.73865698729582574</v>
      </c>
      <c r="W13" s="131">
        <v>3.4557235421166288E-2</v>
      </c>
      <c r="X13" s="75">
        <v>1486</v>
      </c>
      <c r="Y13" s="75">
        <v>522</v>
      </c>
      <c r="Z13" s="191">
        <v>551</v>
      </c>
      <c r="AA13" s="192">
        <v>1591</v>
      </c>
      <c r="AB13" s="224"/>
      <c r="AC13" s="224"/>
    </row>
    <row r="14" spans="1:29" s="225" customFormat="1" ht="12.75">
      <c r="A14" s="224"/>
      <c r="B14" s="229"/>
      <c r="C14" s="190"/>
      <c r="D14" s="168" t="s">
        <v>20</v>
      </c>
      <c r="E14" s="189"/>
      <c r="F14" s="136">
        <v>396404</v>
      </c>
      <c r="G14" s="130">
        <v>292122</v>
      </c>
      <c r="H14" s="130">
        <v>30914</v>
      </c>
      <c r="I14" s="130">
        <v>0</v>
      </c>
      <c r="J14" s="130">
        <v>332464</v>
      </c>
      <c r="K14" s="71">
        <v>0.35698098739567707</v>
      </c>
      <c r="L14" s="71">
        <v>11.822798731966099</v>
      </c>
      <c r="M14" s="71" t="s">
        <v>48</v>
      </c>
      <c r="N14" s="131">
        <v>0.19232157466673083</v>
      </c>
      <c r="O14" s="75">
        <v>3097466</v>
      </c>
      <c r="P14" s="75">
        <v>1819504</v>
      </c>
      <c r="Q14" s="75">
        <v>30914</v>
      </c>
      <c r="R14" s="75">
        <v>1092884</v>
      </c>
      <c r="S14" s="75">
        <v>2783719</v>
      </c>
      <c r="T14" s="71">
        <v>0.70236833774479202</v>
      </c>
      <c r="U14" s="71">
        <v>99.196221776541378</v>
      </c>
      <c r="V14" s="71">
        <v>1.8342129631324093</v>
      </c>
      <c r="W14" s="131">
        <v>0.11270785592942389</v>
      </c>
      <c r="X14" s="75">
        <v>3592413</v>
      </c>
      <c r="Y14" s="75">
        <v>768312</v>
      </c>
      <c r="Z14" s="191">
        <v>1092884</v>
      </c>
      <c r="AA14" s="192">
        <v>4592479</v>
      </c>
      <c r="AB14" s="224"/>
      <c r="AC14" s="224"/>
    </row>
    <row r="15" spans="1:29" s="225" customFormat="1" ht="12.75">
      <c r="A15" s="224"/>
      <c r="B15" s="229"/>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224"/>
      <c r="AC15" s="224"/>
    </row>
    <row r="16" spans="1:29" s="225" customFormat="1" ht="12.75">
      <c r="A16" s="224"/>
      <c r="B16" s="229"/>
      <c r="C16" s="190"/>
      <c r="D16" s="168" t="s">
        <v>19</v>
      </c>
      <c r="E16" s="189"/>
      <c r="F16" s="134">
        <v>70</v>
      </c>
      <c r="G16" s="130">
        <v>61</v>
      </c>
      <c r="H16" s="130">
        <v>22</v>
      </c>
      <c r="I16" s="130">
        <v>0</v>
      </c>
      <c r="J16" s="130">
        <v>59</v>
      </c>
      <c r="K16" s="71">
        <v>0.14754098360655732</v>
      </c>
      <c r="L16" s="71">
        <v>2.1818181818181817</v>
      </c>
      <c r="M16" s="71" t="s">
        <v>48</v>
      </c>
      <c r="N16" s="131">
        <v>0.18644067796610164</v>
      </c>
      <c r="O16" s="75">
        <v>286</v>
      </c>
      <c r="P16" s="75">
        <v>295</v>
      </c>
      <c r="Q16" s="75">
        <v>73</v>
      </c>
      <c r="R16" s="75">
        <v>10</v>
      </c>
      <c r="S16" s="75">
        <v>275</v>
      </c>
      <c r="T16" s="71">
        <v>-3.050847457627115E-2</v>
      </c>
      <c r="U16" s="71">
        <v>2.9178082191780823</v>
      </c>
      <c r="V16" s="71">
        <v>27.6</v>
      </c>
      <c r="W16" s="131">
        <v>4.0000000000000036E-2</v>
      </c>
      <c r="X16" s="75">
        <v>572</v>
      </c>
      <c r="Y16" s="75">
        <v>202</v>
      </c>
      <c r="Z16" s="191">
        <v>54</v>
      </c>
      <c r="AA16" s="192">
        <v>586</v>
      </c>
      <c r="AB16" s="224"/>
      <c r="AC16" s="224"/>
    </row>
    <row r="17" spans="1:29" s="225" customFormat="1" ht="12.75">
      <c r="A17" s="224"/>
      <c r="B17" s="229"/>
      <c r="C17" s="190"/>
      <c r="D17" s="168" t="s">
        <v>20</v>
      </c>
      <c r="E17" s="189"/>
      <c r="F17" s="134">
        <v>269629</v>
      </c>
      <c r="G17" s="130">
        <v>133693</v>
      </c>
      <c r="H17" s="130">
        <v>37562</v>
      </c>
      <c r="I17" s="130">
        <v>0</v>
      </c>
      <c r="J17" s="130">
        <v>174121</v>
      </c>
      <c r="K17" s="71">
        <v>1.0167772433859663</v>
      </c>
      <c r="L17" s="71">
        <v>6.1782386454395404</v>
      </c>
      <c r="M17" s="71" t="s">
        <v>48</v>
      </c>
      <c r="N17" s="131">
        <v>0.54851511305356615</v>
      </c>
      <c r="O17" s="75">
        <v>846007</v>
      </c>
      <c r="P17" s="75">
        <v>394644</v>
      </c>
      <c r="Q17" s="75">
        <v>102629</v>
      </c>
      <c r="R17" s="75">
        <v>41113</v>
      </c>
      <c r="S17" s="75">
        <v>732624</v>
      </c>
      <c r="T17" s="71">
        <v>1.1437219367328528</v>
      </c>
      <c r="U17" s="71">
        <v>7.2433522688518845</v>
      </c>
      <c r="V17" s="71">
        <v>19.57760319120473</v>
      </c>
      <c r="W17" s="131">
        <v>0.15476287973093972</v>
      </c>
      <c r="X17" s="75">
        <v>965963</v>
      </c>
      <c r="Y17" s="75">
        <v>301521</v>
      </c>
      <c r="Z17" s="191">
        <v>70675</v>
      </c>
      <c r="AA17" s="192">
        <v>1400932</v>
      </c>
      <c r="AB17" s="224"/>
      <c r="AC17" s="224"/>
    </row>
    <row r="18" spans="1:29" s="225" customFormat="1" ht="12.75">
      <c r="A18" s="224"/>
      <c r="B18" s="229"/>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224"/>
      <c r="AC18" s="224"/>
    </row>
    <row r="19" spans="1:29" s="225" customFormat="1" ht="12.75">
      <c r="A19" s="224"/>
      <c r="B19" s="229"/>
      <c r="C19" s="190"/>
      <c r="D19" s="168" t="s">
        <v>19</v>
      </c>
      <c r="E19" s="189"/>
      <c r="F19" s="136">
        <v>93</v>
      </c>
      <c r="G19" s="130">
        <v>88</v>
      </c>
      <c r="H19" s="130">
        <v>3</v>
      </c>
      <c r="I19" s="130">
        <v>2</v>
      </c>
      <c r="J19" s="130">
        <v>50</v>
      </c>
      <c r="K19" s="71">
        <v>5.6818181818181879E-2</v>
      </c>
      <c r="L19" s="71">
        <v>30</v>
      </c>
      <c r="M19" s="71">
        <v>45.5</v>
      </c>
      <c r="N19" s="131">
        <v>0.8600000000000001</v>
      </c>
      <c r="O19" s="75">
        <v>349</v>
      </c>
      <c r="P19" s="75">
        <v>317</v>
      </c>
      <c r="Q19" s="75">
        <v>6</v>
      </c>
      <c r="R19" s="75">
        <v>5</v>
      </c>
      <c r="S19" s="75">
        <v>156</v>
      </c>
      <c r="T19" s="71">
        <v>0.10094637223974767</v>
      </c>
      <c r="U19" s="71">
        <v>57.166666666666664</v>
      </c>
      <c r="V19" s="71">
        <v>68.8</v>
      </c>
      <c r="W19" s="131">
        <v>1.2371794871794872</v>
      </c>
      <c r="X19" s="75">
        <v>658</v>
      </c>
      <c r="Y19" s="75">
        <v>47</v>
      </c>
      <c r="Z19" s="191">
        <v>9</v>
      </c>
      <c r="AA19" s="192">
        <v>290</v>
      </c>
      <c r="AB19" s="224"/>
      <c r="AC19" s="224"/>
    </row>
    <row r="20" spans="1:29" s="225" customFormat="1" ht="12.75">
      <c r="A20" s="224"/>
      <c r="B20" s="229"/>
      <c r="C20" s="190"/>
      <c r="D20" s="168" t="s">
        <v>20</v>
      </c>
      <c r="E20" s="189"/>
      <c r="F20" s="136">
        <v>203881</v>
      </c>
      <c r="G20" s="130">
        <v>138433</v>
      </c>
      <c r="H20" s="130">
        <v>468</v>
      </c>
      <c r="I20" s="130">
        <v>6081</v>
      </c>
      <c r="J20" s="130">
        <v>97604</v>
      </c>
      <c r="K20" s="71">
        <v>0.47277744468443217</v>
      </c>
      <c r="L20" s="71">
        <v>434.64316239316241</v>
      </c>
      <c r="M20" s="71">
        <v>32.527544811708601</v>
      </c>
      <c r="N20" s="131">
        <v>1.0888590631531496</v>
      </c>
      <c r="O20" s="75">
        <v>597661</v>
      </c>
      <c r="P20" s="75">
        <v>381024</v>
      </c>
      <c r="Q20" s="75">
        <v>468</v>
      </c>
      <c r="R20" s="75">
        <v>10047</v>
      </c>
      <c r="S20" s="75">
        <v>284386</v>
      </c>
      <c r="T20" s="71">
        <v>0.56856523473586962</v>
      </c>
      <c r="U20" s="71">
        <v>1276.0534188034187</v>
      </c>
      <c r="V20" s="71">
        <v>58.48651338708072</v>
      </c>
      <c r="W20" s="131">
        <v>1.1015837629137861</v>
      </c>
      <c r="X20" s="75">
        <v>887495</v>
      </c>
      <c r="Y20" s="75">
        <v>17541</v>
      </c>
      <c r="Z20" s="191">
        <v>10047</v>
      </c>
      <c r="AA20" s="192">
        <v>585930</v>
      </c>
      <c r="AB20" s="224"/>
      <c r="AC20" s="224"/>
    </row>
    <row r="21" spans="1:29" s="225" customFormat="1" ht="12.75">
      <c r="A21" s="224"/>
      <c r="B21" s="229"/>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224"/>
      <c r="AC21" s="224"/>
    </row>
    <row r="22" spans="1:29" s="225" customFormat="1" ht="12.75">
      <c r="A22" s="224"/>
      <c r="B22" s="229"/>
      <c r="C22" s="190"/>
      <c r="D22" s="168" t="s">
        <v>19</v>
      </c>
      <c r="E22" s="197"/>
      <c r="F22" s="134">
        <v>82</v>
      </c>
      <c r="G22" s="130">
        <v>75</v>
      </c>
      <c r="H22" s="130">
        <v>10</v>
      </c>
      <c r="I22" s="130">
        <v>0</v>
      </c>
      <c r="J22" s="130">
        <v>68</v>
      </c>
      <c r="K22" s="71">
        <v>9.3333333333333268E-2</v>
      </c>
      <c r="L22" s="71">
        <v>7.1999999999999993</v>
      </c>
      <c r="M22" s="71" t="s">
        <v>48</v>
      </c>
      <c r="N22" s="131">
        <v>0.20588235294117641</v>
      </c>
      <c r="O22" s="75">
        <v>777</v>
      </c>
      <c r="P22" s="75">
        <v>399</v>
      </c>
      <c r="Q22" s="75">
        <v>14</v>
      </c>
      <c r="R22" s="75">
        <v>205</v>
      </c>
      <c r="S22" s="75">
        <v>664</v>
      </c>
      <c r="T22" s="71">
        <v>0.94736842105263164</v>
      </c>
      <c r="U22" s="71">
        <v>54.5</v>
      </c>
      <c r="V22" s="71">
        <v>2.7902439024390242</v>
      </c>
      <c r="W22" s="131">
        <v>0.17018072289156616</v>
      </c>
      <c r="X22" s="75">
        <v>895</v>
      </c>
      <c r="Y22" s="75">
        <v>283</v>
      </c>
      <c r="Z22" s="191">
        <v>43</v>
      </c>
      <c r="AA22" s="192">
        <v>827</v>
      </c>
      <c r="AB22" s="224"/>
      <c r="AC22" s="224"/>
    </row>
    <row r="23" spans="1:29" s="225" customFormat="1" ht="12.75">
      <c r="A23" s="224"/>
      <c r="B23" s="229"/>
      <c r="C23" s="190"/>
      <c r="D23" s="168" t="s">
        <v>20</v>
      </c>
      <c r="E23" s="189"/>
      <c r="F23" s="136">
        <v>395689</v>
      </c>
      <c r="G23" s="130">
        <v>287462</v>
      </c>
      <c r="H23" s="130">
        <v>23553</v>
      </c>
      <c r="I23" s="130">
        <v>0</v>
      </c>
      <c r="J23" s="130">
        <v>261197</v>
      </c>
      <c r="K23" s="71">
        <v>0.37649150148541377</v>
      </c>
      <c r="L23" s="71">
        <v>15.799940559589011</v>
      </c>
      <c r="M23" s="71" t="s">
        <v>48</v>
      </c>
      <c r="N23" s="131">
        <v>0.51490637335038314</v>
      </c>
      <c r="O23" s="75">
        <v>2309441</v>
      </c>
      <c r="P23" s="75">
        <v>822079</v>
      </c>
      <c r="Q23" s="75">
        <v>28476</v>
      </c>
      <c r="R23" s="75">
        <v>545974</v>
      </c>
      <c r="S23" s="75">
        <v>1969564</v>
      </c>
      <c r="T23" s="71">
        <v>1.8092689388732714</v>
      </c>
      <c r="U23" s="71">
        <v>80.101313386711624</v>
      </c>
      <c r="V23" s="71">
        <v>3.2299468472857678</v>
      </c>
      <c r="W23" s="131">
        <v>0.17256458789864149</v>
      </c>
      <c r="X23" s="75">
        <v>2165161</v>
      </c>
      <c r="Y23" s="75">
        <v>465109</v>
      </c>
      <c r="Z23" s="191">
        <v>140552</v>
      </c>
      <c r="AA23" s="192">
        <v>2552942</v>
      </c>
      <c r="AB23" s="224"/>
      <c r="AC23" s="224"/>
    </row>
    <row r="24" spans="1:29" s="225" customFormat="1" ht="12.75">
      <c r="A24" s="224"/>
      <c r="B24" s="229"/>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224"/>
      <c r="AC24" s="224"/>
    </row>
    <row r="25" spans="1:29" s="225" customFormat="1" ht="12.75">
      <c r="B25" s="229"/>
      <c r="C25" s="190"/>
      <c r="D25" s="168" t="s">
        <v>19</v>
      </c>
      <c r="E25" s="189"/>
      <c r="F25" s="130">
        <v>3</v>
      </c>
      <c r="G25" s="130">
        <v>3</v>
      </c>
      <c r="H25" s="130">
        <v>0</v>
      </c>
      <c r="I25" s="130">
        <v>0</v>
      </c>
      <c r="J25" s="130">
        <v>3</v>
      </c>
      <c r="K25" s="71">
        <v>0</v>
      </c>
      <c r="L25" s="71" t="s">
        <v>48</v>
      </c>
      <c r="M25" s="71" t="s">
        <v>48</v>
      </c>
      <c r="N25" s="131">
        <v>0</v>
      </c>
      <c r="O25" s="75">
        <v>11</v>
      </c>
      <c r="P25" s="75">
        <v>5</v>
      </c>
      <c r="Q25" s="75">
        <v>0</v>
      </c>
      <c r="R25" s="75">
        <v>0</v>
      </c>
      <c r="S25" s="75">
        <v>11</v>
      </c>
      <c r="T25" s="71">
        <v>1.2000000000000002</v>
      </c>
      <c r="U25" s="71" t="s">
        <v>48</v>
      </c>
      <c r="V25" s="71" t="s">
        <v>48</v>
      </c>
      <c r="W25" s="131">
        <v>0</v>
      </c>
      <c r="X25" s="75">
        <v>9</v>
      </c>
      <c r="Y25" s="75">
        <v>0</v>
      </c>
      <c r="Z25" s="75">
        <v>0</v>
      </c>
      <c r="AA25" s="192">
        <v>16</v>
      </c>
      <c r="AB25" s="224"/>
      <c r="AC25" s="224"/>
    </row>
    <row r="26" spans="1:29" s="225" customFormat="1" ht="12.75">
      <c r="A26" s="224"/>
      <c r="B26" s="229"/>
      <c r="C26" s="190"/>
      <c r="D26" s="168" t="s">
        <v>20</v>
      </c>
      <c r="E26" s="189"/>
      <c r="F26" s="130">
        <v>6188</v>
      </c>
      <c r="G26" s="130">
        <v>5526</v>
      </c>
      <c r="H26" s="130">
        <v>0</v>
      </c>
      <c r="I26" s="130">
        <v>0</v>
      </c>
      <c r="J26" s="130">
        <v>3523</v>
      </c>
      <c r="K26" s="71">
        <v>0.1197973217517192</v>
      </c>
      <c r="L26" s="71" t="s">
        <v>48</v>
      </c>
      <c r="M26" s="71" t="s">
        <v>48</v>
      </c>
      <c r="N26" s="131">
        <v>0.75645756457564572</v>
      </c>
      <c r="O26" s="75">
        <v>19775</v>
      </c>
      <c r="P26" s="75">
        <v>8677</v>
      </c>
      <c r="Q26" s="75">
        <v>0</v>
      </c>
      <c r="R26" s="75">
        <v>0</v>
      </c>
      <c r="S26" s="75">
        <v>13750</v>
      </c>
      <c r="T26" s="71">
        <v>1.2790134839230149</v>
      </c>
      <c r="U26" s="71" t="s">
        <v>48</v>
      </c>
      <c r="V26" s="71" t="s">
        <v>48</v>
      </c>
      <c r="W26" s="131">
        <v>0.43818181818181823</v>
      </c>
      <c r="X26" s="75">
        <v>15637</v>
      </c>
      <c r="Y26" s="75">
        <v>0</v>
      </c>
      <c r="Z26" s="75">
        <v>0</v>
      </c>
      <c r="AA26" s="192">
        <v>20248</v>
      </c>
      <c r="AB26" s="224"/>
      <c r="AC26" s="224"/>
    </row>
    <row r="27" spans="1:29" s="225" customFormat="1" ht="13.5" thickBot="1">
      <c r="A27" s="224"/>
      <c r="B27" s="229"/>
      <c r="C27" s="198" t="s">
        <v>16</v>
      </c>
      <c r="D27" s="199"/>
      <c r="E27" s="200"/>
      <c r="F27" s="137">
        <v>353</v>
      </c>
      <c r="G27" s="137">
        <v>311</v>
      </c>
      <c r="H27" s="137">
        <v>63</v>
      </c>
      <c r="I27" s="137">
        <v>2</v>
      </c>
      <c r="J27" s="137">
        <v>281</v>
      </c>
      <c r="K27" s="138">
        <v>0.135048231511254</v>
      </c>
      <c r="L27" s="138">
        <v>4.6031746031746028</v>
      </c>
      <c r="M27" s="138">
        <v>175.5</v>
      </c>
      <c r="N27" s="139">
        <v>0.2562277580071175</v>
      </c>
      <c r="O27" s="137">
        <v>2381</v>
      </c>
      <c r="P27" s="137">
        <v>1932</v>
      </c>
      <c r="Q27" s="137">
        <v>121</v>
      </c>
      <c r="R27" s="137">
        <v>771</v>
      </c>
      <c r="S27" s="137">
        <v>2032</v>
      </c>
      <c r="T27" s="138">
        <v>0.23240165631469978</v>
      </c>
      <c r="U27" s="138">
        <v>18.677685950413224</v>
      </c>
      <c r="V27" s="138">
        <v>2.0881971465629054</v>
      </c>
      <c r="W27" s="139">
        <v>0.17175196850393704</v>
      </c>
      <c r="X27" s="137">
        <v>3620</v>
      </c>
      <c r="Y27" s="140">
        <v>1054</v>
      </c>
      <c r="Z27" s="140">
        <v>657</v>
      </c>
      <c r="AA27" s="159">
        <v>3310</v>
      </c>
      <c r="AB27" s="224"/>
      <c r="AC27" s="224"/>
    </row>
    <row r="28" spans="1:29" s="225" customFormat="1" ht="14.25" thickTop="1" thickBot="1">
      <c r="A28" s="224"/>
      <c r="B28" s="229"/>
      <c r="C28" s="201" t="s">
        <v>17</v>
      </c>
      <c r="D28" s="202"/>
      <c r="E28" s="203"/>
      <c r="F28" s="141">
        <v>1271791</v>
      </c>
      <c r="G28" s="141">
        <v>857236</v>
      </c>
      <c r="H28" s="141">
        <v>92497</v>
      </c>
      <c r="I28" s="141">
        <v>6081</v>
      </c>
      <c r="J28" s="141">
        <v>868909</v>
      </c>
      <c r="K28" s="142">
        <v>0.4835949493488374</v>
      </c>
      <c r="L28" s="142">
        <v>12.749537822848309</v>
      </c>
      <c r="M28" s="142">
        <v>208.14175300115113</v>
      </c>
      <c r="N28" s="143">
        <v>0.46366420419169319</v>
      </c>
      <c r="O28" s="141">
        <v>6870350</v>
      </c>
      <c r="P28" s="141">
        <v>3425928</v>
      </c>
      <c r="Q28" s="141">
        <v>162487</v>
      </c>
      <c r="R28" s="141">
        <v>1690018</v>
      </c>
      <c r="S28" s="141">
        <v>5784043</v>
      </c>
      <c r="T28" s="142">
        <v>1.0053982453805217</v>
      </c>
      <c r="U28" s="142">
        <v>41.282459519838511</v>
      </c>
      <c r="V28" s="142">
        <v>3.0652525594401956</v>
      </c>
      <c r="W28" s="143">
        <v>0.18781101731090177</v>
      </c>
      <c r="X28" s="141">
        <v>7626669</v>
      </c>
      <c r="Y28" s="144">
        <v>1552483</v>
      </c>
      <c r="Z28" s="144">
        <v>1314158</v>
      </c>
      <c r="AA28" s="162">
        <v>9152531</v>
      </c>
      <c r="AB28" s="224"/>
      <c r="AC28" s="224"/>
    </row>
    <row r="29" spans="1:29" s="225" customFormat="1" ht="12" thickTop="1">
      <c r="A29" s="224"/>
      <c r="B29" s="224"/>
      <c r="C29" s="224"/>
      <c r="D29" s="224"/>
      <c r="E29" s="224"/>
      <c r="F29" s="230"/>
      <c r="G29" s="230"/>
      <c r="H29" s="230"/>
      <c r="I29" s="230"/>
      <c r="J29" s="230"/>
      <c r="K29" s="230"/>
      <c r="L29" s="230"/>
      <c r="M29" s="230"/>
      <c r="N29" s="224"/>
      <c r="O29" s="224"/>
      <c r="P29" s="224"/>
      <c r="Q29" s="224"/>
      <c r="R29" s="224"/>
      <c r="S29" s="224"/>
      <c r="T29" s="224"/>
      <c r="U29" s="224"/>
      <c r="V29" s="224"/>
      <c r="W29" s="224"/>
      <c r="X29" s="224"/>
      <c r="Y29" s="224"/>
      <c r="Z29" s="224"/>
      <c r="AA29" s="224"/>
      <c r="AB29" s="224"/>
      <c r="AC29" s="224"/>
    </row>
    <row r="30" spans="1:29" s="225" customFormat="1" ht="11.25">
      <c r="A30" s="224"/>
      <c r="B30" s="224"/>
      <c r="C30" s="224"/>
      <c r="D30" s="224"/>
      <c r="E30" s="224"/>
      <c r="F30" s="230"/>
      <c r="G30" s="230"/>
      <c r="H30" s="230"/>
      <c r="I30" s="230"/>
      <c r="J30" s="230"/>
      <c r="K30" s="230"/>
      <c r="L30" s="230"/>
      <c r="M30" s="230"/>
      <c r="N30" s="224"/>
      <c r="O30" s="230"/>
      <c r="P30" s="224"/>
      <c r="Q30" s="224"/>
      <c r="R30" s="224"/>
      <c r="S30" s="224"/>
      <c r="T30" s="224"/>
      <c r="U30" s="224"/>
      <c r="V30" s="224"/>
      <c r="W30" s="224"/>
      <c r="X30" s="224"/>
      <c r="Y30" s="224"/>
      <c r="Z30" s="224"/>
      <c r="AA30" s="224"/>
      <c r="AB30" s="224"/>
      <c r="AC30" s="224"/>
    </row>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opLeftCell="A12" zoomScale="90" zoomScaleNormal="90" workbookViewId="0">
      <selection activeCell="I40" sqref="I40"/>
    </sheetView>
  </sheetViews>
  <sheetFormatPr defaultColWidth="0" defaultRowHeight="15" customHeight="1" zeroHeight="1"/>
  <cols>
    <col min="1" max="2" width="4.140625" customWidth="1"/>
    <col min="3" max="3" width="3.7109375" customWidth="1"/>
    <col min="4" max="4" width="8.85546875" customWidth="1"/>
    <col min="5" max="5" width="13" customWidth="1"/>
    <col min="6" max="6" width="11.140625" bestFit="1" customWidth="1"/>
    <col min="7" max="7" width="10.28515625" bestFit="1" customWidth="1"/>
    <col min="8" max="9" width="8.85546875" customWidth="1"/>
    <col min="10" max="10" width="10.28515625" bestFit="1" customWidth="1"/>
    <col min="11" max="11" width="8" customWidth="1"/>
    <col min="12" max="12" width="8.85546875" bestFit="1" customWidth="1"/>
    <col min="13" max="14" width="8" customWidth="1"/>
    <col min="15" max="15" width="12" bestFit="1" customWidth="1"/>
    <col min="16" max="16" width="11.5703125" bestFit="1" customWidth="1"/>
    <col min="17" max="17" width="10.42578125" bestFit="1" customWidth="1"/>
    <col min="18" max="18" width="11.5703125" bestFit="1" customWidth="1"/>
    <col min="19" max="19" width="11.7109375" bestFit="1" customWidth="1"/>
    <col min="20" max="20" width="9.140625" bestFit="1" customWidth="1"/>
    <col min="21" max="21" width="8.85546875" bestFit="1" customWidth="1"/>
    <col min="22" max="22" width="9" bestFit="1" customWidth="1"/>
    <col min="23" max="23" width="7.7109375" customWidth="1"/>
    <col min="24" max="24" width="13.42578125" bestFit="1" customWidth="1"/>
    <col min="25" max="25" width="13.28515625" bestFit="1" customWidth="1"/>
    <col min="26" max="26" width="12" bestFit="1" customWidth="1"/>
    <col min="27" max="27" width="15.42578125" bestFit="1" customWidth="1"/>
    <col min="28" max="28" width="11.28515625" customWidth="1"/>
    <col min="29" max="29" width="3.42578125" customWidth="1"/>
    <col min="30" max="16384" width="8.85546875" hidden="1"/>
  </cols>
  <sheetData>
    <row r="1" spans="1:29">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15"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v>45122</v>
      </c>
      <c r="AB3" s="166"/>
      <c r="AC3" s="10"/>
    </row>
    <row r="4" spans="1:29" ht="15.75">
      <c r="A4" s="10"/>
      <c r="B4" s="167" t="s">
        <v>11</v>
      </c>
      <c r="C4" s="168"/>
      <c r="D4" s="165"/>
      <c r="E4" s="169" t="s">
        <v>94</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s="225" customFormat="1" ht="11.25">
      <c r="A9" s="224"/>
      <c r="C9" s="171" t="s">
        <v>11</v>
      </c>
      <c r="D9" s="172"/>
      <c r="E9" s="172"/>
      <c r="F9" s="253" t="s">
        <v>59</v>
      </c>
      <c r="G9" s="253"/>
      <c r="H9" s="253"/>
      <c r="I9" s="253"/>
      <c r="J9" s="253"/>
      <c r="K9" s="253"/>
      <c r="L9" s="253"/>
      <c r="M9" s="253"/>
      <c r="N9" s="254"/>
      <c r="O9" s="252" t="s">
        <v>60</v>
      </c>
      <c r="P9" s="253"/>
      <c r="Q9" s="253"/>
      <c r="R9" s="253"/>
      <c r="S9" s="253"/>
      <c r="T9" s="253"/>
      <c r="U9" s="253"/>
      <c r="V9" s="253"/>
      <c r="W9" s="254"/>
      <c r="X9" s="252" t="s">
        <v>25</v>
      </c>
      <c r="Y9" s="253"/>
      <c r="Z9" s="253"/>
      <c r="AA9" s="255"/>
      <c r="AB9" s="224"/>
      <c r="AC9" s="224"/>
    </row>
    <row r="10" spans="1:29" s="225" customFormat="1" ht="13.5">
      <c r="A10" s="224"/>
      <c r="B10" s="226"/>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224"/>
      <c r="AC10" s="224"/>
    </row>
    <row r="11" spans="1:29" s="225" customFormat="1" ht="25.9" customHeight="1">
      <c r="A11" s="227"/>
      <c r="B11" s="228"/>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227"/>
      <c r="AC11" s="227"/>
    </row>
    <row r="12" spans="1:29" s="225" customFormat="1" ht="12.75">
      <c r="A12" s="224"/>
      <c r="B12" s="229"/>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224"/>
      <c r="AC12" s="224"/>
    </row>
    <row r="13" spans="1:29" s="225" customFormat="1" ht="12.75">
      <c r="A13" s="224"/>
      <c r="B13" s="229"/>
      <c r="C13" s="190"/>
      <c r="D13" s="168" t="s">
        <v>19</v>
      </c>
      <c r="E13" s="189"/>
      <c r="F13" s="136">
        <v>95</v>
      </c>
      <c r="G13" s="130">
        <v>83</v>
      </c>
      <c r="H13" s="130">
        <v>0</v>
      </c>
      <c r="I13" s="130">
        <v>0</v>
      </c>
      <c r="J13" s="130">
        <v>90</v>
      </c>
      <c r="K13" s="71">
        <v>0.14457831325301207</v>
      </c>
      <c r="L13" s="71" t="s">
        <v>48</v>
      </c>
      <c r="M13" s="71" t="s">
        <v>48</v>
      </c>
      <c r="N13" s="131">
        <v>5.555555555555558E-2</v>
      </c>
      <c r="O13" s="75">
        <v>853</v>
      </c>
      <c r="P13" s="75">
        <v>832</v>
      </c>
      <c r="Q13" s="75">
        <v>0</v>
      </c>
      <c r="R13" s="75">
        <v>551</v>
      </c>
      <c r="S13" s="75">
        <v>825</v>
      </c>
      <c r="T13" s="71">
        <v>2.5240384615384581E-2</v>
      </c>
      <c r="U13" s="71" t="s">
        <v>48</v>
      </c>
      <c r="V13" s="71">
        <v>0.5480943738656987</v>
      </c>
      <c r="W13" s="131">
        <v>3.3939393939393936E-2</v>
      </c>
      <c r="X13" s="75">
        <v>1486</v>
      </c>
      <c r="Y13" s="75">
        <v>522</v>
      </c>
      <c r="Z13" s="191">
        <v>551</v>
      </c>
      <c r="AA13" s="192">
        <v>1591</v>
      </c>
      <c r="AB13" s="224"/>
      <c r="AC13" s="224"/>
    </row>
    <row r="14" spans="1:29" s="225" customFormat="1" ht="12.75">
      <c r="A14" s="224"/>
      <c r="B14" s="229"/>
      <c r="C14" s="190"/>
      <c r="D14" s="168" t="s">
        <v>20</v>
      </c>
      <c r="E14" s="189"/>
      <c r="F14" s="136">
        <v>359885</v>
      </c>
      <c r="G14" s="130">
        <v>234968</v>
      </c>
      <c r="H14" s="130">
        <v>0</v>
      </c>
      <c r="I14" s="130">
        <v>0</v>
      </c>
      <c r="J14" s="130">
        <v>303053</v>
      </c>
      <c r="K14" s="71">
        <v>0.53163409485546964</v>
      </c>
      <c r="L14" s="71" t="s">
        <v>48</v>
      </c>
      <c r="M14" s="71" t="s">
        <v>48</v>
      </c>
      <c r="N14" s="131">
        <v>0.1875315538866138</v>
      </c>
      <c r="O14" s="75">
        <v>2701062</v>
      </c>
      <c r="P14" s="75">
        <v>1527382</v>
      </c>
      <c r="Q14" s="75">
        <v>0</v>
      </c>
      <c r="R14" s="75">
        <v>1092884</v>
      </c>
      <c r="S14" s="75">
        <v>2451255</v>
      </c>
      <c r="T14" s="71">
        <v>0.76842597333214613</v>
      </c>
      <c r="U14" s="71" t="s">
        <v>48</v>
      </c>
      <c r="V14" s="71">
        <v>1.4714992625017844</v>
      </c>
      <c r="W14" s="131">
        <v>0.10190983802174802</v>
      </c>
      <c r="X14" s="75">
        <v>3592413</v>
      </c>
      <c r="Y14" s="75">
        <v>768312</v>
      </c>
      <c r="Z14" s="191">
        <v>1092884</v>
      </c>
      <c r="AA14" s="192">
        <v>4592479</v>
      </c>
      <c r="AB14" s="224"/>
      <c r="AC14" s="224"/>
    </row>
    <row r="15" spans="1:29" s="225" customFormat="1" ht="12.75">
      <c r="A15" s="224"/>
      <c r="B15" s="229"/>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224"/>
      <c r="AC15" s="224"/>
    </row>
    <row r="16" spans="1:29" s="225" customFormat="1" ht="12.75">
      <c r="A16" s="224"/>
      <c r="B16" s="229"/>
      <c r="C16" s="190"/>
      <c r="D16" s="168" t="s">
        <v>19</v>
      </c>
      <c r="E16" s="189"/>
      <c r="F16" s="134">
        <v>73</v>
      </c>
      <c r="G16" s="130">
        <v>71</v>
      </c>
      <c r="H16" s="130">
        <v>17</v>
      </c>
      <c r="I16" s="130">
        <v>0</v>
      </c>
      <c r="J16" s="130">
        <v>71</v>
      </c>
      <c r="K16" s="71">
        <v>2.8169014084507005E-2</v>
      </c>
      <c r="L16" s="71">
        <v>3.2941176470588234</v>
      </c>
      <c r="M16" s="71" t="s">
        <v>48</v>
      </c>
      <c r="N16" s="131">
        <v>2.8169014084507005E-2</v>
      </c>
      <c r="O16" s="75">
        <v>216</v>
      </c>
      <c r="P16" s="75">
        <v>234</v>
      </c>
      <c r="Q16" s="75">
        <v>51</v>
      </c>
      <c r="R16" s="75">
        <v>10</v>
      </c>
      <c r="S16" s="75">
        <v>216</v>
      </c>
      <c r="T16" s="71">
        <v>-7.6923076923076872E-2</v>
      </c>
      <c r="U16" s="71">
        <v>3.2352941176470589</v>
      </c>
      <c r="V16" s="71">
        <v>20.6</v>
      </c>
      <c r="W16" s="131">
        <v>0</v>
      </c>
      <c r="X16" s="75">
        <v>572</v>
      </c>
      <c r="Y16" s="75">
        <v>202</v>
      </c>
      <c r="Z16" s="191">
        <v>54</v>
      </c>
      <c r="AA16" s="192">
        <v>586</v>
      </c>
      <c r="AB16" s="224"/>
      <c r="AC16" s="224"/>
    </row>
    <row r="17" spans="1:29" s="225" customFormat="1" ht="12.75">
      <c r="A17" s="224"/>
      <c r="B17" s="229"/>
      <c r="C17" s="190"/>
      <c r="D17" s="168" t="s">
        <v>20</v>
      </c>
      <c r="E17" s="189"/>
      <c r="F17" s="134">
        <v>224892</v>
      </c>
      <c r="G17" s="130">
        <v>82038</v>
      </c>
      <c r="H17" s="130">
        <v>24481</v>
      </c>
      <c r="I17" s="130">
        <v>0</v>
      </c>
      <c r="J17" s="130">
        <v>165399</v>
      </c>
      <c r="K17" s="71">
        <v>1.7413150003656841</v>
      </c>
      <c r="L17" s="71">
        <v>8.1863894448756174</v>
      </c>
      <c r="M17" s="71" t="s">
        <v>48</v>
      </c>
      <c r="N17" s="131">
        <v>0.35969383128072119</v>
      </c>
      <c r="O17" s="75">
        <v>576378</v>
      </c>
      <c r="P17" s="75">
        <v>260951</v>
      </c>
      <c r="Q17" s="75">
        <v>65067</v>
      </c>
      <c r="R17" s="75">
        <v>41113</v>
      </c>
      <c r="S17" s="75">
        <v>558503</v>
      </c>
      <c r="T17" s="71">
        <v>1.2087594989097572</v>
      </c>
      <c r="U17" s="71">
        <v>7.8582230623818532</v>
      </c>
      <c r="V17" s="71">
        <v>13.019361272590178</v>
      </c>
      <c r="W17" s="131">
        <v>3.2005199613968083E-2</v>
      </c>
      <c r="X17" s="75">
        <v>965963</v>
      </c>
      <c r="Y17" s="75">
        <v>301521</v>
      </c>
      <c r="Z17" s="191">
        <v>70675</v>
      </c>
      <c r="AA17" s="192">
        <v>1400932</v>
      </c>
      <c r="AB17" s="224"/>
      <c r="AC17" s="224"/>
    </row>
    <row r="18" spans="1:29" s="225" customFormat="1" ht="12.75">
      <c r="A18" s="224"/>
      <c r="B18" s="229"/>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224"/>
      <c r="AC18" s="224"/>
    </row>
    <row r="19" spans="1:29" s="225" customFormat="1" ht="12.75">
      <c r="A19" s="224"/>
      <c r="B19" s="229"/>
      <c r="C19" s="190"/>
      <c r="D19" s="168" t="s">
        <v>19</v>
      </c>
      <c r="E19" s="189"/>
      <c r="F19" s="136">
        <v>87</v>
      </c>
      <c r="G19" s="130">
        <v>91</v>
      </c>
      <c r="H19" s="130">
        <v>0</v>
      </c>
      <c r="I19" s="130">
        <v>0</v>
      </c>
      <c r="J19" s="130">
        <v>42</v>
      </c>
      <c r="K19" s="71">
        <v>-4.3956043956043911E-2</v>
      </c>
      <c r="L19" s="71" t="s">
        <v>48</v>
      </c>
      <c r="M19" s="71" t="s">
        <v>48</v>
      </c>
      <c r="N19" s="131">
        <v>1.0714285714285716</v>
      </c>
      <c r="O19" s="75">
        <v>256</v>
      </c>
      <c r="P19" s="75">
        <v>229</v>
      </c>
      <c r="Q19" s="75">
        <v>3</v>
      </c>
      <c r="R19" s="75">
        <v>3</v>
      </c>
      <c r="S19" s="75">
        <v>106</v>
      </c>
      <c r="T19" s="71">
        <v>0.11790393013100431</v>
      </c>
      <c r="U19" s="71">
        <v>84.333333333333329</v>
      </c>
      <c r="V19" s="71">
        <v>84.333333333333329</v>
      </c>
      <c r="W19" s="131">
        <v>1.4150943396226414</v>
      </c>
      <c r="X19" s="75">
        <v>658</v>
      </c>
      <c r="Y19" s="75">
        <v>47</v>
      </c>
      <c r="Z19" s="191">
        <v>9</v>
      </c>
      <c r="AA19" s="192">
        <v>290</v>
      </c>
      <c r="AB19" s="224"/>
      <c r="AC19" s="224"/>
    </row>
    <row r="20" spans="1:29" s="225" customFormat="1" ht="12.75">
      <c r="A20" s="224"/>
      <c r="B20" s="229"/>
      <c r="C20" s="190"/>
      <c r="D20" s="168" t="s">
        <v>20</v>
      </c>
      <c r="E20" s="189"/>
      <c r="F20" s="136">
        <v>169314</v>
      </c>
      <c r="G20" s="130">
        <v>118355</v>
      </c>
      <c r="H20" s="130">
        <v>0</v>
      </c>
      <c r="I20" s="130">
        <v>2213</v>
      </c>
      <c r="J20" s="130">
        <v>77859</v>
      </c>
      <c r="K20" s="71">
        <v>0.43056060157999232</v>
      </c>
      <c r="L20" s="71" t="s">
        <v>48</v>
      </c>
      <c r="M20" s="71">
        <v>75.508811568007232</v>
      </c>
      <c r="N20" s="131">
        <v>1.1746233576079836</v>
      </c>
      <c r="O20" s="75">
        <v>393780</v>
      </c>
      <c r="P20" s="75">
        <v>242591</v>
      </c>
      <c r="Q20" s="75">
        <v>0</v>
      </c>
      <c r="R20" s="75">
        <v>3966</v>
      </c>
      <c r="S20" s="75">
        <v>186782</v>
      </c>
      <c r="T20" s="71">
        <v>0.62322592346789452</v>
      </c>
      <c r="U20" s="71" t="s">
        <v>48</v>
      </c>
      <c r="V20" s="71">
        <v>98.288956127080183</v>
      </c>
      <c r="W20" s="131">
        <v>1.1082331273891488</v>
      </c>
      <c r="X20" s="75">
        <v>887495</v>
      </c>
      <c r="Y20" s="75">
        <v>17541</v>
      </c>
      <c r="Z20" s="191">
        <v>10047</v>
      </c>
      <c r="AA20" s="192">
        <v>585930</v>
      </c>
      <c r="AB20" s="224"/>
      <c r="AC20" s="224"/>
    </row>
    <row r="21" spans="1:29" s="225" customFormat="1" ht="12.75">
      <c r="A21" s="224"/>
      <c r="B21" s="229"/>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224"/>
      <c r="AC21" s="224"/>
    </row>
    <row r="22" spans="1:29" s="225" customFormat="1" ht="12.75">
      <c r="A22" s="224"/>
      <c r="B22" s="229"/>
      <c r="C22" s="190"/>
      <c r="D22" s="168" t="s">
        <v>19</v>
      </c>
      <c r="E22" s="197"/>
      <c r="F22" s="134">
        <v>88</v>
      </c>
      <c r="G22" s="130">
        <v>68</v>
      </c>
      <c r="H22" s="130">
        <v>4</v>
      </c>
      <c r="I22" s="130">
        <v>0</v>
      </c>
      <c r="J22" s="130">
        <v>70</v>
      </c>
      <c r="K22" s="71">
        <v>0.29411764705882359</v>
      </c>
      <c r="L22" s="71">
        <v>21</v>
      </c>
      <c r="M22" s="71" t="s">
        <v>48</v>
      </c>
      <c r="N22" s="131">
        <v>0.25714285714285712</v>
      </c>
      <c r="O22" s="75">
        <v>695</v>
      </c>
      <c r="P22" s="75">
        <v>324</v>
      </c>
      <c r="Q22" s="75">
        <v>4</v>
      </c>
      <c r="R22" s="75">
        <v>205</v>
      </c>
      <c r="S22" s="75">
        <v>596</v>
      </c>
      <c r="T22" s="71">
        <v>1.1450617283950617</v>
      </c>
      <c r="U22" s="71">
        <v>172.75</v>
      </c>
      <c r="V22" s="71">
        <v>2.3902439024390243</v>
      </c>
      <c r="W22" s="131">
        <v>0.16610738255033564</v>
      </c>
      <c r="X22" s="75">
        <v>895</v>
      </c>
      <c r="Y22" s="75">
        <v>283</v>
      </c>
      <c r="Z22" s="191">
        <v>43</v>
      </c>
      <c r="AA22" s="192">
        <v>827</v>
      </c>
      <c r="AB22" s="224"/>
      <c r="AC22" s="224"/>
    </row>
    <row r="23" spans="1:29" s="225" customFormat="1" ht="12.75">
      <c r="A23" s="224"/>
      <c r="B23" s="229"/>
      <c r="C23" s="190"/>
      <c r="D23" s="168" t="s">
        <v>20</v>
      </c>
      <c r="E23" s="189"/>
      <c r="F23" s="136">
        <v>334459</v>
      </c>
      <c r="G23" s="130">
        <v>182336</v>
      </c>
      <c r="H23" s="130">
        <v>4923</v>
      </c>
      <c r="I23" s="130">
        <v>0</v>
      </c>
      <c r="J23" s="130">
        <v>275367</v>
      </c>
      <c r="K23" s="71">
        <v>0.83430041242541253</v>
      </c>
      <c r="L23" s="71">
        <v>66.93804590696729</v>
      </c>
      <c r="M23" s="71" t="s">
        <v>48</v>
      </c>
      <c r="N23" s="131">
        <v>0.2145936150664387</v>
      </c>
      <c r="O23" s="75">
        <v>1913752</v>
      </c>
      <c r="P23" s="75">
        <v>534617</v>
      </c>
      <c r="Q23" s="75">
        <v>4923</v>
      </c>
      <c r="R23" s="75">
        <v>545974</v>
      </c>
      <c r="S23" s="75">
        <v>1708367</v>
      </c>
      <c r="T23" s="71">
        <v>2.5796691837334018</v>
      </c>
      <c r="U23" s="71">
        <v>387.73694901482838</v>
      </c>
      <c r="V23" s="71">
        <v>2.5052072076692298</v>
      </c>
      <c r="W23" s="131">
        <v>0.12022299658094537</v>
      </c>
      <c r="X23" s="75">
        <v>2165161</v>
      </c>
      <c r="Y23" s="75">
        <v>465109</v>
      </c>
      <c r="Z23" s="191">
        <v>140552</v>
      </c>
      <c r="AA23" s="192">
        <v>2552942</v>
      </c>
      <c r="AB23" s="224"/>
      <c r="AC23" s="224"/>
    </row>
    <row r="24" spans="1:29" s="225" customFormat="1" ht="12.75">
      <c r="A24" s="224"/>
      <c r="B24" s="229"/>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224"/>
      <c r="AC24" s="224"/>
    </row>
    <row r="25" spans="1:29" s="225" customFormat="1" ht="12.75">
      <c r="B25" s="229"/>
      <c r="C25" s="190"/>
      <c r="D25" s="168" t="s">
        <v>19</v>
      </c>
      <c r="E25" s="189"/>
      <c r="F25" s="130">
        <v>4</v>
      </c>
      <c r="G25" s="130">
        <v>1</v>
      </c>
      <c r="H25" s="130">
        <v>0</v>
      </c>
      <c r="I25" s="130">
        <v>0</v>
      </c>
      <c r="J25" s="130">
        <v>5</v>
      </c>
      <c r="K25" s="71">
        <v>3</v>
      </c>
      <c r="L25" s="71" t="s">
        <v>48</v>
      </c>
      <c r="M25" s="71" t="s">
        <v>48</v>
      </c>
      <c r="N25" s="131">
        <v>-0.19999999999999996</v>
      </c>
      <c r="O25" s="75">
        <v>8</v>
      </c>
      <c r="P25" s="75">
        <v>2</v>
      </c>
      <c r="Q25" s="75">
        <v>0</v>
      </c>
      <c r="R25" s="75">
        <v>0</v>
      </c>
      <c r="S25" s="75">
        <v>8</v>
      </c>
      <c r="T25" s="71">
        <v>3</v>
      </c>
      <c r="U25" s="71" t="s">
        <v>48</v>
      </c>
      <c r="V25" s="71" t="s">
        <v>48</v>
      </c>
      <c r="W25" s="131">
        <v>0</v>
      </c>
      <c r="X25" s="75">
        <v>9</v>
      </c>
      <c r="Y25" s="75">
        <v>0</v>
      </c>
      <c r="Z25" s="191">
        <v>0</v>
      </c>
      <c r="AA25" s="192">
        <v>16</v>
      </c>
      <c r="AB25" s="224"/>
      <c r="AC25" s="224"/>
    </row>
    <row r="26" spans="1:29" s="225" customFormat="1" ht="12.75">
      <c r="A26" s="224"/>
      <c r="B26" s="229"/>
      <c r="C26" s="190"/>
      <c r="D26" s="168" t="s">
        <v>20</v>
      </c>
      <c r="E26" s="189"/>
      <c r="F26" s="130">
        <v>9205</v>
      </c>
      <c r="G26" s="130">
        <v>2226</v>
      </c>
      <c r="H26" s="130">
        <v>0</v>
      </c>
      <c r="I26" s="130">
        <v>0</v>
      </c>
      <c r="J26" s="130">
        <v>6817</v>
      </c>
      <c r="K26" s="71">
        <v>3.1352201257861632</v>
      </c>
      <c r="L26" s="71" t="s">
        <v>48</v>
      </c>
      <c r="M26" s="71" t="s">
        <v>48</v>
      </c>
      <c r="N26" s="131">
        <v>0.35030071879125724</v>
      </c>
      <c r="O26" s="75">
        <v>13587</v>
      </c>
      <c r="P26" s="75">
        <v>3151</v>
      </c>
      <c r="Q26" s="75">
        <v>0</v>
      </c>
      <c r="R26" s="75">
        <v>0</v>
      </c>
      <c r="S26" s="75">
        <v>10227</v>
      </c>
      <c r="T26" s="71">
        <v>3.3119644557283401</v>
      </c>
      <c r="U26" s="71" t="s">
        <v>48</v>
      </c>
      <c r="V26" s="71" t="s">
        <v>48</v>
      </c>
      <c r="W26" s="131">
        <v>0.32854209445585214</v>
      </c>
      <c r="X26" s="75">
        <v>15637</v>
      </c>
      <c r="Y26" s="75">
        <v>0</v>
      </c>
      <c r="Z26" s="191">
        <v>0</v>
      </c>
      <c r="AA26" s="192">
        <v>20248</v>
      </c>
      <c r="AB26" s="224"/>
      <c r="AC26" s="224"/>
    </row>
    <row r="27" spans="1:29" s="225" customFormat="1" ht="13.5" thickBot="1">
      <c r="A27" s="224"/>
      <c r="B27" s="229"/>
      <c r="C27" s="198" t="s">
        <v>16</v>
      </c>
      <c r="D27" s="199"/>
      <c r="E27" s="200"/>
      <c r="F27" s="137">
        <v>347</v>
      </c>
      <c r="G27" s="137">
        <v>314</v>
      </c>
      <c r="H27" s="137">
        <v>21</v>
      </c>
      <c r="I27" s="137">
        <v>0</v>
      </c>
      <c r="J27" s="137">
        <v>278</v>
      </c>
      <c r="K27" s="138">
        <v>0.10509554140127397</v>
      </c>
      <c r="L27" s="138">
        <v>15.523809523809526</v>
      </c>
      <c r="M27" s="138" t="s">
        <v>48</v>
      </c>
      <c r="N27" s="139">
        <v>0.24820143884892087</v>
      </c>
      <c r="O27" s="137">
        <v>2028</v>
      </c>
      <c r="P27" s="137">
        <v>1621</v>
      </c>
      <c r="Q27" s="137">
        <v>58</v>
      </c>
      <c r="R27" s="137">
        <v>769</v>
      </c>
      <c r="S27" s="137">
        <v>1751</v>
      </c>
      <c r="T27" s="138">
        <v>0.25107958050586054</v>
      </c>
      <c r="U27" s="138">
        <v>33.96551724137931</v>
      </c>
      <c r="V27" s="138">
        <v>1.6371911573472042</v>
      </c>
      <c r="W27" s="139">
        <v>0.15819531696173605</v>
      </c>
      <c r="X27" s="137">
        <v>3620</v>
      </c>
      <c r="Y27" s="140">
        <v>1054</v>
      </c>
      <c r="Z27" s="140">
        <v>657</v>
      </c>
      <c r="AA27" s="159">
        <v>3310</v>
      </c>
      <c r="AB27" s="224"/>
      <c r="AC27" s="224"/>
    </row>
    <row r="28" spans="1:29" s="225" customFormat="1" ht="14.25" thickTop="1" thickBot="1">
      <c r="A28" s="224"/>
      <c r="B28" s="229"/>
      <c r="C28" s="201" t="s">
        <v>17</v>
      </c>
      <c r="D28" s="202"/>
      <c r="E28" s="203"/>
      <c r="F28" s="141">
        <v>1097755</v>
      </c>
      <c r="G28" s="141">
        <v>619923</v>
      </c>
      <c r="H28" s="141">
        <v>29404</v>
      </c>
      <c r="I28" s="141">
        <v>2213</v>
      </c>
      <c r="J28" s="141">
        <v>828495</v>
      </c>
      <c r="K28" s="142">
        <v>0.77079250164939839</v>
      </c>
      <c r="L28" s="142">
        <v>36.333526050877431</v>
      </c>
      <c r="M28" s="142">
        <v>495.04835065521917</v>
      </c>
      <c r="N28" s="143">
        <v>0.32499894386809824</v>
      </c>
      <c r="O28" s="141">
        <v>5598559</v>
      </c>
      <c r="P28" s="141">
        <v>2568692</v>
      </c>
      <c r="Q28" s="141">
        <v>69990</v>
      </c>
      <c r="R28" s="141">
        <v>1683937</v>
      </c>
      <c r="S28" s="141">
        <v>4915134</v>
      </c>
      <c r="T28" s="142">
        <v>1.1795369004925464</v>
      </c>
      <c r="U28" s="142">
        <v>78.990841548792687</v>
      </c>
      <c r="V28" s="142">
        <v>2.3246843557686541</v>
      </c>
      <c r="W28" s="143">
        <v>0.13904503926037415</v>
      </c>
      <c r="X28" s="141">
        <v>7626669</v>
      </c>
      <c r="Y28" s="144">
        <v>1552483</v>
      </c>
      <c r="Z28" s="144">
        <v>1314158</v>
      </c>
      <c r="AA28" s="162">
        <v>9152531</v>
      </c>
      <c r="AB28" s="224"/>
      <c r="AC28" s="224"/>
    </row>
    <row r="29" spans="1:29" s="225" customFormat="1" ht="12" thickTop="1">
      <c r="A29" s="224"/>
      <c r="B29" s="224"/>
      <c r="C29" s="224"/>
      <c r="D29" s="224"/>
      <c r="E29" s="224"/>
      <c r="F29" s="230"/>
      <c r="G29" s="230"/>
      <c r="H29" s="230"/>
      <c r="I29" s="230"/>
      <c r="J29" s="230"/>
      <c r="K29" s="230"/>
      <c r="L29" s="230"/>
      <c r="M29" s="230"/>
      <c r="N29" s="224"/>
      <c r="O29" s="224"/>
      <c r="P29" s="224"/>
      <c r="Q29" s="224"/>
      <c r="R29" s="224"/>
      <c r="S29" s="224"/>
      <c r="T29" s="224"/>
      <c r="U29" s="224"/>
      <c r="V29" s="224"/>
      <c r="W29" s="224"/>
      <c r="X29" s="224"/>
      <c r="Y29" s="224"/>
      <c r="Z29" s="224"/>
      <c r="AA29" s="224"/>
      <c r="AB29" s="224"/>
      <c r="AC29" s="224"/>
    </row>
    <row r="30" spans="1:29" ht="15" customHeight="1"/>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opLeftCell="A7" zoomScale="85" zoomScaleNormal="85" workbookViewId="0">
      <selection activeCell="F12" sqref="F12:AA28"/>
    </sheetView>
  </sheetViews>
  <sheetFormatPr defaultColWidth="0" defaultRowHeight="15" customHeight="1" zeroHeight="1"/>
  <cols>
    <col min="1" max="2" width="4.140625" customWidth="1"/>
    <col min="3" max="3" width="3.7109375" customWidth="1"/>
    <col min="4" max="4" width="8.85546875" customWidth="1"/>
    <col min="5" max="5" width="10.7109375" bestFit="1" customWidth="1"/>
    <col min="6" max="6" width="10.28515625" bestFit="1" customWidth="1"/>
    <col min="7" max="7" width="9.42578125" bestFit="1" customWidth="1"/>
    <col min="8" max="9" width="8.85546875" customWidth="1"/>
    <col min="10" max="10" width="9.42578125" bestFit="1" customWidth="1"/>
    <col min="11" max="11" width="8" customWidth="1"/>
    <col min="12" max="12" width="8.85546875" bestFit="1" customWidth="1"/>
    <col min="13" max="14" width="8" customWidth="1"/>
    <col min="15" max="18" width="10.42578125" bestFit="1" customWidth="1"/>
    <col min="19" max="19" width="11" bestFit="1" customWidth="1"/>
    <col min="20" max="20" width="9.140625" bestFit="1" customWidth="1"/>
    <col min="21" max="21" width="8.85546875" bestFit="1" customWidth="1"/>
    <col min="22" max="22" width="9" bestFit="1" customWidth="1"/>
    <col min="23" max="23" width="7.7109375" customWidth="1"/>
    <col min="24" max="24" width="12.42578125" bestFit="1" customWidth="1"/>
    <col min="25" max="26" width="12" bestFit="1" customWidth="1"/>
    <col min="27" max="27" width="12.42578125" bestFit="1" customWidth="1"/>
    <col min="28" max="28" width="11.28515625" customWidth="1"/>
    <col min="29" max="29" width="3.42578125" customWidth="1"/>
    <col min="30" max="16384" width="8.85546875" hidden="1"/>
  </cols>
  <sheetData>
    <row r="1" spans="1:29">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15"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v>45092</v>
      </c>
      <c r="AB3" s="166"/>
      <c r="AC3" s="10"/>
    </row>
    <row r="4" spans="1:29" ht="15.75">
      <c r="A4" s="10"/>
      <c r="B4" s="167" t="s">
        <v>11</v>
      </c>
      <c r="C4" s="168"/>
      <c r="D4" s="165"/>
      <c r="E4" s="169" t="s">
        <v>93</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c r="A9" s="10"/>
      <c r="C9" s="171" t="s">
        <v>11</v>
      </c>
      <c r="D9" s="172"/>
      <c r="E9" s="172"/>
      <c r="F9" s="253" t="s">
        <v>52</v>
      </c>
      <c r="G9" s="253"/>
      <c r="H9" s="253"/>
      <c r="I9" s="253"/>
      <c r="J9" s="253"/>
      <c r="K9" s="253"/>
      <c r="L9" s="253"/>
      <c r="M9" s="253"/>
      <c r="N9" s="254"/>
      <c r="O9" s="252" t="s">
        <v>53</v>
      </c>
      <c r="P9" s="253"/>
      <c r="Q9" s="253"/>
      <c r="R9" s="253"/>
      <c r="S9" s="253"/>
      <c r="T9" s="253"/>
      <c r="U9" s="253"/>
      <c r="V9" s="253"/>
      <c r="W9" s="254"/>
      <c r="X9" s="252" t="s">
        <v>25</v>
      </c>
      <c r="Y9" s="253"/>
      <c r="Z9" s="253"/>
      <c r="AA9" s="255"/>
      <c r="AB9" s="10"/>
      <c r="AC9" s="10"/>
    </row>
    <row r="10" spans="1:29" ht="15.75">
      <c r="A10" s="10"/>
      <c r="B10" s="173"/>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10"/>
      <c r="AC10" s="10"/>
    </row>
    <row r="11" spans="1:29" ht="25.9" customHeight="1">
      <c r="A11" s="177"/>
      <c r="B11" s="55"/>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177"/>
      <c r="AC11" s="177"/>
    </row>
    <row r="12" spans="1:29">
      <c r="A12" s="10"/>
      <c r="B12" s="187"/>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10"/>
      <c r="AC12" s="10"/>
    </row>
    <row r="13" spans="1:29">
      <c r="A13" s="10"/>
      <c r="B13" s="187"/>
      <c r="C13" s="190"/>
      <c r="D13" s="168" t="s">
        <v>19</v>
      </c>
      <c r="E13" s="189"/>
      <c r="F13" s="136">
        <v>99</v>
      </c>
      <c r="G13" s="130">
        <v>83</v>
      </c>
      <c r="H13" s="130">
        <v>0</v>
      </c>
      <c r="I13" s="130">
        <v>0</v>
      </c>
      <c r="J13" s="130">
        <v>90</v>
      </c>
      <c r="K13" s="71">
        <v>0.19277108433734935</v>
      </c>
      <c r="L13" s="71" t="s">
        <v>48</v>
      </c>
      <c r="M13" s="71" t="s">
        <v>48</v>
      </c>
      <c r="N13" s="131">
        <v>0.10000000000000009</v>
      </c>
      <c r="O13" s="75">
        <v>758</v>
      </c>
      <c r="P13" s="75">
        <v>749</v>
      </c>
      <c r="Q13" s="75">
        <v>0</v>
      </c>
      <c r="R13" s="75">
        <v>551</v>
      </c>
      <c r="S13" s="75">
        <v>735</v>
      </c>
      <c r="T13" s="71">
        <v>1.2016021361815676E-2</v>
      </c>
      <c r="U13" s="71" t="s">
        <v>48</v>
      </c>
      <c r="V13" s="71">
        <v>0.37568058076225053</v>
      </c>
      <c r="W13" s="131">
        <v>3.12925170068028E-2</v>
      </c>
      <c r="X13" s="75">
        <v>1486</v>
      </c>
      <c r="Y13" s="75">
        <v>522</v>
      </c>
      <c r="Z13" s="191">
        <v>551</v>
      </c>
      <c r="AA13" s="192">
        <v>1591</v>
      </c>
      <c r="AB13" s="10"/>
      <c r="AC13" s="10"/>
    </row>
    <row r="14" spans="1:29">
      <c r="A14" s="10"/>
      <c r="B14" s="187"/>
      <c r="C14" s="190"/>
      <c r="D14" s="168" t="s">
        <v>20</v>
      </c>
      <c r="E14" s="189"/>
      <c r="F14" s="136">
        <v>353242</v>
      </c>
      <c r="G14" s="130">
        <v>234968</v>
      </c>
      <c r="H14" s="130">
        <v>0</v>
      </c>
      <c r="I14" s="130">
        <v>0</v>
      </c>
      <c r="J14" s="130">
        <v>303053</v>
      </c>
      <c r="K14" s="71">
        <v>0.50336215995369593</v>
      </c>
      <c r="L14" s="71" t="s">
        <v>48</v>
      </c>
      <c r="M14" s="71" t="s">
        <v>48</v>
      </c>
      <c r="N14" s="131">
        <v>0.16561129571395106</v>
      </c>
      <c r="O14" s="75">
        <v>2341177</v>
      </c>
      <c r="P14" s="75">
        <v>1292414</v>
      </c>
      <c r="Q14" s="75">
        <v>0</v>
      </c>
      <c r="R14" s="75">
        <v>1092884</v>
      </c>
      <c r="S14" s="75">
        <v>2148202</v>
      </c>
      <c r="T14" s="71">
        <v>0.81147604405399498</v>
      </c>
      <c r="U14" s="71" t="s">
        <v>48</v>
      </c>
      <c r="V14" s="71">
        <v>1.1422008191171251</v>
      </c>
      <c r="W14" s="131">
        <v>8.9830937686493195E-2</v>
      </c>
      <c r="X14" s="75">
        <v>3592413</v>
      </c>
      <c r="Y14" s="75">
        <v>768312</v>
      </c>
      <c r="Z14" s="191">
        <v>1092884</v>
      </c>
      <c r="AA14" s="192">
        <v>4592479</v>
      </c>
      <c r="AB14" s="10"/>
      <c r="AC14" s="10"/>
    </row>
    <row r="15" spans="1:29">
      <c r="A15" s="10"/>
      <c r="B15" s="187"/>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10"/>
      <c r="AC15" s="10"/>
    </row>
    <row r="16" spans="1:29">
      <c r="A16" s="10"/>
      <c r="B16" s="187"/>
      <c r="C16" s="190"/>
      <c r="D16" s="168" t="s">
        <v>19</v>
      </c>
      <c r="E16" s="189"/>
      <c r="F16" s="134">
        <v>70</v>
      </c>
      <c r="G16" s="130">
        <v>71</v>
      </c>
      <c r="H16" s="130">
        <v>17</v>
      </c>
      <c r="I16" s="130">
        <v>0</v>
      </c>
      <c r="J16" s="130">
        <v>71</v>
      </c>
      <c r="K16" s="71">
        <v>-1.4084507042253502E-2</v>
      </c>
      <c r="L16" s="71">
        <v>3.117647058823529</v>
      </c>
      <c r="M16" s="71" t="s">
        <v>48</v>
      </c>
      <c r="N16" s="131">
        <v>-1.4084507042253502E-2</v>
      </c>
      <c r="O16" s="75">
        <v>143</v>
      </c>
      <c r="P16" s="75">
        <v>163</v>
      </c>
      <c r="Q16" s="75">
        <v>34</v>
      </c>
      <c r="R16" s="75">
        <v>10</v>
      </c>
      <c r="S16" s="75">
        <v>145</v>
      </c>
      <c r="T16" s="71">
        <v>-0.12269938650306744</v>
      </c>
      <c r="U16" s="71">
        <v>3.2058823529411766</v>
      </c>
      <c r="V16" s="71">
        <v>13.3</v>
      </c>
      <c r="W16" s="131">
        <v>-1.379310344827589E-2</v>
      </c>
      <c r="X16" s="75">
        <v>572</v>
      </c>
      <c r="Y16" s="75">
        <v>202</v>
      </c>
      <c r="Z16" s="191">
        <v>54</v>
      </c>
      <c r="AA16" s="192">
        <v>586</v>
      </c>
      <c r="AB16" s="10"/>
      <c r="AC16" s="10"/>
    </row>
    <row r="17" spans="1:29">
      <c r="A17" s="10"/>
      <c r="B17" s="187"/>
      <c r="C17" s="190"/>
      <c r="D17" s="168" t="s">
        <v>20</v>
      </c>
      <c r="E17" s="189"/>
      <c r="F17" s="134">
        <v>161083</v>
      </c>
      <c r="G17" s="130">
        <v>82038</v>
      </c>
      <c r="H17" s="130">
        <v>24481</v>
      </c>
      <c r="I17" s="130">
        <v>0</v>
      </c>
      <c r="J17" s="130">
        <v>165399</v>
      </c>
      <c r="K17" s="71">
        <v>0.96351690679928814</v>
      </c>
      <c r="L17" s="71">
        <v>5.5799191209509411</v>
      </c>
      <c r="M17" s="71" t="s">
        <v>48</v>
      </c>
      <c r="N17" s="131">
        <v>-2.6094474573606807E-2</v>
      </c>
      <c r="O17" s="75">
        <v>351486</v>
      </c>
      <c r="P17" s="75">
        <v>178913</v>
      </c>
      <c r="Q17" s="75">
        <v>40586</v>
      </c>
      <c r="R17" s="75">
        <v>41113</v>
      </c>
      <c r="S17" s="75">
        <v>393104</v>
      </c>
      <c r="T17" s="71">
        <v>0.964563782397031</v>
      </c>
      <c r="U17" s="71">
        <v>7.660276942788153</v>
      </c>
      <c r="V17" s="71">
        <v>7.5492666553158365</v>
      </c>
      <c r="W17" s="131">
        <v>-0.10587020228743538</v>
      </c>
      <c r="X17" s="75">
        <v>965963</v>
      </c>
      <c r="Y17" s="75">
        <v>301521</v>
      </c>
      <c r="Z17" s="191">
        <v>70675</v>
      </c>
      <c r="AA17" s="192">
        <v>1400932</v>
      </c>
      <c r="AB17" s="10"/>
      <c r="AC17" s="10"/>
    </row>
    <row r="18" spans="1:29">
      <c r="A18" s="10"/>
      <c r="B18" s="187"/>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10"/>
      <c r="AC18" s="10"/>
    </row>
    <row r="19" spans="1:29">
      <c r="A19" s="10"/>
      <c r="B19" s="187"/>
      <c r="C19" s="190"/>
      <c r="D19" s="168" t="s">
        <v>19</v>
      </c>
      <c r="E19" s="189"/>
      <c r="F19" s="136">
        <v>99</v>
      </c>
      <c r="G19" s="130">
        <v>91</v>
      </c>
      <c r="H19" s="130">
        <v>1</v>
      </c>
      <c r="I19" s="130">
        <v>0</v>
      </c>
      <c r="J19" s="130">
        <v>37</v>
      </c>
      <c r="K19" s="71">
        <v>8.7912087912087822E-2</v>
      </c>
      <c r="L19" s="71">
        <v>98</v>
      </c>
      <c r="M19" s="71" t="s">
        <v>48</v>
      </c>
      <c r="N19" s="131">
        <v>1.6756756756756759</v>
      </c>
      <c r="O19" s="75">
        <v>169</v>
      </c>
      <c r="P19" s="75">
        <v>138</v>
      </c>
      <c r="Q19" s="75">
        <v>3</v>
      </c>
      <c r="R19" s="75">
        <v>3</v>
      </c>
      <c r="S19" s="75">
        <v>64</v>
      </c>
      <c r="T19" s="71">
        <v>0.2246376811594204</v>
      </c>
      <c r="U19" s="71">
        <v>55.333333333333336</v>
      </c>
      <c r="V19" s="71">
        <v>55.333333333333336</v>
      </c>
      <c r="W19" s="131">
        <v>1.640625</v>
      </c>
      <c r="X19" s="75">
        <v>658</v>
      </c>
      <c r="Y19" s="75">
        <v>47</v>
      </c>
      <c r="Z19" s="191">
        <v>9</v>
      </c>
      <c r="AA19" s="192">
        <v>290</v>
      </c>
      <c r="AB19" s="10"/>
      <c r="AC19" s="10"/>
    </row>
    <row r="20" spans="1:29">
      <c r="A20" s="10"/>
      <c r="B20" s="187"/>
      <c r="C20" s="190"/>
      <c r="D20" s="168" t="s">
        <v>20</v>
      </c>
      <c r="E20" s="189"/>
      <c r="F20" s="136">
        <v>137318</v>
      </c>
      <c r="G20" s="130">
        <v>88575</v>
      </c>
      <c r="H20" s="130">
        <v>0</v>
      </c>
      <c r="I20" s="130">
        <v>0</v>
      </c>
      <c r="J20" s="130">
        <v>66376</v>
      </c>
      <c r="K20" s="71">
        <v>0.55030200395145368</v>
      </c>
      <c r="L20" s="71" t="s">
        <v>48</v>
      </c>
      <c r="M20" s="71" t="s">
        <v>48</v>
      </c>
      <c r="N20" s="131">
        <v>1.0687899240689407</v>
      </c>
      <c r="O20" s="75">
        <v>224466</v>
      </c>
      <c r="P20" s="75">
        <v>124236</v>
      </c>
      <c r="Q20" s="75">
        <v>0</v>
      </c>
      <c r="R20" s="75">
        <v>1753</v>
      </c>
      <c r="S20" s="75">
        <v>108923</v>
      </c>
      <c r="T20" s="71">
        <v>0.80677098425577132</v>
      </c>
      <c r="U20" s="71" t="s">
        <v>48</v>
      </c>
      <c r="V20" s="71">
        <v>127.04677695379348</v>
      </c>
      <c r="W20" s="131">
        <v>1.0607768790797167</v>
      </c>
      <c r="X20" s="75">
        <v>887495</v>
      </c>
      <c r="Y20" s="75">
        <v>17541</v>
      </c>
      <c r="Z20" s="191">
        <v>10047</v>
      </c>
      <c r="AA20" s="192">
        <v>585930</v>
      </c>
      <c r="AB20" s="10"/>
      <c r="AC20" s="10"/>
    </row>
    <row r="21" spans="1:29">
      <c r="A21" s="10"/>
      <c r="B21" s="187"/>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10"/>
      <c r="AC21" s="10"/>
    </row>
    <row r="22" spans="1:29">
      <c r="A22" s="10"/>
      <c r="B22" s="187"/>
      <c r="C22" s="190"/>
      <c r="D22" s="168" t="s">
        <v>19</v>
      </c>
      <c r="E22" s="197"/>
      <c r="F22" s="134">
        <v>159</v>
      </c>
      <c r="G22" s="130">
        <v>103</v>
      </c>
      <c r="H22" s="130">
        <v>0</v>
      </c>
      <c r="I22" s="130">
        <v>0</v>
      </c>
      <c r="J22" s="130">
        <v>113</v>
      </c>
      <c r="K22" s="71">
        <v>0.5436893203883495</v>
      </c>
      <c r="L22" s="71" t="s">
        <v>48</v>
      </c>
      <c r="M22" s="71" t="s">
        <v>48</v>
      </c>
      <c r="N22" s="131">
        <v>0.40707964601769908</v>
      </c>
      <c r="O22" s="75">
        <v>607</v>
      </c>
      <c r="P22" s="75">
        <v>256</v>
      </c>
      <c r="Q22" s="75">
        <v>0</v>
      </c>
      <c r="R22" s="75">
        <v>205</v>
      </c>
      <c r="S22" s="75">
        <v>526</v>
      </c>
      <c r="T22" s="71">
        <v>1.37109375</v>
      </c>
      <c r="U22" s="71" t="s">
        <v>48</v>
      </c>
      <c r="V22" s="71">
        <v>1.9609756097560975</v>
      </c>
      <c r="W22" s="131">
        <v>0.1539923954372624</v>
      </c>
      <c r="X22" s="75">
        <v>895</v>
      </c>
      <c r="Y22" s="75">
        <v>283</v>
      </c>
      <c r="Z22" s="191">
        <v>43</v>
      </c>
      <c r="AA22" s="192">
        <v>827</v>
      </c>
      <c r="AB22" s="10"/>
      <c r="AC22" s="10"/>
    </row>
    <row r="23" spans="1:29">
      <c r="A23" s="10"/>
      <c r="B23" s="187"/>
      <c r="C23" s="190"/>
      <c r="D23" s="168" t="s">
        <v>20</v>
      </c>
      <c r="E23" s="189"/>
      <c r="F23" s="136">
        <v>390316</v>
      </c>
      <c r="G23" s="130">
        <v>168018</v>
      </c>
      <c r="H23" s="130">
        <v>0</v>
      </c>
      <c r="I23" s="130">
        <v>0</v>
      </c>
      <c r="J23" s="130">
        <v>300445</v>
      </c>
      <c r="K23" s="71">
        <v>1.3230606244569034</v>
      </c>
      <c r="L23" s="71" t="s">
        <v>48</v>
      </c>
      <c r="M23" s="71" t="s">
        <v>48</v>
      </c>
      <c r="N23" s="131">
        <v>0.29912629599427509</v>
      </c>
      <c r="O23" s="75">
        <v>1579293</v>
      </c>
      <c r="P23" s="75">
        <v>352281</v>
      </c>
      <c r="Q23" s="75">
        <v>0</v>
      </c>
      <c r="R23" s="75">
        <v>545974</v>
      </c>
      <c r="S23" s="75">
        <v>1433000</v>
      </c>
      <c r="T23" s="71">
        <v>3.483049043235372</v>
      </c>
      <c r="U23" s="71" t="s">
        <v>48</v>
      </c>
      <c r="V23" s="71">
        <v>1.8926157655859068</v>
      </c>
      <c r="W23" s="131">
        <v>0.10208862526168883</v>
      </c>
      <c r="X23" s="75">
        <v>2165161</v>
      </c>
      <c r="Y23" s="75">
        <v>465109</v>
      </c>
      <c r="Z23" s="191">
        <v>140552</v>
      </c>
      <c r="AA23" s="192">
        <v>2552942</v>
      </c>
      <c r="AB23" s="10"/>
      <c r="AC23" s="10"/>
    </row>
    <row r="24" spans="1:29">
      <c r="A24" s="10"/>
      <c r="B24" s="187"/>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10"/>
      <c r="AC24" s="10"/>
    </row>
    <row r="25" spans="1:29">
      <c r="B25" s="187"/>
      <c r="C25" s="190"/>
      <c r="D25" s="168" t="s">
        <v>19</v>
      </c>
      <c r="E25" s="189"/>
      <c r="F25" s="130">
        <v>3</v>
      </c>
      <c r="G25" s="130">
        <v>0</v>
      </c>
      <c r="H25" s="130">
        <v>0</v>
      </c>
      <c r="I25" s="130">
        <v>0</v>
      </c>
      <c r="J25" s="130">
        <v>2</v>
      </c>
      <c r="K25" s="71" t="s">
        <v>48</v>
      </c>
      <c r="L25" s="71" t="s">
        <v>48</v>
      </c>
      <c r="M25" s="71" t="s">
        <v>48</v>
      </c>
      <c r="N25" s="131">
        <v>0.5</v>
      </c>
      <c r="O25" s="75">
        <v>4</v>
      </c>
      <c r="P25" s="75">
        <v>1</v>
      </c>
      <c r="Q25" s="75">
        <v>0</v>
      </c>
      <c r="R25" s="75">
        <v>0</v>
      </c>
      <c r="S25" s="75">
        <v>3</v>
      </c>
      <c r="T25" s="71">
        <v>3</v>
      </c>
      <c r="U25" s="71" t="s">
        <v>48</v>
      </c>
      <c r="V25" s="71" t="s">
        <v>48</v>
      </c>
      <c r="W25" s="131">
        <v>0.33333333333333326</v>
      </c>
      <c r="X25" s="75">
        <v>9</v>
      </c>
      <c r="Y25" s="75">
        <v>0</v>
      </c>
      <c r="Z25" s="191">
        <v>0</v>
      </c>
      <c r="AA25" s="192">
        <v>16</v>
      </c>
      <c r="AB25" s="10"/>
      <c r="AC25" s="10"/>
    </row>
    <row r="26" spans="1:29">
      <c r="A26" s="10"/>
      <c r="B26" s="187"/>
      <c r="C26" s="190"/>
      <c r="D26" s="168" t="s">
        <v>20</v>
      </c>
      <c r="E26" s="189"/>
      <c r="F26" s="130">
        <v>2124</v>
      </c>
      <c r="G26" s="130">
        <v>0</v>
      </c>
      <c r="H26" s="130">
        <v>0</v>
      </c>
      <c r="I26" s="130">
        <v>0</v>
      </c>
      <c r="J26" s="130">
        <v>2351</v>
      </c>
      <c r="K26" s="71" t="s">
        <v>48</v>
      </c>
      <c r="L26" s="71" t="s">
        <v>48</v>
      </c>
      <c r="M26" s="71" t="s">
        <v>48</v>
      </c>
      <c r="N26" s="131">
        <v>-9.6554657592513804E-2</v>
      </c>
      <c r="O26" s="75">
        <v>4382</v>
      </c>
      <c r="P26" s="75">
        <v>925</v>
      </c>
      <c r="Q26" s="75">
        <v>0</v>
      </c>
      <c r="R26" s="75">
        <v>0</v>
      </c>
      <c r="S26" s="75">
        <v>3410</v>
      </c>
      <c r="T26" s="71">
        <v>3.7372972972972969</v>
      </c>
      <c r="U26" s="71" t="s">
        <v>48</v>
      </c>
      <c r="V26" s="71" t="s">
        <v>48</v>
      </c>
      <c r="W26" s="131">
        <v>0.28504398826979482</v>
      </c>
      <c r="X26" s="75">
        <v>15637</v>
      </c>
      <c r="Y26" s="75">
        <v>0</v>
      </c>
      <c r="Z26" s="191">
        <v>0</v>
      </c>
      <c r="AA26" s="192">
        <v>20248</v>
      </c>
      <c r="AB26" s="10"/>
      <c r="AC26" s="10"/>
    </row>
    <row r="27" spans="1:29" ht="15.75" thickBot="1">
      <c r="A27" s="10"/>
      <c r="B27" s="187"/>
      <c r="C27" s="198" t="s">
        <v>16</v>
      </c>
      <c r="D27" s="199"/>
      <c r="E27" s="200"/>
      <c r="F27" s="137">
        <v>430</v>
      </c>
      <c r="G27" s="137">
        <v>348</v>
      </c>
      <c r="H27" s="137">
        <v>18</v>
      </c>
      <c r="I27" s="137">
        <v>0</v>
      </c>
      <c r="J27" s="137">
        <v>313</v>
      </c>
      <c r="K27" s="138">
        <v>0.23563218390804597</v>
      </c>
      <c r="L27" s="138">
        <v>22.888888888888889</v>
      </c>
      <c r="M27" s="138" t="s">
        <v>48</v>
      </c>
      <c r="N27" s="139">
        <v>0.37380191693290743</v>
      </c>
      <c r="O27" s="137">
        <v>1681</v>
      </c>
      <c r="P27" s="137">
        <v>1307</v>
      </c>
      <c r="Q27" s="137">
        <v>37</v>
      </c>
      <c r="R27" s="137">
        <v>769</v>
      </c>
      <c r="S27" s="137">
        <v>1473</v>
      </c>
      <c r="T27" s="138">
        <v>0.28615149196633505</v>
      </c>
      <c r="U27" s="138">
        <v>44.432432432432435</v>
      </c>
      <c r="V27" s="138">
        <v>1.1859557867360206</v>
      </c>
      <c r="W27" s="139">
        <v>0.14120841819416152</v>
      </c>
      <c r="X27" s="137">
        <v>3620</v>
      </c>
      <c r="Y27" s="140">
        <v>1054</v>
      </c>
      <c r="Z27" s="140">
        <v>657</v>
      </c>
      <c r="AA27" s="159">
        <v>3310</v>
      </c>
      <c r="AB27" s="10"/>
      <c r="AC27" s="10"/>
    </row>
    <row r="28" spans="1:29" ht="16.5" thickTop="1" thickBot="1">
      <c r="A28" s="10"/>
      <c r="B28" s="187"/>
      <c r="C28" s="201" t="s">
        <v>17</v>
      </c>
      <c r="D28" s="202"/>
      <c r="E28" s="203"/>
      <c r="F28" s="141">
        <v>1044083</v>
      </c>
      <c r="G28" s="141">
        <v>573599</v>
      </c>
      <c r="H28" s="141">
        <v>24481</v>
      </c>
      <c r="I28" s="141">
        <v>0</v>
      </c>
      <c r="J28" s="141">
        <v>837624</v>
      </c>
      <c r="K28" s="142">
        <v>0.82023155549434357</v>
      </c>
      <c r="L28" s="142">
        <v>41.648707160655199</v>
      </c>
      <c r="M28" s="142" t="s">
        <v>48</v>
      </c>
      <c r="N28" s="143">
        <v>0.24648171494608562</v>
      </c>
      <c r="O28" s="141">
        <v>4500804</v>
      </c>
      <c r="P28" s="141">
        <v>1948769</v>
      </c>
      <c r="Q28" s="141">
        <v>40586</v>
      </c>
      <c r="R28" s="141">
        <v>1681724</v>
      </c>
      <c r="S28" s="141">
        <v>4086639</v>
      </c>
      <c r="T28" s="142">
        <v>1.3095626008008132</v>
      </c>
      <c r="U28" s="142">
        <v>109.89548120041394</v>
      </c>
      <c r="V28" s="142">
        <v>1.6763036027314828</v>
      </c>
      <c r="W28" s="143">
        <v>0.10134611841173147</v>
      </c>
      <c r="X28" s="141">
        <v>7626669</v>
      </c>
      <c r="Y28" s="144">
        <v>1552483</v>
      </c>
      <c r="Z28" s="144">
        <v>1314158</v>
      </c>
      <c r="AA28" s="162">
        <v>9152531</v>
      </c>
      <c r="AB28" s="10"/>
      <c r="AC28" s="10"/>
    </row>
    <row r="29" spans="1:29" ht="15.75" thickTop="1">
      <c r="A29" s="10"/>
      <c r="B29" s="10"/>
      <c r="C29" s="10"/>
      <c r="D29" s="10"/>
      <c r="E29" s="10"/>
      <c r="F29" s="47"/>
      <c r="G29" s="47"/>
      <c r="H29" s="47"/>
      <c r="I29" s="47"/>
      <c r="J29" s="47"/>
      <c r="K29" s="47"/>
      <c r="L29" s="47"/>
      <c r="M29" s="47"/>
      <c r="N29" s="10"/>
      <c r="O29" s="10"/>
      <c r="P29" s="10"/>
      <c r="Q29" s="10"/>
      <c r="R29" s="10"/>
      <c r="S29" s="10"/>
      <c r="T29" s="10"/>
      <c r="U29" s="10"/>
      <c r="V29" s="10"/>
      <c r="W29" s="10"/>
      <c r="X29" s="10"/>
      <c r="Y29" s="10"/>
      <c r="Z29" s="10"/>
      <c r="AA29" s="10"/>
      <c r="AB29" s="10"/>
      <c r="AC29" s="10"/>
    </row>
    <row r="30" spans="1:29">
      <c r="A30" s="10"/>
      <c r="B30" s="10"/>
      <c r="C30" s="10"/>
      <c r="D30" s="10"/>
      <c r="E30" s="10"/>
      <c r="F30" s="47"/>
      <c r="G30" s="47"/>
      <c r="H30" s="47"/>
      <c r="I30" s="47"/>
      <c r="J30" s="47"/>
      <c r="K30" s="47"/>
      <c r="L30" s="47"/>
      <c r="M30" s="47"/>
      <c r="N30" s="10"/>
      <c r="O30" s="47"/>
      <c r="P30" s="10"/>
      <c r="Q30" s="10"/>
      <c r="R30" s="10"/>
      <c r="S30" s="10"/>
      <c r="T30" s="10"/>
      <c r="U30" s="10"/>
      <c r="V30" s="10"/>
      <c r="W30" s="10"/>
      <c r="X30" s="10"/>
      <c r="Y30" s="10"/>
      <c r="Z30" s="10"/>
      <c r="AA30" s="10"/>
      <c r="AB30" s="10"/>
      <c r="AC30" s="10"/>
    </row>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zoomScale="84" workbookViewId="0">
      <selection activeCell="AA28" sqref="F12:AA28"/>
    </sheetView>
  </sheetViews>
  <sheetFormatPr defaultColWidth="0" defaultRowHeight="15" customHeight="1" zeroHeight="1"/>
  <cols>
    <col min="1" max="2" width="4.140625" customWidth="1"/>
    <col min="3" max="3" width="3.7109375" customWidth="1"/>
    <col min="4" max="4" width="8.85546875" customWidth="1"/>
    <col min="5" max="5" width="10.7109375" bestFit="1" customWidth="1"/>
    <col min="6" max="6" width="9.140625" bestFit="1" customWidth="1"/>
    <col min="7" max="7" width="9.42578125" bestFit="1" customWidth="1"/>
    <col min="8" max="9" width="8.85546875" customWidth="1"/>
    <col min="10" max="10" width="9.42578125" bestFit="1" customWidth="1"/>
    <col min="11" max="11" width="8" customWidth="1"/>
    <col min="12" max="12" width="8.85546875" bestFit="1" customWidth="1"/>
    <col min="13" max="14" width="8" customWidth="1"/>
    <col min="15" max="18" width="10.42578125" bestFit="1" customWidth="1"/>
    <col min="19" max="19" width="11" bestFit="1" customWidth="1"/>
    <col min="20" max="20" width="9.140625" bestFit="1" customWidth="1"/>
    <col min="21" max="21" width="8.85546875" bestFit="1" customWidth="1"/>
    <col min="22" max="22" width="9" bestFit="1" customWidth="1"/>
    <col min="23" max="23" width="7.7109375" customWidth="1"/>
    <col min="24" max="24" width="12.42578125" bestFit="1" customWidth="1"/>
    <col min="25" max="26" width="12" bestFit="1" customWidth="1"/>
    <col min="27" max="27" width="12.42578125" bestFit="1" customWidth="1"/>
    <col min="28" max="28" width="11.28515625" customWidth="1"/>
    <col min="29" max="29" width="3.42578125" customWidth="1"/>
    <col min="30" max="16384" width="8.85546875" hidden="1"/>
  </cols>
  <sheetData>
    <row r="1" spans="1:29">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15"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v>45058</v>
      </c>
      <c r="AB3" s="166"/>
      <c r="AC3" s="10"/>
    </row>
    <row r="4" spans="1:29" ht="15.75">
      <c r="A4" s="10"/>
      <c r="B4" s="167" t="s">
        <v>11</v>
      </c>
      <c r="C4" s="168"/>
      <c r="D4" s="165"/>
      <c r="E4" s="169" t="s">
        <v>88</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c r="A9" s="10"/>
      <c r="C9" s="171" t="s">
        <v>11</v>
      </c>
      <c r="D9" s="172"/>
      <c r="E9" s="172"/>
      <c r="F9" s="253" t="s">
        <v>50</v>
      </c>
      <c r="G9" s="253"/>
      <c r="H9" s="253"/>
      <c r="I9" s="253"/>
      <c r="J9" s="253"/>
      <c r="K9" s="253"/>
      <c r="L9" s="253"/>
      <c r="M9" s="253"/>
      <c r="N9" s="254"/>
      <c r="O9" s="252" t="s">
        <v>51</v>
      </c>
      <c r="P9" s="253"/>
      <c r="Q9" s="253"/>
      <c r="R9" s="253"/>
      <c r="S9" s="253"/>
      <c r="T9" s="253"/>
      <c r="U9" s="253"/>
      <c r="V9" s="253"/>
      <c r="W9" s="254"/>
      <c r="X9" s="252" t="s">
        <v>25</v>
      </c>
      <c r="Y9" s="253"/>
      <c r="Z9" s="253"/>
      <c r="AA9" s="255"/>
      <c r="AB9" s="10"/>
      <c r="AC9" s="10"/>
    </row>
    <row r="10" spans="1:29" ht="15.75">
      <c r="A10" s="10"/>
      <c r="B10" s="173"/>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10"/>
      <c r="AC10" s="10"/>
    </row>
    <row r="11" spans="1:29" ht="25.9" customHeight="1">
      <c r="A11" s="177"/>
      <c r="B11" s="55"/>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177"/>
      <c r="AC11" s="177"/>
    </row>
    <row r="12" spans="1:29">
      <c r="A12" s="10"/>
      <c r="B12" s="187"/>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10"/>
      <c r="AC12" s="10"/>
    </row>
    <row r="13" spans="1:29">
      <c r="A13" s="10"/>
      <c r="B13" s="187"/>
      <c r="C13" s="190"/>
      <c r="D13" s="168" t="s">
        <v>19</v>
      </c>
      <c r="E13" s="189"/>
      <c r="F13" s="136">
        <v>129</v>
      </c>
      <c r="G13" s="130">
        <v>136</v>
      </c>
      <c r="H13" s="130">
        <v>0</v>
      </c>
      <c r="I13" s="130">
        <v>42</v>
      </c>
      <c r="J13" s="130">
        <v>129</v>
      </c>
      <c r="K13" s="71">
        <v>-5.1470588235294157E-2</v>
      </c>
      <c r="L13" s="71" t="s">
        <v>48</v>
      </c>
      <c r="M13" s="71">
        <v>2.0714285714285716</v>
      </c>
      <c r="N13" s="131">
        <v>0</v>
      </c>
      <c r="O13" s="75">
        <v>659</v>
      </c>
      <c r="P13" s="75">
        <v>666</v>
      </c>
      <c r="Q13" s="75">
        <v>0</v>
      </c>
      <c r="R13" s="75">
        <v>551</v>
      </c>
      <c r="S13" s="75">
        <v>645</v>
      </c>
      <c r="T13" s="71">
        <v>-1.0510510510510551E-2</v>
      </c>
      <c r="U13" s="71" t="s">
        <v>48</v>
      </c>
      <c r="V13" s="71">
        <v>0.19600725952813058</v>
      </c>
      <c r="W13" s="131">
        <v>2.170542635658923E-2</v>
      </c>
      <c r="X13" s="75">
        <v>1486</v>
      </c>
      <c r="Y13" s="75">
        <v>522</v>
      </c>
      <c r="Z13" s="191">
        <v>551</v>
      </c>
      <c r="AA13" s="192">
        <v>1591</v>
      </c>
      <c r="AB13" s="10"/>
      <c r="AC13" s="10"/>
    </row>
    <row r="14" spans="1:29">
      <c r="A14" s="10"/>
      <c r="B14" s="187"/>
      <c r="C14" s="190"/>
      <c r="D14" s="168" t="s">
        <v>20</v>
      </c>
      <c r="E14" s="189"/>
      <c r="F14" s="136">
        <v>449751</v>
      </c>
      <c r="G14" s="130">
        <v>297788</v>
      </c>
      <c r="H14" s="130">
        <v>0</v>
      </c>
      <c r="I14" s="130">
        <v>0</v>
      </c>
      <c r="J14" s="130">
        <v>394045</v>
      </c>
      <c r="K14" s="71">
        <v>0.51030598949588302</v>
      </c>
      <c r="L14" s="71" t="s">
        <v>48</v>
      </c>
      <c r="M14" s="71" t="s">
        <v>48</v>
      </c>
      <c r="N14" s="131">
        <v>0.14136964052329049</v>
      </c>
      <c r="O14" s="75">
        <v>1987935</v>
      </c>
      <c r="P14" s="75">
        <v>1057446</v>
      </c>
      <c r="Q14" s="75">
        <v>0</v>
      </c>
      <c r="R14" s="75">
        <v>1092884</v>
      </c>
      <c r="S14" s="75">
        <v>1845149</v>
      </c>
      <c r="T14" s="71">
        <v>0.87993996856577072</v>
      </c>
      <c r="U14" s="71" t="s">
        <v>48</v>
      </c>
      <c r="V14" s="71">
        <v>0.81898078844598321</v>
      </c>
      <c r="W14" s="131">
        <v>7.7384536424971673E-2</v>
      </c>
      <c r="X14" s="75">
        <v>3592413</v>
      </c>
      <c r="Y14" s="75">
        <v>768312</v>
      </c>
      <c r="Z14" s="191">
        <v>1092884</v>
      </c>
      <c r="AA14" s="192">
        <v>4592479</v>
      </c>
      <c r="AB14" s="10"/>
      <c r="AC14" s="10"/>
    </row>
    <row r="15" spans="1:29">
      <c r="A15" s="10"/>
      <c r="B15" s="187"/>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10"/>
      <c r="AC15" s="10"/>
    </row>
    <row r="16" spans="1:29">
      <c r="A16" s="10"/>
      <c r="B16" s="187"/>
      <c r="C16" s="190"/>
      <c r="D16" s="168" t="s">
        <v>19</v>
      </c>
      <c r="E16" s="189"/>
      <c r="F16" s="134">
        <v>46</v>
      </c>
      <c r="G16" s="130">
        <v>56</v>
      </c>
      <c r="H16" s="130">
        <v>5</v>
      </c>
      <c r="I16" s="130">
        <v>0</v>
      </c>
      <c r="J16" s="130">
        <v>51</v>
      </c>
      <c r="K16" s="71">
        <v>-0.1785714285714286</v>
      </c>
      <c r="L16" s="71">
        <v>8.1999999999999993</v>
      </c>
      <c r="M16" s="71" t="s">
        <v>48</v>
      </c>
      <c r="N16" s="131">
        <v>-9.8039215686274495E-2</v>
      </c>
      <c r="O16" s="75">
        <v>73</v>
      </c>
      <c r="P16" s="75">
        <v>92</v>
      </c>
      <c r="Q16" s="75">
        <v>17</v>
      </c>
      <c r="R16" s="75">
        <v>10</v>
      </c>
      <c r="S16" s="75">
        <v>74</v>
      </c>
      <c r="T16" s="71">
        <v>-0.20652173913043481</v>
      </c>
      <c r="U16" s="71">
        <v>3.2941176470588234</v>
      </c>
      <c r="V16" s="71">
        <v>6.3</v>
      </c>
      <c r="W16" s="131">
        <v>-1.3513513513513487E-2</v>
      </c>
      <c r="X16" s="75">
        <v>572</v>
      </c>
      <c r="Y16" s="75">
        <v>202</v>
      </c>
      <c r="Z16" s="191">
        <v>54</v>
      </c>
      <c r="AA16" s="192">
        <v>586</v>
      </c>
      <c r="AB16" s="10"/>
      <c r="AC16" s="10"/>
    </row>
    <row r="17" spans="1:29">
      <c r="A17" s="10"/>
      <c r="B17" s="187"/>
      <c r="C17" s="190"/>
      <c r="D17" s="168" t="s">
        <v>20</v>
      </c>
      <c r="E17" s="189"/>
      <c r="F17" s="134">
        <v>107348</v>
      </c>
      <c r="G17" s="130">
        <v>60367</v>
      </c>
      <c r="H17" s="130">
        <v>6002</v>
      </c>
      <c r="I17" s="130">
        <v>0</v>
      </c>
      <c r="J17" s="130">
        <v>147331</v>
      </c>
      <c r="K17" s="71">
        <v>0.7782563321019762</v>
      </c>
      <c r="L17" s="71">
        <v>16.885371542819062</v>
      </c>
      <c r="M17" s="71" t="s">
        <v>48</v>
      </c>
      <c r="N17" s="131">
        <v>-0.27138212596127087</v>
      </c>
      <c r="O17" s="75">
        <v>190403</v>
      </c>
      <c r="P17" s="75">
        <v>96875</v>
      </c>
      <c r="Q17" s="75">
        <v>16105</v>
      </c>
      <c r="R17" s="75">
        <v>41113</v>
      </c>
      <c r="S17" s="75">
        <v>227705</v>
      </c>
      <c r="T17" s="71">
        <v>0.96545032258064523</v>
      </c>
      <c r="U17" s="71">
        <v>10.822601676497982</v>
      </c>
      <c r="V17" s="71">
        <v>3.6312115389292927</v>
      </c>
      <c r="W17" s="131">
        <v>-0.16381721964822904</v>
      </c>
      <c r="X17" s="75">
        <v>965963</v>
      </c>
      <c r="Y17" s="75">
        <v>301521</v>
      </c>
      <c r="Z17" s="191">
        <v>70675</v>
      </c>
      <c r="AA17" s="192">
        <v>1400932</v>
      </c>
      <c r="AB17" s="10"/>
      <c r="AC17" s="10"/>
    </row>
    <row r="18" spans="1:29">
      <c r="A18" s="10"/>
      <c r="B18" s="187"/>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10"/>
      <c r="AC18" s="10"/>
    </row>
    <row r="19" spans="1:29">
      <c r="A19" s="10"/>
      <c r="B19" s="187"/>
      <c r="C19" s="190"/>
      <c r="D19" s="168" t="s">
        <v>19</v>
      </c>
      <c r="E19" s="189"/>
      <c r="F19" s="136">
        <v>47</v>
      </c>
      <c r="G19" s="130">
        <v>35</v>
      </c>
      <c r="H19" s="130">
        <v>2</v>
      </c>
      <c r="I19" s="130">
        <v>0</v>
      </c>
      <c r="J19" s="130">
        <v>21</v>
      </c>
      <c r="K19" s="71">
        <v>0.34285714285714275</v>
      </c>
      <c r="L19" s="71">
        <v>22.5</v>
      </c>
      <c r="M19" s="71" t="s">
        <v>48</v>
      </c>
      <c r="N19" s="131">
        <v>1.2380952380952381</v>
      </c>
      <c r="O19" s="75">
        <v>70</v>
      </c>
      <c r="P19" s="75">
        <v>47</v>
      </c>
      <c r="Q19" s="75">
        <v>2</v>
      </c>
      <c r="R19" s="75">
        <v>3</v>
      </c>
      <c r="S19" s="75">
        <v>27</v>
      </c>
      <c r="T19" s="71">
        <v>0.4893617021276595</v>
      </c>
      <c r="U19" s="71">
        <v>34</v>
      </c>
      <c r="V19" s="71">
        <v>22.333333333333332</v>
      </c>
      <c r="W19" s="131">
        <v>1.5925925925925926</v>
      </c>
      <c r="X19" s="75">
        <v>658</v>
      </c>
      <c r="Y19" s="75">
        <v>47</v>
      </c>
      <c r="Z19" s="191">
        <v>9</v>
      </c>
      <c r="AA19" s="192">
        <v>290</v>
      </c>
      <c r="AB19" s="10"/>
      <c r="AC19" s="10"/>
    </row>
    <row r="20" spans="1:29">
      <c r="A20" s="10"/>
      <c r="B20" s="187"/>
      <c r="C20" s="190"/>
      <c r="D20" s="168" t="s">
        <v>20</v>
      </c>
      <c r="E20" s="189"/>
      <c r="F20" s="136">
        <v>66302</v>
      </c>
      <c r="G20" s="130">
        <v>32576</v>
      </c>
      <c r="H20" s="130">
        <v>0</v>
      </c>
      <c r="I20" s="130">
        <v>0</v>
      </c>
      <c r="J20" s="130">
        <v>36063</v>
      </c>
      <c r="K20" s="71">
        <v>1.0353020628683693</v>
      </c>
      <c r="L20" s="71" t="s">
        <v>48</v>
      </c>
      <c r="M20" s="71" t="s">
        <v>48</v>
      </c>
      <c r="N20" s="131">
        <v>0.83850483875440207</v>
      </c>
      <c r="O20" s="75">
        <v>87148</v>
      </c>
      <c r="P20" s="75">
        <v>35661</v>
      </c>
      <c r="Q20" s="75">
        <v>0</v>
      </c>
      <c r="R20" s="75">
        <v>1753</v>
      </c>
      <c r="S20" s="75">
        <v>42547</v>
      </c>
      <c r="T20" s="71">
        <v>1.443790134881243</v>
      </c>
      <c r="U20" s="71" t="s">
        <v>48</v>
      </c>
      <c r="V20" s="71">
        <v>48.71363377067884</v>
      </c>
      <c r="W20" s="131">
        <v>1.0482760241615154</v>
      </c>
      <c r="X20" s="75">
        <v>887495</v>
      </c>
      <c r="Y20" s="75">
        <v>17541</v>
      </c>
      <c r="Z20" s="191">
        <v>10047</v>
      </c>
      <c r="AA20" s="192">
        <v>585930</v>
      </c>
      <c r="AB20" s="10"/>
      <c r="AC20" s="10"/>
    </row>
    <row r="21" spans="1:29">
      <c r="A21" s="10"/>
      <c r="B21" s="187"/>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10"/>
      <c r="AC21" s="10"/>
    </row>
    <row r="22" spans="1:29">
      <c r="A22" s="10"/>
      <c r="B22" s="187"/>
      <c r="C22" s="190"/>
      <c r="D22" s="168" t="s">
        <v>19</v>
      </c>
      <c r="E22" s="197"/>
      <c r="F22" s="134">
        <v>161</v>
      </c>
      <c r="G22" s="130">
        <v>100</v>
      </c>
      <c r="H22" s="130">
        <v>0</v>
      </c>
      <c r="I22" s="130">
        <v>0</v>
      </c>
      <c r="J22" s="130">
        <v>90</v>
      </c>
      <c r="K22" s="71">
        <v>0.6100000000000001</v>
      </c>
      <c r="L22" s="71" t="s">
        <v>48</v>
      </c>
      <c r="M22" s="71" t="s">
        <v>48</v>
      </c>
      <c r="N22" s="131">
        <v>0.78888888888888897</v>
      </c>
      <c r="O22" s="75">
        <v>448</v>
      </c>
      <c r="P22" s="75">
        <v>153</v>
      </c>
      <c r="Q22" s="75">
        <v>0</v>
      </c>
      <c r="R22" s="75">
        <v>205</v>
      </c>
      <c r="S22" s="75">
        <v>413</v>
      </c>
      <c r="T22" s="71">
        <v>1.9281045751633985</v>
      </c>
      <c r="U22" s="71" t="s">
        <v>48</v>
      </c>
      <c r="V22" s="71">
        <v>1.1853658536585368</v>
      </c>
      <c r="W22" s="131">
        <v>8.4745762711864403E-2</v>
      </c>
      <c r="X22" s="75">
        <v>895</v>
      </c>
      <c r="Y22" s="75">
        <v>283</v>
      </c>
      <c r="Z22" s="191">
        <v>43</v>
      </c>
      <c r="AA22" s="192">
        <v>827</v>
      </c>
      <c r="AB22" s="10"/>
      <c r="AC22" s="10"/>
    </row>
    <row r="23" spans="1:29">
      <c r="A23" s="10"/>
      <c r="B23" s="187"/>
      <c r="C23" s="190"/>
      <c r="D23" s="168" t="s">
        <v>20</v>
      </c>
      <c r="E23" s="189"/>
      <c r="F23" s="136">
        <v>352703</v>
      </c>
      <c r="G23" s="130">
        <v>115809</v>
      </c>
      <c r="H23" s="130">
        <v>0</v>
      </c>
      <c r="I23" s="130">
        <v>0</v>
      </c>
      <c r="J23" s="130">
        <v>212740</v>
      </c>
      <c r="K23" s="71">
        <v>2.0455577718484745</v>
      </c>
      <c r="L23" s="71" t="s">
        <v>48</v>
      </c>
      <c r="M23" s="71" t="s">
        <v>48</v>
      </c>
      <c r="N23" s="131">
        <v>0.65790636457647822</v>
      </c>
      <c r="O23" s="75">
        <v>1188977</v>
      </c>
      <c r="P23" s="75">
        <v>184263</v>
      </c>
      <c r="Q23" s="75">
        <v>0</v>
      </c>
      <c r="R23" s="75">
        <v>545974</v>
      </c>
      <c r="S23" s="75">
        <v>1132555</v>
      </c>
      <c r="T23" s="71">
        <v>5.452608499807341</v>
      </c>
      <c r="U23" s="71" t="s">
        <v>48</v>
      </c>
      <c r="V23" s="71">
        <v>1.1777172539351692</v>
      </c>
      <c r="W23" s="131">
        <v>4.981833111857692E-2</v>
      </c>
      <c r="X23" s="75">
        <v>2165161</v>
      </c>
      <c r="Y23" s="75">
        <v>465109</v>
      </c>
      <c r="Z23" s="191">
        <v>140552</v>
      </c>
      <c r="AA23" s="192">
        <v>2552942</v>
      </c>
      <c r="AB23" s="10"/>
      <c r="AC23" s="10"/>
    </row>
    <row r="24" spans="1:29">
      <c r="A24" s="10"/>
      <c r="B24" s="187"/>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10"/>
      <c r="AC24" s="10"/>
    </row>
    <row r="25" spans="1:29">
      <c r="B25" s="187"/>
      <c r="C25" s="190"/>
      <c r="D25" s="168" t="s">
        <v>19</v>
      </c>
      <c r="E25" s="189"/>
      <c r="F25" s="130">
        <v>1</v>
      </c>
      <c r="G25" s="130">
        <v>1</v>
      </c>
      <c r="H25" s="130">
        <v>0</v>
      </c>
      <c r="I25" s="130">
        <v>0</v>
      </c>
      <c r="J25" s="130">
        <v>1</v>
      </c>
      <c r="K25" s="71">
        <v>0</v>
      </c>
      <c r="L25" s="71" t="s">
        <v>48</v>
      </c>
      <c r="M25" s="71" t="s">
        <v>48</v>
      </c>
      <c r="N25" s="131">
        <v>0</v>
      </c>
      <c r="O25" s="75">
        <v>1</v>
      </c>
      <c r="P25" s="75">
        <v>1</v>
      </c>
      <c r="Q25" s="75">
        <v>0</v>
      </c>
      <c r="R25" s="75">
        <v>0</v>
      </c>
      <c r="S25" s="75">
        <v>1</v>
      </c>
      <c r="T25" s="71">
        <v>0</v>
      </c>
      <c r="U25" s="71" t="s">
        <v>48</v>
      </c>
      <c r="V25" s="71" t="s">
        <v>48</v>
      </c>
      <c r="W25" s="131">
        <v>0</v>
      </c>
      <c r="X25" s="75">
        <v>9</v>
      </c>
      <c r="Y25" s="75">
        <v>0</v>
      </c>
      <c r="Z25" s="191">
        <v>0</v>
      </c>
      <c r="AA25" s="192">
        <v>16</v>
      </c>
      <c r="AB25" s="10"/>
      <c r="AC25" s="10"/>
    </row>
    <row r="26" spans="1:29">
      <c r="A26" s="10"/>
      <c r="B26" s="187"/>
      <c r="C26" s="190"/>
      <c r="D26" s="168" t="s">
        <v>20</v>
      </c>
      <c r="E26" s="189"/>
      <c r="F26" s="130">
        <v>2258</v>
      </c>
      <c r="G26" s="130">
        <v>925</v>
      </c>
      <c r="H26" s="130">
        <v>0</v>
      </c>
      <c r="I26" s="130">
        <v>0</v>
      </c>
      <c r="J26" s="130">
        <v>1059</v>
      </c>
      <c r="K26" s="71">
        <v>1.441081081081081</v>
      </c>
      <c r="L26" s="71" t="s">
        <v>48</v>
      </c>
      <c r="M26" s="71" t="s">
        <v>48</v>
      </c>
      <c r="N26" s="131">
        <v>1.1322001888574125</v>
      </c>
      <c r="O26" s="75">
        <v>2258</v>
      </c>
      <c r="P26" s="75">
        <v>925</v>
      </c>
      <c r="Q26" s="75">
        <v>0</v>
      </c>
      <c r="R26" s="75">
        <v>0</v>
      </c>
      <c r="S26" s="75">
        <v>1059</v>
      </c>
      <c r="T26" s="71">
        <v>1.441081081081081</v>
      </c>
      <c r="U26" s="71" t="s">
        <v>48</v>
      </c>
      <c r="V26" s="71" t="s">
        <v>48</v>
      </c>
      <c r="W26" s="131">
        <v>1.1322001888574125</v>
      </c>
      <c r="X26" s="75">
        <v>15637</v>
      </c>
      <c r="Y26" s="75">
        <v>0</v>
      </c>
      <c r="Z26" s="191">
        <v>0</v>
      </c>
      <c r="AA26" s="192">
        <v>20248</v>
      </c>
      <c r="AB26" s="10"/>
      <c r="AC26" s="10"/>
    </row>
    <row r="27" spans="1:29" ht="15.75" thickBot="1">
      <c r="A27" s="10"/>
      <c r="B27" s="187"/>
      <c r="C27" s="198" t="s">
        <v>16</v>
      </c>
      <c r="D27" s="199"/>
      <c r="E27" s="200"/>
      <c r="F27" s="137">
        <v>384</v>
      </c>
      <c r="G27" s="137">
        <v>328</v>
      </c>
      <c r="H27" s="137">
        <v>7</v>
      </c>
      <c r="I27" s="137">
        <v>42</v>
      </c>
      <c r="J27" s="137">
        <v>292</v>
      </c>
      <c r="K27" s="138">
        <v>0.1707317073170731</v>
      </c>
      <c r="L27" s="138">
        <v>53.857142857142854</v>
      </c>
      <c r="M27" s="138">
        <v>8.1428571428571423</v>
      </c>
      <c r="N27" s="139">
        <v>0.31506849315068486</v>
      </c>
      <c r="O27" s="137">
        <v>1251</v>
      </c>
      <c r="P27" s="137">
        <v>959</v>
      </c>
      <c r="Q27" s="137">
        <v>19</v>
      </c>
      <c r="R27" s="137">
        <v>769</v>
      </c>
      <c r="S27" s="137">
        <v>1160</v>
      </c>
      <c r="T27" s="138">
        <v>0.30448383733055273</v>
      </c>
      <c r="U27" s="138">
        <v>64.84210526315789</v>
      </c>
      <c r="V27" s="138">
        <v>0.62678803641092329</v>
      </c>
      <c r="W27" s="139">
        <v>7.8448275862069039E-2</v>
      </c>
      <c r="X27" s="137">
        <v>3620</v>
      </c>
      <c r="Y27" s="140">
        <v>1054</v>
      </c>
      <c r="Z27" s="140">
        <v>657</v>
      </c>
      <c r="AA27" s="159">
        <v>3310</v>
      </c>
      <c r="AB27" s="10"/>
      <c r="AC27" s="10"/>
    </row>
    <row r="28" spans="1:29" ht="16.5" thickTop="1" thickBot="1">
      <c r="A28" s="10"/>
      <c r="B28" s="187"/>
      <c r="C28" s="201" t="s">
        <v>17</v>
      </c>
      <c r="D28" s="202"/>
      <c r="E28" s="203"/>
      <c r="F28" s="141">
        <v>978362</v>
      </c>
      <c r="G28" s="141">
        <v>507465</v>
      </c>
      <c r="H28" s="141">
        <v>6002</v>
      </c>
      <c r="I28" s="141">
        <v>0</v>
      </c>
      <c r="J28" s="141">
        <v>791238</v>
      </c>
      <c r="K28" s="142">
        <v>0.9279398579212359</v>
      </c>
      <c r="L28" s="142">
        <v>162.00599800066644</v>
      </c>
      <c r="M28" s="142" t="s">
        <v>48</v>
      </c>
      <c r="N28" s="143">
        <v>0.23649521382946714</v>
      </c>
      <c r="O28" s="141">
        <v>3456721</v>
      </c>
      <c r="P28" s="141">
        <v>1375170</v>
      </c>
      <c r="Q28" s="141">
        <v>16105</v>
      </c>
      <c r="R28" s="141">
        <v>1681724</v>
      </c>
      <c r="S28" s="141">
        <v>3249015</v>
      </c>
      <c r="T28" s="142">
        <v>1.5136681283041371</v>
      </c>
      <c r="U28" s="142">
        <v>213.63651040049675</v>
      </c>
      <c r="V28" s="142">
        <v>1.0554627275343638</v>
      </c>
      <c r="W28" s="143">
        <v>6.3928913840040735E-2</v>
      </c>
      <c r="X28" s="141">
        <v>7626669</v>
      </c>
      <c r="Y28" s="144">
        <v>1552483</v>
      </c>
      <c r="Z28" s="144">
        <v>1314158</v>
      </c>
      <c r="AA28" s="162">
        <v>9152531</v>
      </c>
      <c r="AB28" s="10"/>
      <c r="AC28" s="10"/>
    </row>
    <row r="29" spans="1:29" ht="15.75" thickTop="1">
      <c r="A29" s="10"/>
      <c r="B29" s="10"/>
      <c r="C29" s="10"/>
      <c r="D29" s="10"/>
      <c r="E29" s="10"/>
      <c r="F29" s="47"/>
      <c r="G29" s="47"/>
      <c r="H29" s="47"/>
      <c r="I29" s="47"/>
      <c r="J29" s="47"/>
      <c r="K29" s="47"/>
      <c r="L29" s="47"/>
      <c r="M29" s="47"/>
      <c r="N29" s="10"/>
      <c r="O29" s="10"/>
      <c r="P29" s="10"/>
      <c r="Q29" s="10"/>
      <c r="R29" s="10"/>
      <c r="S29" s="10"/>
      <c r="T29" s="10"/>
      <c r="U29" s="10"/>
      <c r="V29" s="10"/>
      <c r="W29" s="10"/>
      <c r="X29" s="10"/>
      <c r="Y29" s="10"/>
      <c r="Z29" s="10"/>
      <c r="AA29" s="10"/>
      <c r="AB29" s="10"/>
      <c r="AC29" s="10"/>
    </row>
    <row r="30" spans="1:29" ht="15" customHeight="1"/>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6"/>
  <sheetViews>
    <sheetView showGridLines="0" topLeftCell="F10" workbookViewId="0">
      <selection activeCell="AA28" sqref="F12:AA28"/>
    </sheetView>
  </sheetViews>
  <sheetFormatPr defaultColWidth="0" defaultRowHeight="15" customHeight="1" zeroHeight="1"/>
  <cols>
    <col min="1" max="2" width="4.140625" customWidth="1"/>
    <col min="3" max="3" width="3.7109375" customWidth="1"/>
    <col min="4" max="4" width="8.85546875" customWidth="1"/>
    <col min="5" max="5" width="10.7109375" bestFit="1" customWidth="1"/>
    <col min="6" max="10" width="8.85546875" customWidth="1"/>
    <col min="11" max="11" width="8" customWidth="1"/>
    <col min="12" max="12" width="8.85546875" bestFit="1" customWidth="1"/>
    <col min="13" max="14" width="8" customWidth="1"/>
    <col min="15" max="19" width="10.42578125" bestFit="1" customWidth="1"/>
    <col min="20" max="20" width="8.28515625" bestFit="1" customWidth="1"/>
    <col min="21" max="21" width="8.85546875" bestFit="1" customWidth="1"/>
    <col min="22" max="22" width="9" bestFit="1" customWidth="1"/>
    <col min="23" max="23" width="7.7109375" customWidth="1"/>
    <col min="24" max="26" width="10.42578125" bestFit="1" customWidth="1"/>
    <col min="27" max="27" width="11.28515625" bestFit="1" customWidth="1"/>
    <col min="28" max="28" width="3.42578125" customWidth="1"/>
    <col min="29" max="16384" width="8.85546875" hidden="1"/>
  </cols>
  <sheetData>
    <row r="1" spans="1:28">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row>
    <row r="2" spans="1:28" ht="31.15"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0"/>
    </row>
    <row r="3" spans="1:28">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v>45033</v>
      </c>
      <c r="AB3" s="10"/>
    </row>
    <row r="4" spans="1:28" ht="15.75">
      <c r="A4" s="10"/>
      <c r="B4" s="167" t="s">
        <v>11</v>
      </c>
      <c r="C4" s="168"/>
      <c r="D4" s="165"/>
      <c r="E4" s="169" t="s">
        <v>82</v>
      </c>
      <c r="F4" s="165"/>
      <c r="G4" s="165"/>
      <c r="H4" s="165"/>
      <c r="I4" s="165"/>
      <c r="J4" s="165"/>
      <c r="K4" s="165"/>
      <c r="L4" s="165"/>
      <c r="M4" s="165"/>
      <c r="N4" s="165"/>
      <c r="O4" s="165"/>
      <c r="P4" s="165"/>
      <c r="Q4" s="165"/>
      <c r="R4" s="165"/>
      <c r="S4" s="165"/>
      <c r="T4" s="165"/>
      <c r="U4" s="165"/>
      <c r="V4" s="165"/>
      <c r="W4" s="165"/>
      <c r="X4" s="165"/>
      <c r="Y4" s="165"/>
      <c r="Z4" s="165"/>
      <c r="AA4" s="165"/>
      <c r="AB4" s="10"/>
    </row>
    <row r="5" spans="1:28">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0"/>
    </row>
    <row r="6" spans="1:28">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0"/>
    </row>
    <row r="7" spans="1:28">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0"/>
    </row>
    <row r="8" spans="1:28">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0"/>
    </row>
    <row r="9" spans="1:28">
      <c r="A9" s="10"/>
      <c r="C9" s="171" t="s">
        <v>11</v>
      </c>
      <c r="D9" s="172"/>
      <c r="E9" s="172"/>
      <c r="F9" s="253" t="s">
        <v>13</v>
      </c>
      <c r="G9" s="253"/>
      <c r="H9" s="253"/>
      <c r="I9" s="253"/>
      <c r="J9" s="253"/>
      <c r="K9" s="253"/>
      <c r="L9" s="253"/>
      <c r="M9" s="253"/>
      <c r="N9" s="254"/>
      <c r="O9" s="252" t="s">
        <v>14</v>
      </c>
      <c r="P9" s="253"/>
      <c r="Q9" s="253"/>
      <c r="R9" s="253"/>
      <c r="S9" s="253"/>
      <c r="T9" s="253"/>
      <c r="U9" s="253"/>
      <c r="V9" s="253"/>
      <c r="W9" s="254"/>
      <c r="X9" s="252" t="s">
        <v>25</v>
      </c>
      <c r="Y9" s="253"/>
      <c r="Z9" s="253"/>
      <c r="AA9" s="255"/>
      <c r="AB9" s="10"/>
    </row>
    <row r="10" spans="1:28" ht="15.75">
      <c r="A10" s="10"/>
      <c r="B10" s="173"/>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10"/>
    </row>
    <row r="11" spans="1:28" ht="25.9" customHeight="1">
      <c r="A11" s="177"/>
      <c r="B11" s="55"/>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177"/>
    </row>
    <row r="12" spans="1:28">
      <c r="A12" s="10"/>
      <c r="B12" s="187"/>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10"/>
    </row>
    <row r="13" spans="1:28">
      <c r="A13" s="10"/>
      <c r="B13" s="187"/>
      <c r="C13" s="190"/>
      <c r="D13" s="168" t="s">
        <v>19</v>
      </c>
      <c r="E13" s="189"/>
      <c r="F13" s="136">
        <v>181</v>
      </c>
      <c r="G13" s="130">
        <v>204</v>
      </c>
      <c r="H13" s="130">
        <v>0</v>
      </c>
      <c r="I13" s="130">
        <v>147</v>
      </c>
      <c r="J13" s="130">
        <v>170</v>
      </c>
      <c r="K13" s="71">
        <v>-0.11274509803921573</v>
      </c>
      <c r="L13" s="71" t="s">
        <v>48</v>
      </c>
      <c r="M13" s="71">
        <v>0.23129251700680276</v>
      </c>
      <c r="N13" s="131">
        <v>6.4705882352941169E-2</v>
      </c>
      <c r="O13" s="75">
        <v>530</v>
      </c>
      <c r="P13" s="75">
        <v>530</v>
      </c>
      <c r="Q13" s="75">
        <v>0</v>
      </c>
      <c r="R13" s="75">
        <v>509</v>
      </c>
      <c r="S13" s="75">
        <v>516</v>
      </c>
      <c r="T13" s="71">
        <v>0</v>
      </c>
      <c r="U13" s="71" t="s">
        <v>48</v>
      </c>
      <c r="V13" s="71">
        <v>4.1257367387033339E-2</v>
      </c>
      <c r="W13" s="131">
        <v>2.7131782945736482E-2</v>
      </c>
      <c r="X13" s="75">
        <v>1486</v>
      </c>
      <c r="Y13" s="75">
        <v>522</v>
      </c>
      <c r="Z13" s="191">
        <v>551</v>
      </c>
      <c r="AA13" s="192">
        <v>1591</v>
      </c>
      <c r="AB13" s="10"/>
    </row>
    <row r="14" spans="1:28">
      <c r="A14" s="10"/>
      <c r="B14" s="187"/>
      <c r="C14" s="190"/>
      <c r="D14" s="168" t="s">
        <v>20</v>
      </c>
      <c r="E14" s="189"/>
      <c r="F14" s="136">
        <v>565574</v>
      </c>
      <c r="G14" s="130">
        <v>344501</v>
      </c>
      <c r="H14" s="130">
        <v>0</v>
      </c>
      <c r="I14" s="130">
        <v>196286</v>
      </c>
      <c r="J14" s="130">
        <v>500596</v>
      </c>
      <c r="K14" s="71">
        <v>0.64171947251241646</v>
      </c>
      <c r="L14" s="71" t="s">
        <v>48</v>
      </c>
      <c r="M14" s="71">
        <v>1.8813771741234731</v>
      </c>
      <c r="N14" s="131">
        <v>0.1298012768779615</v>
      </c>
      <c r="O14" s="75">
        <v>1538184</v>
      </c>
      <c r="P14" s="75">
        <v>759658</v>
      </c>
      <c r="Q14" s="75">
        <v>0</v>
      </c>
      <c r="R14" s="75">
        <v>1092884</v>
      </c>
      <c r="S14" s="75">
        <v>1451104</v>
      </c>
      <c r="T14" s="71">
        <v>1.0248374926611712</v>
      </c>
      <c r="U14" s="71" t="s">
        <v>48</v>
      </c>
      <c r="V14" s="71">
        <v>0.40745403903799482</v>
      </c>
      <c r="W14" s="131">
        <v>6.0009482435442241E-2</v>
      </c>
      <c r="X14" s="75">
        <v>3592413</v>
      </c>
      <c r="Y14" s="75">
        <v>768312</v>
      </c>
      <c r="Z14" s="191">
        <v>1092884</v>
      </c>
      <c r="AA14" s="192">
        <v>4592479</v>
      </c>
      <c r="AB14" s="10"/>
    </row>
    <row r="15" spans="1:28">
      <c r="A15" s="10"/>
      <c r="B15" s="187"/>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10"/>
    </row>
    <row r="16" spans="1:28">
      <c r="A16" s="10"/>
      <c r="B16" s="187"/>
      <c r="C16" s="190"/>
      <c r="D16" s="168" t="s">
        <v>19</v>
      </c>
      <c r="E16" s="189"/>
      <c r="F16" s="134">
        <v>16</v>
      </c>
      <c r="G16" s="130">
        <v>26</v>
      </c>
      <c r="H16" s="130">
        <v>5</v>
      </c>
      <c r="I16" s="130">
        <v>1</v>
      </c>
      <c r="J16" s="130">
        <v>10</v>
      </c>
      <c r="K16" s="71">
        <v>-0.38461538461538458</v>
      </c>
      <c r="L16" s="71">
        <v>2.2000000000000002</v>
      </c>
      <c r="M16" s="71">
        <v>15</v>
      </c>
      <c r="N16" s="131">
        <v>0.60000000000000009</v>
      </c>
      <c r="O16" s="75">
        <v>27</v>
      </c>
      <c r="P16" s="75">
        <v>36</v>
      </c>
      <c r="Q16" s="75">
        <v>12</v>
      </c>
      <c r="R16" s="75">
        <v>10</v>
      </c>
      <c r="S16" s="75">
        <v>23</v>
      </c>
      <c r="T16" s="71">
        <v>-0.25</v>
      </c>
      <c r="U16" s="71">
        <v>1.25</v>
      </c>
      <c r="V16" s="71">
        <v>1.7000000000000002</v>
      </c>
      <c r="W16" s="131">
        <v>0.17391304347826098</v>
      </c>
      <c r="X16" s="75">
        <v>572</v>
      </c>
      <c r="Y16" s="75">
        <v>202</v>
      </c>
      <c r="Z16" s="191">
        <v>54</v>
      </c>
      <c r="AA16" s="192">
        <v>586</v>
      </c>
      <c r="AB16" s="10"/>
    </row>
    <row r="17" spans="1:28">
      <c r="A17" s="10"/>
      <c r="B17" s="187"/>
      <c r="C17" s="190"/>
      <c r="D17" s="168" t="s">
        <v>20</v>
      </c>
      <c r="E17" s="189"/>
      <c r="F17" s="134">
        <v>43135</v>
      </c>
      <c r="G17" s="130">
        <v>28377</v>
      </c>
      <c r="H17" s="130">
        <v>4146</v>
      </c>
      <c r="I17" s="130">
        <v>565</v>
      </c>
      <c r="J17" s="130">
        <v>32801</v>
      </c>
      <c r="K17" s="71">
        <v>0.52006907002149627</v>
      </c>
      <c r="L17" s="71">
        <v>9.4040038591413406</v>
      </c>
      <c r="M17" s="71">
        <v>75.345132743362825</v>
      </c>
      <c r="N17" s="131">
        <v>0.31505137038504927</v>
      </c>
      <c r="O17" s="75">
        <v>83055</v>
      </c>
      <c r="P17" s="75">
        <v>36508</v>
      </c>
      <c r="Q17" s="75">
        <v>10103</v>
      </c>
      <c r="R17" s="75">
        <v>41113</v>
      </c>
      <c r="S17" s="75">
        <v>80374</v>
      </c>
      <c r="T17" s="71">
        <v>1.2749808261203026</v>
      </c>
      <c r="U17" s="71">
        <v>7.2208254973770174</v>
      </c>
      <c r="V17" s="71">
        <v>1.0201639384136403</v>
      </c>
      <c r="W17" s="131">
        <v>3.335655809092497E-2</v>
      </c>
      <c r="X17" s="75">
        <v>965963</v>
      </c>
      <c r="Y17" s="75">
        <v>301521</v>
      </c>
      <c r="Z17" s="191">
        <v>70675</v>
      </c>
      <c r="AA17" s="192">
        <v>1400932</v>
      </c>
      <c r="AB17" s="10"/>
    </row>
    <row r="18" spans="1:28">
      <c r="A18" s="10"/>
      <c r="B18" s="187"/>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10"/>
    </row>
    <row r="19" spans="1:28">
      <c r="A19" s="10"/>
      <c r="B19" s="187"/>
      <c r="C19" s="190"/>
      <c r="D19" s="168" t="s">
        <v>19</v>
      </c>
      <c r="E19" s="189"/>
      <c r="F19" s="136">
        <v>17</v>
      </c>
      <c r="G19" s="130">
        <v>6</v>
      </c>
      <c r="H19" s="130">
        <v>0</v>
      </c>
      <c r="I19" s="130">
        <v>2</v>
      </c>
      <c r="J19" s="130">
        <v>5</v>
      </c>
      <c r="K19" s="71">
        <v>1.8333333333333335</v>
      </c>
      <c r="L19" s="71" t="s">
        <v>48</v>
      </c>
      <c r="M19" s="71">
        <v>7.5</v>
      </c>
      <c r="N19" s="131">
        <v>2.4</v>
      </c>
      <c r="O19" s="75">
        <v>23</v>
      </c>
      <c r="P19" s="75">
        <v>12</v>
      </c>
      <c r="Q19" s="75">
        <v>0</v>
      </c>
      <c r="R19" s="75">
        <v>3</v>
      </c>
      <c r="S19" s="75">
        <v>6</v>
      </c>
      <c r="T19" s="71">
        <v>0.91666666666666674</v>
      </c>
      <c r="U19" s="71" t="s">
        <v>48</v>
      </c>
      <c r="V19" s="71">
        <v>6.666666666666667</v>
      </c>
      <c r="W19" s="131">
        <v>2.8333333333333335</v>
      </c>
      <c r="X19" s="75">
        <v>658</v>
      </c>
      <c r="Y19" s="75">
        <v>47</v>
      </c>
      <c r="Z19" s="191">
        <v>9</v>
      </c>
      <c r="AA19" s="192">
        <v>290</v>
      </c>
      <c r="AB19" s="10"/>
    </row>
    <row r="20" spans="1:28">
      <c r="A20" s="10"/>
      <c r="B20" s="187"/>
      <c r="C20" s="190"/>
      <c r="D20" s="168" t="s">
        <v>20</v>
      </c>
      <c r="E20" s="189"/>
      <c r="F20" s="136">
        <v>14734</v>
      </c>
      <c r="G20" s="130">
        <v>595</v>
      </c>
      <c r="H20" s="130">
        <v>0</v>
      </c>
      <c r="I20" s="130">
        <v>887</v>
      </c>
      <c r="J20" s="130">
        <v>4876</v>
      </c>
      <c r="K20" s="71">
        <v>23.763025210084034</v>
      </c>
      <c r="L20" s="71" t="s">
        <v>48</v>
      </c>
      <c r="M20" s="71">
        <v>15.611048478015782</v>
      </c>
      <c r="N20" s="131">
        <v>2.0217391304347827</v>
      </c>
      <c r="O20" s="75">
        <v>20846</v>
      </c>
      <c r="P20" s="75">
        <v>3085</v>
      </c>
      <c r="Q20" s="75">
        <v>0</v>
      </c>
      <c r="R20" s="75">
        <v>1753</v>
      </c>
      <c r="S20" s="75">
        <v>6484</v>
      </c>
      <c r="T20" s="71">
        <v>5.7572123176661263</v>
      </c>
      <c r="U20" s="71" t="s">
        <v>48</v>
      </c>
      <c r="V20" s="71">
        <v>10.891614375356532</v>
      </c>
      <c r="W20" s="131">
        <v>2.2149907464528069</v>
      </c>
      <c r="X20" s="75">
        <v>887495</v>
      </c>
      <c r="Y20" s="75">
        <v>17541</v>
      </c>
      <c r="Z20" s="191">
        <v>10047</v>
      </c>
      <c r="AA20" s="192">
        <v>585930</v>
      </c>
      <c r="AB20" s="10"/>
    </row>
    <row r="21" spans="1:28">
      <c r="A21" s="10"/>
      <c r="B21" s="187"/>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10"/>
    </row>
    <row r="22" spans="1:28">
      <c r="A22" s="10"/>
      <c r="B22" s="187"/>
      <c r="C22" s="190"/>
      <c r="D22" s="168" t="s">
        <v>19</v>
      </c>
      <c r="E22" s="197"/>
      <c r="F22" s="134">
        <v>108</v>
      </c>
      <c r="G22" s="130">
        <v>24</v>
      </c>
      <c r="H22" s="130">
        <v>0</v>
      </c>
      <c r="I22" s="130">
        <v>10</v>
      </c>
      <c r="J22" s="130">
        <v>44</v>
      </c>
      <c r="K22" s="71">
        <v>3.5</v>
      </c>
      <c r="L22" s="71" t="s">
        <v>48</v>
      </c>
      <c r="M22" s="71">
        <v>9.8000000000000007</v>
      </c>
      <c r="N22" s="131">
        <v>1.4545454545454546</v>
      </c>
      <c r="O22" s="75">
        <v>287</v>
      </c>
      <c r="P22" s="75">
        <v>53</v>
      </c>
      <c r="Q22" s="75">
        <v>0</v>
      </c>
      <c r="R22" s="75">
        <v>205</v>
      </c>
      <c r="S22" s="75">
        <v>323</v>
      </c>
      <c r="T22" s="71">
        <v>4.4150943396226419</v>
      </c>
      <c r="U22" s="71" t="s">
        <v>48</v>
      </c>
      <c r="V22" s="71">
        <v>0.39999999999999991</v>
      </c>
      <c r="W22" s="131">
        <v>-0.11145510835913308</v>
      </c>
      <c r="X22" s="75">
        <v>895</v>
      </c>
      <c r="Y22" s="75">
        <v>283</v>
      </c>
      <c r="Z22" s="191">
        <v>43</v>
      </c>
      <c r="AA22" s="192">
        <v>827</v>
      </c>
      <c r="AB22" s="10"/>
    </row>
    <row r="23" spans="1:28">
      <c r="A23" s="10"/>
      <c r="B23" s="187"/>
      <c r="C23" s="190"/>
      <c r="D23" s="168" t="s">
        <v>20</v>
      </c>
      <c r="E23" s="189"/>
      <c r="F23" s="136">
        <v>297870</v>
      </c>
      <c r="G23" s="130">
        <v>32594</v>
      </c>
      <c r="H23" s="130">
        <v>0</v>
      </c>
      <c r="I23" s="130">
        <v>28535</v>
      </c>
      <c r="J23" s="130">
        <v>117674</v>
      </c>
      <c r="K23" s="71">
        <v>8.1387985518807149</v>
      </c>
      <c r="L23" s="71" t="s">
        <v>48</v>
      </c>
      <c r="M23" s="71">
        <v>9.4387594182582788</v>
      </c>
      <c r="N23" s="131">
        <v>1.5313153287897072</v>
      </c>
      <c r="O23" s="75">
        <v>836274</v>
      </c>
      <c r="P23" s="75">
        <v>68454</v>
      </c>
      <c r="Q23" s="75">
        <v>0</v>
      </c>
      <c r="R23" s="75">
        <v>545974</v>
      </c>
      <c r="S23" s="75">
        <v>919815</v>
      </c>
      <c r="T23" s="71">
        <v>11.21658339907091</v>
      </c>
      <c r="U23" s="71" t="s">
        <v>48</v>
      </c>
      <c r="V23" s="71">
        <v>0.53171030122313523</v>
      </c>
      <c r="W23" s="131">
        <v>-9.0823698243668538E-2</v>
      </c>
      <c r="X23" s="75">
        <v>2165161</v>
      </c>
      <c r="Y23" s="75">
        <v>465109</v>
      </c>
      <c r="Z23" s="191">
        <v>140552</v>
      </c>
      <c r="AA23" s="192">
        <v>2552942</v>
      </c>
      <c r="AB23" s="10"/>
    </row>
    <row r="24" spans="1:28">
      <c r="A24" s="10"/>
      <c r="B24" s="187"/>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10"/>
    </row>
    <row r="25" spans="1:28">
      <c r="B25" s="187"/>
      <c r="C25" s="190"/>
      <c r="D25" s="168" t="s">
        <v>19</v>
      </c>
      <c r="E25" s="189"/>
      <c r="F25" s="130">
        <v>0</v>
      </c>
      <c r="G25" s="130">
        <v>0</v>
      </c>
      <c r="H25" s="130">
        <v>0</v>
      </c>
      <c r="I25" s="130">
        <v>0</v>
      </c>
      <c r="J25" s="130">
        <v>0</v>
      </c>
      <c r="K25" s="71" t="s">
        <v>48</v>
      </c>
      <c r="L25" s="71" t="s">
        <v>48</v>
      </c>
      <c r="M25" s="71" t="s">
        <v>48</v>
      </c>
      <c r="N25" s="131" t="s">
        <v>48</v>
      </c>
      <c r="O25" s="75">
        <v>0</v>
      </c>
      <c r="P25" s="75">
        <v>0</v>
      </c>
      <c r="Q25" s="75">
        <v>0</v>
      </c>
      <c r="R25" s="75">
        <v>0</v>
      </c>
      <c r="S25" s="75">
        <v>0</v>
      </c>
      <c r="T25" s="71" t="s">
        <v>48</v>
      </c>
      <c r="U25" s="71" t="s">
        <v>48</v>
      </c>
      <c r="V25" s="71" t="s">
        <v>48</v>
      </c>
      <c r="W25" s="131" t="s">
        <v>48</v>
      </c>
      <c r="X25" s="75">
        <v>9</v>
      </c>
      <c r="Y25" s="75">
        <v>0</v>
      </c>
      <c r="Z25" s="191">
        <v>0</v>
      </c>
      <c r="AA25" s="192">
        <v>16</v>
      </c>
      <c r="AB25" s="10"/>
    </row>
    <row r="26" spans="1:28">
      <c r="A26" s="10"/>
      <c r="B26" s="187"/>
      <c r="C26" s="190"/>
      <c r="D26" s="168" t="s">
        <v>20</v>
      </c>
      <c r="E26" s="189"/>
      <c r="F26" s="130">
        <v>0</v>
      </c>
      <c r="G26" s="130">
        <v>0</v>
      </c>
      <c r="H26" s="130">
        <v>0</v>
      </c>
      <c r="I26" s="130">
        <v>0</v>
      </c>
      <c r="J26" s="130">
        <v>0</v>
      </c>
      <c r="K26" s="71" t="s">
        <v>48</v>
      </c>
      <c r="L26" s="71" t="s">
        <v>48</v>
      </c>
      <c r="M26" s="71" t="s">
        <v>48</v>
      </c>
      <c r="N26" s="131" t="s">
        <v>48</v>
      </c>
      <c r="O26" s="75">
        <v>0</v>
      </c>
      <c r="P26" s="75">
        <v>0</v>
      </c>
      <c r="Q26" s="75">
        <v>0</v>
      </c>
      <c r="R26" s="75">
        <v>0</v>
      </c>
      <c r="S26" s="75">
        <v>0</v>
      </c>
      <c r="T26" s="71" t="s">
        <v>48</v>
      </c>
      <c r="U26" s="71" t="s">
        <v>48</v>
      </c>
      <c r="V26" s="71" t="s">
        <v>48</v>
      </c>
      <c r="W26" s="131" t="s">
        <v>48</v>
      </c>
      <c r="X26" s="75">
        <v>15637</v>
      </c>
      <c r="Y26" s="75">
        <v>0</v>
      </c>
      <c r="Z26" s="191">
        <v>0</v>
      </c>
      <c r="AA26" s="192">
        <v>20248</v>
      </c>
      <c r="AB26" s="10"/>
    </row>
    <row r="27" spans="1:28" ht="15.75" thickBot="1">
      <c r="A27" s="10"/>
      <c r="B27" s="187"/>
      <c r="C27" s="198" t="s">
        <v>16</v>
      </c>
      <c r="D27" s="199"/>
      <c r="E27" s="200"/>
      <c r="F27" s="137">
        <v>322</v>
      </c>
      <c r="G27" s="137">
        <v>260</v>
      </c>
      <c r="H27" s="137">
        <v>5</v>
      </c>
      <c r="I27" s="137">
        <v>160</v>
      </c>
      <c r="J27" s="137">
        <v>229</v>
      </c>
      <c r="K27" s="138">
        <v>0.2384615384615385</v>
      </c>
      <c r="L27" s="138">
        <v>63.400000000000006</v>
      </c>
      <c r="M27" s="138">
        <v>1.0125000000000002</v>
      </c>
      <c r="N27" s="139">
        <v>0.40611353711790388</v>
      </c>
      <c r="O27" s="137">
        <v>867</v>
      </c>
      <c r="P27" s="137">
        <v>631</v>
      </c>
      <c r="Q27" s="137">
        <v>12</v>
      </c>
      <c r="R27" s="137">
        <v>727</v>
      </c>
      <c r="S27" s="137">
        <v>868</v>
      </c>
      <c r="T27" s="138">
        <v>0.37400950871632332</v>
      </c>
      <c r="U27" s="138">
        <v>71.25</v>
      </c>
      <c r="V27" s="138">
        <v>0.19257221458046758</v>
      </c>
      <c r="W27" s="139">
        <v>-1.1520737327188613E-3</v>
      </c>
      <c r="X27" s="137">
        <v>3620</v>
      </c>
      <c r="Y27" s="140">
        <v>1054</v>
      </c>
      <c r="Z27" s="140">
        <v>657</v>
      </c>
      <c r="AA27" s="159">
        <v>3310</v>
      </c>
      <c r="AB27" s="10"/>
    </row>
    <row r="28" spans="1:28" ht="16.5" thickTop="1" thickBot="1">
      <c r="A28" s="10"/>
      <c r="B28" s="187"/>
      <c r="C28" s="201" t="s">
        <v>17</v>
      </c>
      <c r="D28" s="202"/>
      <c r="E28" s="203"/>
      <c r="F28" s="141">
        <v>921313</v>
      </c>
      <c r="G28" s="141">
        <v>406067</v>
      </c>
      <c r="H28" s="141">
        <v>4146</v>
      </c>
      <c r="I28" s="141">
        <v>226273</v>
      </c>
      <c r="J28" s="141">
        <v>655947</v>
      </c>
      <c r="K28" s="142">
        <v>1.2688694230262492</v>
      </c>
      <c r="L28" s="142">
        <v>221.21731789676798</v>
      </c>
      <c r="M28" s="142">
        <v>3.071687740030848</v>
      </c>
      <c r="N28" s="143">
        <v>0.40455402646860184</v>
      </c>
      <c r="O28" s="141">
        <v>2478359</v>
      </c>
      <c r="P28" s="141">
        <v>867705</v>
      </c>
      <c r="Q28" s="141">
        <v>10103</v>
      </c>
      <c r="R28" s="141">
        <v>1681724</v>
      </c>
      <c r="S28" s="141">
        <v>2457777</v>
      </c>
      <c r="T28" s="142">
        <v>1.8562230251064591</v>
      </c>
      <c r="U28" s="142">
        <v>244.30921508462833</v>
      </c>
      <c r="V28" s="142">
        <v>0.47370139214282481</v>
      </c>
      <c r="W28" s="143">
        <v>8.3742341148118626E-3</v>
      </c>
      <c r="X28" s="141">
        <v>7626669</v>
      </c>
      <c r="Y28" s="144">
        <v>1552483</v>
      </c>
      <c r="Z28" s="144">
        <v>1314158</v>
      </c>
      <c r="AA28" s="162">
        <v>9152531</v>
      </c>
      <c r="AB28" s="10"/>
    </row>
    <row r="29" spans="1:28" ht="15.75" thickTop="1">
      <c r="A29" s="10"/>
      <c r="B29" s="10"/>
      <c r="C29" s="10"/>
      <c r="D29" s="10"/>
      <c r="E29" s="10"/>
      <c r="F29" s="47"/>
      <c r="G29" s="47"/>
      <c r="H29" s="47"/>
      <c r="I29" s="47"/>
      <c r="J29" s="47"/>
      <c r="K29" s="47"/>
      <c r="L29" s="47"/>
      <c r="M29" s="47"/>
      <c r="N29" s="10"/>
      <c r="O29" s="10"/>
      <c r="P29" s="10"/>
      <c r="Q29" s="10"/>
      <c r="R29" s="10"/>
      <c r="S29" s="10"/>
      <c r="T29" s="10"/>
      <c r="U29" s="10"/>
      <c r="V29" s="10"/>
      <c r="W29" s="10"/>
      <c r="X29" s="10"/>
      <c r="Y29" s="10"/>
      <c r="Z29" s="10"/>
      <c r="AA29" s="10"/>
      <c r="AB29" s="10"/>
    </row>
    <row r="30" spans="1:28" ht="15" customHeight="1"/>
    <row r="31" spans="1:28" ht="15" customHeight="1"/>
    <row r="32" spans="1:28"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66"/>
  <sheetViews>
    <sheetView showGridLines="0" topLeftCell="A10" workbookViewId="0">
      <selection sqref="A1:G7"/>
    </sheetView>
  </sheetViews>
  <sheetFormatPr defaultColWidth="0" defaultRowHeight="15" customHeight="1" zeroHeight="1"/>
  <cols>
    <col min="1" max="2" width="4.140625" customWidth="1"/>
    <col min="3" max="3" width="3.7109375" customWidth="1"/>
    <col min="4" max="4" width="8.85546875" customWidth="1"/>
    <col min="5" max="5" width="10.7109375" bestFit="1" customWidth="1"/>
    <col min="6" max="10" width="8.85546875" customWidth="1"/>
    <col min="11" max="14" width="8" customWidth="1"/>
    <col min="15" max="19" width="10.42578125" bestFit="1" customWidth="1"/>
    <col min="20" max="21" width="8.28515625" bestFit="1" customWidth="1"/>
    <col min="22" max="22" width="9" bestFit="1" customWidth="1"/>
    <col min="23" max="23" width="7.7109375" customWidth="1"/>
    <col min="24" max="26" width="10.42578125" bestFit="1" customWidth="1"/>
    <col min="27" max="27" width="11.28515625" bestFit="1" customWidth="1"/>
    <col min="28" max="28" width="3.42578125" customWidth="1"/>
    <col min="29" max="16384" width="8.85546875" hidden="1"/>
  </cols>
  <sheetData>
    <row r="1" spans="1:28">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row>
    <row r="2" spans="1:28" ht="31.15"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0"/>
    </row>
    <row r="3" spans="1:28">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c r="AB3" s="10"/>
    </row>
    <row r="4" spans="1:28" ht="15.75">
      <c r="A4" s="10"/>
      <c r="B4" s="167" t="s">
        <v>11</v>
      </c>
      <c r="C4" s="168"/>
      <c r="D4" s="165"/>
      <c r="E4" s="169" t="s">
        <v>82</v>
      </c>
      <c r="F4" s="165"/>
      <c r="G4" s="165"/>
      <c r="H4" s="165"/>
      <c r="I4" s="165"/>
      <c r="J4" s="165"/>
      <c r="K4" s="165"/>
      <c r="L4" s="165"/>
      <c r="M4" s="165"/>
      <c r="N4" s="165"/>
      <c r="O4" s="165"/>
      <c r="P4" s="165"/>
      <c r="Q4" s="165"/>
      <c r="R4" s="165"/>
      <c r="S4" s="165"/>
      <c r="T4" s="165"/>
      <c r="U4" s="165"/>
      <c r="V4" s="165"/>
      <c r="W4" s="165"/>
      <c r="X4" s="165"/>
      <c r="Y4" s="165"/>
      <c r="Z4" s="165"/>
      <c r="AA4" s="165"/>
      <c r="AB4" s="10"/>
    </row>
    <row r="5" spans="1:28">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0"/>
    </row>
    <row r="6" spans="1:28">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0"/>
    </row>
    <row r="7" spans="1:28">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0"/>
    </row>
    <row r="8" spans="1:28">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0"/>
    </row>
    <row r="9" spans="1:28">
      <c r="A9" s="10"/>
      <c r="C9" s="171" t="s">
        <v>11</v>
      </c>
      <c r="D9" s="172"/>
      <c r="E9" s="172"/>
      <c r="F9" s="253" t="s">
        <v>13</v>
      </c>
      <c r="G9" s="253"/>
      <c r="H9" s="253"/>
      <c r="I9" s="253"/>
      <c r="J9" s="253"/>
      <c r="K9" s="253"/>
      <c r="L9" s="253"/>
      <c r="M9" s="253"/>
      <c r="N9" s="254"/>
      <c r="O9" s="252" t="s">
        <v>14</v>
      </c>
      <c r="P9" s="253"/>
      <c r="Q9" s="253"/>
      <c r="R9" s="253"/>
      <c r="S9" s="253"/>
      <c r="T9" s="253"/>
      <c r="U9" s="253"/>
      <c r="V9" s="253"/>
      <c r="W9" s="254"/>
      <c r="X9" s="252" t="s">
        <v>81</v>
      </c>
      <c r="Y9" s="253"/>
      <c r="Z9" s="253"/>
      <c r="AA9" s="255"/>
      <c r="AB9" s="10"/>
    </row>
    <row r="10" spans="1:28" ht="15.75">
      <c r="A10" s="10"/>
      <c r="B10" s="173"/>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10"/>
    </row>
    <row r="11" spans="1:28" ht="25.9" customHeight="1">
      <c r="A11" s="177"/>
      <c r="B11" s="55"/>
      <c r="C11" s="178" t="s">
        <v>21</v>
      </c>
      <c r="D11" s="179"/>
      <c r="E11" s="180"/>
      <c r="F11" s="181">
        <v>2023</v>
      </c>
      <c r="G11" s="182">
        <v>2022</v>
      </c>
      <c r="H11" s="182">
        <v>2021</v>
      </c>
      <c r="I11" s="182">
        <v>2020</v>
      </c>
      <c r="J11" s="182">
        <v>2019</v>
      </c>
      <c r="K11" s="183" t="s">
        <v>77</v>
      </c>
      <c r="L11" s="183" t="s">
        <v>76</v>
      </c>
      <c r="M11" s="183" t="s">
        <v>75</v>
      </c>
      <c r="N11" s="184" t="s">
        <v>78</v>
      </c>
      <c r="O11" s="183">
        <v>2023</v>
      </c>
      <c r="P11" s="183">
        <v>2022</v>
      </c>
      <c r="Q11" s="182">
        <v>2021</v>
      </c>
      <c r="R11" s="182">
        <v>2020</v>
      </c>
      <c r="S11" s="182">
        <v>2019</v>
      </c>
      <c r="T11" s="183" t="s">
        <v>77</v>
      </c>
      <c r="U11" s="183" t="s">
        <v>76</v>
      </c>
      <c r="V11" s="183" t="s">
        <v>75</v>
      </c>
      <c r="W11" s="184" t="s">
        <v>78</v>
      </c>
      <c r="X11" s="183">
        <v>2022</v>
      </c>
      <c r="Y11" s="183">
        <v>2021</v>
      </c>
      <c r="Z11" s="182">
        <v>2020</v>
      </c>
      <c r="AA11" s="185">
        <v>2019</v>
      </c>
      <c r="AB11" s="177"/>
    </row>
    <row r="12" spans="1:28">
      <c r="A12" s="10"/>
      <c r="B12" s="187"/>
      <c r="C12" s="188" t="s">
        <v>5</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10"/>
    </row>
    <row r="13" spans="1:28">
      <c r="A13" s="10"/>
      <c r="B13" s="187"/>
      <c r="C13" s="190"/>
      <c r="D13" s="168" t="s">
        <v>19</v>
      </c>
      <c r="E13" s="189"/>
      <c r="F13" s="136">
        <v>57</v>
      </c>
      <c r="G13" s="130">
        <v>74</v>
      </c>
      <c r="H13" s="130">
        <v>0</v>
      </c>
      <c r="I13" s="130">
        <v>29</v>
      </c>
      <c r="J13" s="130">
        <v>62</v>
      </c>
      <c r="K13" s="71">
        <f>IFERROR(F13/G13-1,"n/a")</f>
        <v>-0.22972972972972971</v>
      </c>
      <c r="L13" s="71" t="str">
        <f t="shared" ref="L13:L31" si="0">IFERROR(F13/H13-1,"n/a")</f>
        <v>n/a</v>
      </c>
      <c r="M13" s="71">
        <f>IFERROR(F13/I13-1,"n/a")</f>
        <v>0.96551724137931028</v>
      </c>
      <c r="N13" s="131">
        <f t="shared" ref="N13:N14" si="1">IFERROR(F13/J13-1,"n/a")</f>
        <v>-8.064516129032262E-2</v>
      </c>
      <c r="O13" s="75">
        <v>186</v>
      </c>
      <c r="P13" s="75">
        <v>197</v>
      </c>
      <c r="Q13" s="75">
        <v>0</v>
      </c>
      <c r="R13" s="75">
        <v>145</v>
      </c>
      <c r="S13" s="75">
        <v>200</v>
      </c>
      <c r="T13" s="71">
        <f>IFERROR(O13/P13-1,"n/a")</f>
        <v>-5.5837563451776595E-2</v>
      </c>
      <c r="U13" s="71" t="str">
        <f>IFERROR(O13/Q13-1,"n/a")</f>
        <v>n/a</v>
      </c>
      <c r="V13" s="71">
        <f>IFERROR(O13/R13-1,"n/a")</f>
        <v>0.28275862068965507</v>
      </c>
      <c r="W13" s="131">
        <f>IFERROR(O13/S13-1,"n/a")</f>
        <v>-6.9999999999999951E-2</v>
      </c>
      <c r="X13" s="75">
        <v>346</v>
      </c>
      <c r="Y13" s="75">
        <v>111</v>
      </c>
      <c r="Z13" s="191">
        <v>145</v>
      </c>
      <c r="AA13" s="192">
        <v>386</v>
      </c>
      <c r="AB13" s="10"/>
    </row>
    <row r="14" spans="1:28">
      <c r="A14" s="10"/>
      <c r="B14" s="187"/>
      <c r="C14" s="190"/>
      <c r="D14" s="168" t="s">
        <v>20</v>
      </c>
      <c r="E14" s="189"/>
      <c r="F14" s="136">
        <v>109432</v>
      </c>
      <c r="G14" s="130">
        <v>60824</v>
      </c>
      <c r="H14" s="130">
        <v>0</v>
      </c>
      <c r="I14" s="130">
        <v>48626</v>
      </c>
      <c r="J14" s="130">
        <v>108846</v>
      </c>
      <c r="K14" s="71">
        <f>IFERROR(F14/G14-1,"n/a")</f>
        <v>0.79915822701565165</v>
      </c>
      <c r="L14" s="71" t="str">
        <f t="shared" si="0"/>
        <v>n/a</v>
      </c>
      <c r="M14" s="71">
        <f t="shared" ref="M14" si="2">IFERROR(F14/I14-1,"n/a")</f>
        <v>1.2504832805495001</v>
      </c>
      <c r="N14" s="131">
        <f t="shared" si="1"/>
        <v>5.3837531925839954E-3</v>
      </c>
      <c r="O14" s="75">
        <v>332650</v>
      </c>
      <c r="P14" s="75">
        <v>156328</v>
      </c>
      <c r="Q14" s="75">
        <v>0</v>
      </c>
      <c r="R14" s="75">
        <v>258885</v>
      </c>
      <c r="S14" s="75">
        <v>385380</v>
      </c>
      <c r="T14" s="71">
        <f>IFERROR(O14/P14-1,"n/a")</f>
        <v>1.127897753441482</v>
      </c>
      <c r="U14" s="71" t="str">
        <f>IFERROR(O14/Q14-1,"n/a")</f>
        <v>n/a</v>
      </c>
      <c r="V14" s="71">
        <f>IFERROR(O14/R14-1,"n/a")</f>
        <v>0.28493346466577818</v>
      </c>
      <c r="W14" s="131">
        <f>IFERROR(O14/S14-1,"n/a")</f>
        <v>-0.13682598993201511</v>
      </c>
      <c r="X14" s="75">
        <v>380182</v>
      </c>
      <c r="Y14" s="75">
        <v>80863</v>
      </c>
      <c r="Z14" s="191">
        <v>258885</v>
      </c>
      <c r="AA14" s="192">
        <v>733296</v>
      </c>
      <c r="AB14" s="10"/>
    </row>
    <row r="15" spans="1:28">
      <c r="A15" s="10"/>
      <c r="B15" s="187"/>
      <c r="C15" s="188" t="s">
        <v>8</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10"/>
    </row>
    <row r="16" spans="1:28">
      <c r="A16" s="10"/>
      <c r="B16" s="187"/>
      <c r="C16" s="190"/>
      <c r="D16" s="168" t="s">
        <v>19</v>
      </c>
      <c r="E16" s="189"/>
      <c r="F16" s="134">
        <v>37</v>
      </c>
      <c r="G16" s="130">
        <v>24</v>
      </c>
      <c r="H16" s="130">
        <v>0</v>
      </c>
      <c r="I16" s="130">
        <v>10</v>
      </c>
      <c r="J16" s="130">
        <v>44</v>
      </c>
      <c r="K16" s="71">
        <f>IFERROR(F16/G16-1,"n/a")</f>
        <v>0.54166666666666674</v>
      </c>
      <c r="L16" s="71" t="str">
        <f t="shared" si="0"/>
        <v>n/a</v>
      </c>
      <c r="M16" s="71">
        <f t="shared" ref="M16:M17" si="3">IFERROR(F16/I16-1,"n/a")</f>
        <v>2.7</v>
      </c>
      <c r="N16" s="131">
        <f t="shared" ref="N16:N17" si="4">IFERROR(F16/J16-1,"n/a")</f>
        <v>-0.15909090909090906</v>
      </c>
      <c r="O16" s="75">
        <v>77</v>
      </c>
      <c r="P16" s="75">
        <v>53</v>
      </c>
      <c r="Q16" s="75">
        <v>0</v>
      </c>
      <c r="R16" s="75">
        <v>43</v>
      </c>
      <c r="S16" s="75">
        <v>89</v>
      </c>
      <c r="T16" s="71">
        <f>IFERROR(O16/P16-1,"n/a")</f>
        <v>0.45283018867924518</v>
      </c>
      <c r="U16" s="71" t="str">
        <f t="shared" ref="U16:U17" si="5">IFERROR(O16/Q16-1,"n/a")</f>
        <v>n/a</v>
      </c>
      <c r="V16" s="71">
        <f t="shared" ref="V16:V17" si="6">IFERROR(O16/R16-1,"n/a")</f>
        <v>0.79069767441860472</v>
      </c>
      <c r="W16" s="131">
        <f t="shared" ref="W16:W17" si="7">IFERROR(O16/S16-1,"n/a")</f>
        <v>-0.1348314606741573</v>
      </c>
      <c r="X16" s="75">
        <v>778</v>
      </c>
      <c r="Y16" s="75">
        <v>283</v>
      </c>
      <c r="Z16" s="191">
        <v>43</v>
      </c>
      <c r="AA16" s="192">
        <v>827</v>
      </c>
      <c r="AB16" s="10"/>
    </row>
    <row r="17" spans="1:28">
      <c r="A17" s="10"/>
      <c r="B17" s="187"/>
      <c r="C17" s="190"/>
      <c r="D17" s="168" t="s">
        <v>20</v>
      </c>
      <c r="E17" s="189"/>
      <c r="F17" s="134">
        <v>105059</v>
      </c>
      <c r="G17" s="130">
        <v>32594</v>
      </c>
      <c r="H17" s="130">
        <v>0</v>
      </c>
      <c r="I17" s="130">
        <v>28535</v>
      </c>
      <c r="J17" s="130">
        <v>117674</v>
      </c>
      <c r="K17" s="71">
        <f>IFERROR(F17/G17-1,"n/a")</f>
        <v>2.2232619500521569</v>
      </c>
      <c r="L17" s="71" t="str">
        <f t="shared" si="0"/>
        <v>n/a</v>
      </c>
      <c r="M17" s="71">
        <f t="shared" si="3"/>
        <v>2.6817592430348696</v>
      </c>
      <c r="N17" s="131">
        <f t="shared" si="4"/>
        <v>-0.10720295052432993</v>
      </c>
      <c r="O17" s="75">
        <v>242497</v>
      </c>
      <c r="P17" s="75">
        <v>68454</v>
      </c>
      <c r="Q17" s="75">
        <v>0</v>
      </c>
      <c r="R17" s="75">
        <v>140552</v>
      </c>
      <c r="S17" s="75">
        <v>251900</v>
      </c>
      <c r="T17" s="71">
        <f>IFERROR(O17/P17-1,"n/a")</f>
        <v>2.542481082186578</v>
      </c>
      <c r="U17" s="71" t="str">
        <f t="shared" si="5"/>
        <v>n/a</v>
      </c>
      <c r="V17" s="71">
        <f t="shared" si="6"/>
        <v>0.72531874324093581</v>
      </c>
      <c r="W17" s="131">
        <f t="shared" si="7"/>
        <v>-3.7328304882890073E-2</v>
      </c>
      <c r="X17" s="75">
        <v>1843624</v>
      </c>
      <c r="Y17" s="75">
        <v>465109</v>
      </c>
      <c r="Z17" s="191">
        <v>140552</v>
      </c>
      <c r="AA17" s="192">
        <v>2552942</v>
      </c>
      <c r="AB17" s="10"/>
    </row>
    <row r="18" spans="1:28">
      <c r="A18" s="10"/>
      <c r="B18" s="187"/>
      <c r="C18" s="188" t="s">
        <v>6</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10"/>
    </row>
    <row r="19" spans="1:28">
      <c r="A19" s="10"/>
      <c r="B19" s="187"/>
      <c r="C19" s="190"/>
      <c r="D19" s="168" t="s">
        <v>19</v>
      </c>
      <c r="E19" s="189"/>
      <c r="F19" s="136">
        <v>15</v>
      </c>
      <c r="G19" s="130">
        <v>5</v>
      </c>
      <c r="H19" s="130">
        <v>0</v>
      </c>
      <c r="I19" s="130">
        <v>2</v>
      </c>
      <c r="J19" s="130">
        <v>5</v>
      </c>
      <c r="K19" s="71">
        <f>IFERROR(F19/G19-1,"n/a")</f>
        <v>2</v>
      </c>
      <c r="L19" s="71" t="str">
        <f t="shared" si="0"/>
        <v>n/a</v>
      </c>
      <c r="M19" s="71">
        <f t="shared" ref="M19:M20" si="8">IFERROR(F19/I19-1,"n/a")</f>
        <v>6.5</v>
      </c>
      <c r="N19" s="131">
        <f>IFERROR(F19/J19-1,"n/a")</f>
        <v>2</v>
      </c>
      <c r="O19" s="75">
        <v>21</v>
      </c>
      <c r="P19" s="75">
        <v>10</v>
      </c>
      <c r="Q19" s="75">
        <v>0</v>
      </c>
      <c r="R19" s="75">
        <v>3</v>
      </c>
      <c r="S19" s="75">
        <v>6</v>
      </c>
      <c r="T19" s="71">
        <f>IFERROR(O19/P19-1,"n/a")</f>
        <v>1.1000000000000001</v>
      </c>
      <c r="U19" s="71" t="str">
        <f t="shared" ref="U19:U20" si="9">IFERROR(O19/Q19-1,"n/a")</f>
        <v>n/a</v>
      </c>
      <c r="V19" s="71">
        <f t="shared" ref="V19:V20" si="10">IFERROR(O19/R19-1,"n/a")</f>
        <v>6</v>
      </c>
      <c r="W19" s="131">
        <f t="shared" ref="W19:W20" si="11">IFERROR(O19/S19-1,"n/a")</f>
        <v>2.5</v>
      </c>
      <c r="X19" s="75">
        <v>475</v>
      </c>
      <c r="Y19" s="75">
        <v>23</v>
      </c>
      <c r="Z19" s="191">
        <v>4</v>
      </c>
      <c r="AA19" s="192">
        <v>191</v>
      </c>
      <c r="AB19" s="10"/>
    </row>
    <row r="20" spans="1:28">
      <c r="A20" s="10"/>
      <c r="B20" s="187"/>
      <c r="C20" s="190"/>
      <c r="D20" s="168" t="s">
        <v>20</v>
      </c>
      <c r="E20" s="189"/>
      <c r="F20" s="136">
        <v>14659</v>
      </c>
      <c r="G20" s="130">
        <v>364</v>
      </c>
      <c r="H20" s="130">
        <v>0</v>
      </c>
      <c r="I20" s="130">
        <v>887</v>
      </c>
      <c r="J20" s="130">
        <v>4555</v>
      </c>
      <c r="K20" s="71">
        <f>IFERROR(F20/G20-1,"n/a")</f>
        <v>39.271978021978022</v>
      </c>
      <c r="L20" s="71" t="str">
        <f t="shared" si="0"/>
        <v>n/a</v>
      </c>
      <c r="M20" s="71">
        <f t="shared" si="8"/>
        <v>15.526493799323564</v>
      </c>
      <c r="N20" s="131">
        <f t="shared" ref="N20:N31" si="12">IFERROR(F20/J20-1,"n/a")</f>
        <v>2.2182217343578485</v>
      </c>
      <c r="O20" s="75">
        <v>19654</v>
      </c>
      <c r="P20" s="75">
        <v>1472</v>
      </c>
      <c r="Q20" s="75">
        <v>0</v>
      </c>
      <c r="R20" s="75">
        <v>1710</v>
      </c>
      <c r="S20" s="75">
        <v>5138</v>
      </c>
      <c r="T20" s="71">
        <f>IFERROR(O20/P20-1,"n/a")</f>
        <v>12.351902173913043</v>
      </c>
      <c r="U20" s="71" t="str">
        <f t="shared" si="9"/>
        <v>n/a</v>
      </c>
      <c r="V20" s="71">
        <f t="shared" si="10"/>
        <v>10.493567251461988</v>
      </c>
      <c r="W20" s="131">
        <f t="shared" si="11"/>
        <v>2.8252238224990269</v>
      </c>
      <c r="X20" s="75">
        <v>561984</v>
      </c>
      <c r="Y20" s="75">
        <v>8611</v>
      </c>
      <c r="Z20" s="191">
        <v>1753</v>
      </c>
      <c r="AA20" s="192">
        <v>254421</v>
      </c>
      <c r="AB20" s="10"/>
    </row>
    <row r="21" spans="1:28">
      <c r="A21" s="10"/>
      <c r="B21" s="187"/>
      <c r="C21" s="188" t="s">
        <v>4</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10"/>
    </row>
    <row r="22" spans="1:28">
      <c r="A22" s="10"/>
      <c r="B22" s="187"/>
      <c r="C22" s="190"/>
      <c r="D22" s="168" t="s">
        <v>19</v>
      </c>
      <c r="E22" s="197"/>
      <c r="F22" s="134">
        <v>124</v>
      </c>
      <c r="G22" s="130">
        <v>130</v>
      </c>
      <c r="H22" s="130">
        <v>0</v>
      </c>
      <c r="I22" s="130">
        <v>118</v>
      </c>
      <c r="J22" s="130">
        <v>108</v>
      </c>
      <c r="K22" s="71">
        <f>IFERROR(F22/G22-1,"n/a")</f>
        <v>-4.6153846153846101E-2</v>
      </c>
      <c r="L22" s="71" t="str">
        <f t="shared" si="0"/>
        <v>n/a</v>
      </c>
      <c r="M22" s="71">
        <f t="shared" ref="M22:M23" si="13">IFERROR(F22/I22-1,"n/a")</f>
        <v>5.0847457627118731E-2</v>
      </c>
      <c r="N22" s="131">
        <f t="shared" si="12"/>
        <v>0.14814814814814814</v>
      </c>
      <c r="O22" s="75">
        <v>344</v>
      </c>
      <c r="P22" s="75">
        <v>333</v>
      </c>
      <c r="Q22" s="75">
        <v>0</v>
      </c>
      <c r="R22" s="75">
        <v>364</v>
      </c>
      <c r="S22" s="75">
        <v>316</v>
      </c>
      <c r="T22" s="71">
        <f>IFERROR(O22/P22-1,"n/a")</f>
        <v>3.3033033033033066E-2</v>
      </c>
      <c r="U22" s="71" t="str">
        <f t="shared" ref="U22:U23" si="14">IFERROR(O22/Q22-1,"n/a")</f>
        <v>n/a</v>
      </c>
      <c r="V22" s="71">
        <f t="shared" ref="V22:V23" si="15">IFERROR(O22/R22-1,"n/a")</f>
        <v>-5.4945054945054972E-2</v>
      </c>
      <c r="W22" s="131">
        <f t="shared" ref="W22:W23" si="16">IFERROR(O22/S22-1,"n/a")</f>
        <v>8.8607594936708889E-2</v>
      </c>
      <c r="X22" s="75">
        <v>1140</v>
      </c>
      <c r="Y22" s="75">
        <v>411</v>
      </c>
      <c r="Z22" s="191">
        <v>406</v>
      </c>
      <c r="AA22" s="192">
        <v>1205</v>
      </c>
      <c r="AB22" s="10"/>
    </row>
    <row r="23" spans="1:28">
      <c r="A23" s="10"/>
      <c r="B23" s="187"/>
      <c r="C23" s="190"/>
      <c r="D23" s="168" t="s">
        <v>20</v>
      </c>
      <c r="E23" s="189"/>
      <c r="F23" s="136">
        <v>456142</v>
      </c>
      <c r="G23" s="130">
        <v>283677</v>
      </c>
      <c r="H23" s="130">
        <v>0</v>
      </c>
      <c r="I23" s="130">
        <v>147660</v>
      </c>
      <c r="J23" s="130">
        <v>391750</v>
      </c>
      <c r="K23" s="71">
        <f>IFERROR(F23/G23-1,"n/a")</f>
        <v>0.60796257715641389</v>
      </c>
      <c r="L23" s="71" t="str">
        <f t="shared" si="0"/>
        <v>n/a</v>
      </c>
      <c r="M23" s="71">
        <f t="shared" si="13"/>
        <v>2.0891372070973859</v>
      </c>
      <c r="N23" s="131">
        <f t="shared" si="12"/>
        <v>0.16437013401403955</v>
      </c>
      <c r="O23" s="75">
        <v>1205534</v>
      </c>
      <c r="P23" s="75">
        <v>603330</v>
      </c>
      <c r="Q23" s="75">
        <v>0</v>
      </c>
      <c r="R23" s="75">
        <v>833999</v>
      </c>
      <c r="S23" s="75">
        <v>1065724</v>
      </c>
      <c r="T23" s="71">
        <f>IFERROR(O23/P23-1,"n/a")</f>
        <v>0.99813369134636099</v>
      </c>
      <c r="U23" s="71" t="str">
        <f t="shared" si="14"/>
        <v>n/a</v>
      </c>
      <c r="V23" s="71">
        <f t="shared" si="15"/>
        <v>0.4454861456668413</v>
      </c>
      <c r="W23" s="131">
        <f t="shared" si="16"/>
        <v>0.13118781222905751</v>
      </c>
      <c r="X23" s="75">
        <v>3212646</v>
      </c>
      <c r="Y23" s="75">
        <v>687449</v>
      </c>
      <c r="Z23" s="191">
        <v>833999</v>
      </c>
      <c r="AA23" s="192">
        <v>3859183</v>
      </c>
      <c r="AB23" s="10"/>
    </row>
    <row r="24" spans="1:28">
      <c r="A24" s="10"/>
      <c r="B24" s="187"/>
      <c r="C24" s="188" t="s">
        <v>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10"/>
    </row>
    <row r="25" spans="1:28">
      <c r="A25" s="10"/>
      <c r="B25" s="187"/>
      <c r="C25" s="190"/>
      <c r="D25" s="168" t="s">
        <v>19</v>
      </c>
      <c r="E25" s="189"/>
      <c r="F25" s="136">
        <v>11</v>
      </c>
      <c r="G25" s="130">
        <v>14</v>
      </c>
      <c r="H25" s="130">
        <v>4</v>
      </c>
      <c r="I25" s="130">
        <v>1</v>
      </c>
      <c r="J25" s="130">
        <v>9</v>
      </c>
      <c r="K25" s="71">
        <f>IFERROR(F25/G25-1,"n/a")</f>
        <v>-0.2142857142857143</v>
      </c>
      <c r="L25" s="71">
        <f t="shared" si="0"/>
        <v>1.75</v>
      </c>
      <c r="M25" s="71">
        <f t="shared" ref="M25:M26" si="17">IFERROR(F25/I25-1,"n/a")</f>
        <v>10</v>
      </c>
      <c r="N25" s="131">
        <f t="shared" si="12"/>
        <v>0.22222222222222232</v>
      </c>
      <c r="O25" s="75">
        <v>20</v>
      </c>
      <c r="P25" s="75">
        <v>23</v>
      </c>
      <c r="Q25" s="75">
        <v>9</v>
      </c>
      <c r="R25" s="75">
        <v>9</v>
      </c>
      <c r="S25" s="75">
        <v>20</v>
      </c>
      <c r="T25" s="71">
        <f>IFERROR(O25/P25-1,"n/a")</f>
        <v>-0.13043478260869568</v>
      </c>
      <c r="U25" s="71">
        <f t="shared" ref="U25:U26" si="18">IFERROR(O25/Q25-1,"n/a")</f>
        <v>1.2222222222222223</v>
      </c>
      <c r="V25" s="71">
        <f t="shared" ref="V25:V26" si="19">IFERROR(O25/R25-1,"n/a")</f>
        <v>1.2222222222222223</v>
      </c>
      <c r="W25" s="131">
        <f t="shared" ref="W25:W26" si="20">IFERROR(O25/S25-1,"n/a")</f>
        <v>0</v>
      </c>
      <c r="X25" s="75">
        <v>283</v>
      </c>
      <c r="Y25" s="75">
        <v>107</v>
      </c>
      <c r="Z25" s="191">
        <v>32</v>
      </c>
      <c r="AA25" s="192">
        <v>372</v>
      </c>
      <c r="AB25" s="10"/>
    </row>
    <row r="26" spans="1:28">
      <c r="A26" s="10"/>
      <c r="B26" s="187"/>
      <c r="C26" s="190"/>
      <c r="D26" s="168" t="s">
        <v>20</v>
      </c>
      <c r="E26" s="189"/>
      <c r="F26" s="136">
        <v>35490</v>
      </c>
      <c r="G26" s="130">
        <v>19157</v>
      </c>
      <c r="H26" s="130">
        <v>3290</v>
      </c>
      <c r="I26" s="130">
        <v>565</v>
      </c>
      <c r="J26" s="130">
        <v>31670</v>
      </c>
      <c r="K26" s="71">
        <f>IFERROR(F26/G26-1,"n/a")</f>
        <v>0.85258652189800066</v>
      </c>
      <c r="L26" s="71">
        <f t="shared" si="0"/>
        <v>9.787234042553191</v>
      </c>
      <c r="M26" s="71">
        <f t="shared" si="17"/>
        <v>61.814159292035399</v>
      </c>
      <c r="N26" s="131">
        <f t="shared" si="12"/>
        <v>0.12061888222292394</v>
      </c>
      <c r="O26" s="75">
        <v>72219</v>
      </c>
      <c r="P26" s="75">
        <v>26521</v>
      </c>
      <c r="Q26" s="75">
        <v>7964</v>
      </c>
      <c r="R26" s="75">
        <v>40221</v>
      </c>
      <c r="S26" s="75">
        <v>76275</v>
      </c>
      <c r="T26" s="71">
        <f>IFERROR(O26/P26-1,"n/a")</f>
        <v>1.7230873647298366</v>
      </c>
      <c r="U26" s="71">
        <f t="shared" si="18"/>
        <v>8.0681818181818183</v>
      </c>
      <c r="V26" s="71">
        <f t="shared" si="19"/>
        <v>0.79555456105019773</v>
      </c>
      <c r="W26" s="131">
        <f t="shared" si="20"/>
        <v>-5.31760078662733E-2</v>
      </c>
      <c r="X26" s="75">
        <v>530405</v>
      </c>
      <c r="Y26" s="75">
        <v>147132</v>
      </c>
      <c r="Z26" s="191">
        <v>59180</v>
      </c>
      <c r="AA26" s="192">
        <v>902015</v>
      </c>
      <c r="AB26" s="10"/>
    </row>
    <row r="27" spans="1:28">
      <c r="A27" s="10"/>
      <c r="B27" s="187"/>
      <c r="C27" s="188" t="s">
        <v>18</v>
      </c>
      <c r="D27" s="168"/>
      <c r="E27" s="189"/>
      <c r="F27" s="135"/>
      <c r="G27" s="135"/>
      <c r="H27" s="135"/>
      <c r="I27" s="135"/>
      <c r="J27" s="135"/>
      <c r="K27" s="71"/>
      <c r="L27" s="71"/>
      <c r="M27" s="71"/>
      <c r="N27" s="131"/>
      <c r="O27" s="154"/>
      <c r="P27" s="154"/>
      <c r="Q27" s="154"/>
      <c r="R27" s="154"/>
      <c r="S27" s="154"/>
      <c r="T27" s="71"/>
      <c r="U27" s="71"/>
      <c r="V27" s="71"/>
      <c r="W27" s="131"/>
      <c r="X27" s="49"/>
      <c r="Y27" s="49"/>
      <c r="Z27" s="195"/>
      <c r="AA27" s="196"/>
      <c r="AB27" s="10"/>
    </row>
    <row r="28" spans="1:28">
      <c r="B28" s="187"/>
      <c r="C28" s="190"/>
      <c r="D28" s="168" t="s">
        <v>19</v>
      </c>
      <c r="E28" s="189"/>
      <c r="F28" s="134">
        <v>78</v>
      </c>
      <c r="G28" s="130">
        <v>13</v>
      </c>
      <c r="H28" s="130">
        <v>1</v>
      </c>
      <c r="I28" s="130">
        <v>0</v>
      </c>
      <c r="J28" s="130">
        <v>1</v>
      </c>
      <c r="K28" s="71">
        <f>IFERROR(F28/G28-1,"n/a")</f>
        <v>5</v>
      </c>
      <c r="L28" s="71">
        <f t="shared" si="0"/>
        <v>77</v>
      </c>
      <c r="M28" s="71" t="str">
        <f t="shared" ref="M28:M31" si="21">IFERROR(F28/I28-1,"n/a")</f>
        <v>n/a</v>
      </c>
      <c r="N28" s="131">
        <f t="shared" si="12"/>
        <v>77</v>
      </c>
      <c r="O28" s="75">
        <v>219</v>
      </c>
      <c r="P28" s="75">
        <v>14</v>
      </c>
      <c r="Q28" s="75">
        <v>3</v>
      </c>
      <c r="R28" s="75">
        <v>1</v>
      </c>
      <c r="S28" s="75">
        <v>4</v>
      </c>
      <c r="T28" s="71">
        <f>IFERROR(O28/P28-1,"n/a")</f>
        <v>14.642857142857142</v>
      </c>
      <c r="U28" s="71">
        <f t="shared" ref="U28:U31" si="22">IFERROR(O28/Q28-1,"n/a")</f>
        <v>72</v>
      </c>
      <c r="V28" s="71">
        <f t="shared" ref="V28:V31" si="23">IFERROR(O28/R28-1,"n/a")</f>
        <v>218</v>
      </c>
      <c r="W28" s="131">
        <f t="shared" ref="W28:W31" si="24">IFERROR(O28/S28-1,"n/a")</f>
        <v>53.75</v>
      </c>
      <c r="X28" s="75">
        <v>605</v>
      </c>
      <c r="Y28" s="75">
        <v>127</v>
      </c>
      <c r="Z28" s="191">
        <v>37</v>
      </c>
      <c r="AA28" s="192">
        <f>282+81</f>
        <v>363</v>
      </c>
      <c r="AB28" s="10"/>
    </row>
    <row r="29" spans="1:28">
      <c r="A29" s="10"/>
      <c r="B29" s="187"/>
      <c r="C29" s="190"/>
      <c r="D29" s="168" t="s">
        <v>20</v>
      </c>
      <c r="E29" s="189"/>
      <c r="F29" s="134">
        <v>200531</v>
      </c>
      <c r="G29" s="130">
        <v>10202</v>
      </c>
      <c r="H29" s="130">
        <v>856</v>
      </c>
      <c r="I29" s="130">
        <v>0</v>
      </c>
      <c r="J29" s="130">
        <v>1452</v>
      </c>
      <c r="K29" s="71">
        <f>IFERROR(F29/G29-1,"n/a")</f>
        <v>18.656047833758088</v>
      </c>
      <c r="L29" s="71">
        <f t="shared" si="0"/>
        <v>233.26518691588785</v>
      </c>
      <c r="M29" s="71" t="str">
        <f t="shared" si="21"/>
        <v>n/a</v>
      </c>
      <c r="N29" s="131">
        <f t="shared" si="12"/>
        <v>137.10674931129478</v>
      </c>
      <c r="O29" s="75">
        <v>605805</v>
      </c>
      <c r="P29" s="75">
        <v>12185</v>
      </c>
      <c r="Q29" s="75">
        <v>2139</v>
      </c>
      <c r="R29" s="75">
        <v>892</v>
      </c>
      <c r="S29" s="75">
        <v>6109</v>
      </c>
      <c r="T29" s="71">
        <f>IFERROR(O29/P29-1,"n/a")</f>
        <v>48.717275338530982</v>
      </c>
      <c r="U29" s="71">
        <f t="shared" si="22"/>
        <v>282.21879382889199</v>
      </c>
      <c r="V29" s="71">
        <f t="shared" si="23"/>
        <v>678.15358744394621</v>
      </c>
      <c r="W29" s="131">
        <f t="shared" si="24"/>
        <v>98.165984612866268</v>
      </c>
      <c r="X29" s="75">
        <v>1098243</v>
      </c>
      <c r="Y29" s="75">
        <v>165083</v>
      </c>
      <c r="Z29" s="191">
        <f>20768+8294</f>
        <v>29062</v>
      </c>
      <c r="AA29" s="192">
        <f>659951+168729+38484</f>
        <v>867164</v>
      </c>
      <c r="AB29" s="10"/>
    </row>
    <row r="30" spans="1:28" ht="15.75" thickBot="1">
      <c r="A30" s="10"/>
      <c r="B30" s="187"/>
      <c r="C30" s="198" t="s">
        <v>16</v>
      </c>
      <c r="D30" s="199"/>
      <c r="E30" s="200"/>
      <c r="F30" s="137">
        <f t="shared" ref="F30:J31" si="25">F13+F16+F19+F22+F25+F28</f>
        <v>322</v>
      </c>
      <c r="G30" s="137">
        <f t="shared" si="25"/>
        <v>260</v>
      </c>
      <c r="H30" s="137">
        <f>H13+H16+H19+H22+H25+H28</f>
        <v>5</v>
      </c>
      <c r="I30" s="137">
        <f t="shared" si="25"/>
        <v>160</v>
      </c>
      <c r="J30" s="137">
        <f t="shared" si="25"/>
        <v>229</v>
      </c>
      <c r="K30" s="138">
        <f>IFERROR(F30/G30-1,"n/a")</f>
        <v>0.2384615384615385</v>
      </c>
      <c r="L30" s="138">
        <f t="shared" si="0"/>
        <v>63.400000000000006</v>
      </c>
      <c r="M30" s="138">
        <f t="shared" si="21"/>
        <v>1.0125000000000002</v>
      </c>
      <c r="N30" s="139">
        <f t="shared" si="12"/>
        <v>0.40611353711790388</v>
      </c>
      <c r="O30" s="140">
        <f t="shared" ref="O30:S31" si="26">O13+O16+O19+O22+O25+O28</f>
        <v>867</v>
      </c>
      <c r="P30" s="140">
        <f t="shared" si="26"/>
        <v>630</v>
      </c>
      <c r="Q30" s="140">
        <f t="shared" si="26"/>
        <v>12</v>
      </c>
      <c r="R30" s="140">
        <f t="shared" si="26"/>
        <v>565</v>
      </c>
      <c r="S30" s="140">
        <f t="shared" si="26"/>
        <v>635</v>
      </c>
      <c r="T30" s="138">
        <f>IFERROR(O30/P30-1,"n/a")</f>
        <v>0.37619047619047619</v>
      </c>
      <c r="U30" s="138">
        <f t="shared" si="22"/>
        <v>71.25</v>
      </c>
      <c r="V30" s="138">
        <f t="shared" si="23"/>
        <v>0.53451327433628326</v>
      </c>
      <c r="W30" s="139">
        <f t="shared" si="24"/>
        <v>0.36535433070866152</v>
      </c>
      <c r="X30" s="140">
        <f t="shared" ref="X30:AA31" si="27">X13+X16+X19+X22+X25+X28</f>
        <v>3627</v>
      </c>
      <c r="Y30" s="140">
        <f t="shared" si="27"/>
        <v>1062</v>
      </c>
      <c r="Z30" s="140">
        <f t="shared" si="27"/>
        <v>667</v>
      </c>
      <c r="AA30" s="159">
        <f t="shared" si="27"/>
        <v>3344</v>
      </c>
      <c r="AB30" s="10"/>
    </row>
    <row r="31" spans="1:28" ht="16.5" thickTop="1" thickBot="1">
      <c r="A31" s="10"/>
      <c r="B31" s="187"/>
      <c r="C31" s="201" t="s">
        <v>17</v>
      </c>
      <c r="D31" s="202"/>
      <c r="E31" s="203"/>
      <c r="F31" s="141">
        <f t="shared" si="25"/>
        <v>921313</v>
      </c>
      <c r="G31" s="141">
        <f t="shared" si="25"/>
        <v>406818</v>
      </c>
      <c r="H31" s="141">
        <f t="shared" si="25"/>
        <v>4146</v>
      </c>
      <c r="I31" s="141">
        <f t="shared" si="25"/>
        <v>226273</v>
      </c>
      <c r="J31" s="141">
        <f t="shared" si="25"/>
        <v>655947</v>
      </c>
      <c r="K31" s="142">
        <f>IFERROR(F31/G31-1,"n/a")</f>
        <v>1.2646810121479386</v>
      </c>
      <c r="L31" s="142">
        <f t="shared" si="0"/>
        <v>221.21731789676798</v>
      </c>
      <c r="M31" s="142">
        <f t="shared" si="21"/>
        <v>3.071687740030848</v>
      </c>
      <c r="N31" s="143">
        <f t="shared" si="12"/>
        <v>0.40455402646860184</v>
      </c>
      <c r="O31" s="144">
        <f t="shared" si="26"/>
        <v>2478359</v>
      </c>
      <c r="P31" s="144">
        <f t="shared" si="26"/>
        <v>868290</v>
      </c>
      <c r="Q31" s="144">
        <f t="shared" si="26"/>
        <v>10103</v>
      </c>
      <c r="R31" s="144">
        <f t="shared" si="26"/>
        <v>1276259</v>
      </c>
      <c r="S31" s="144">
        <f t="shared" si="26"/>
        <v>1790526</v>
      </c>
      <c r="T31" s="142">
        <f>IFERROR(O31/P31-1,"n/a")</f>
        <v>1.8542986790127722</v>
      </c>
      <c r="U31" s="142">
        <f t="shared" si="22"/>
        <v>244.30921508462833</v>
      </c>
      <c r="V31" s="142">
        <f t="shared" si="23"/>
        <v>0.94189345579541461</v>
      </c>
      <c r="W31" s="143">
        <f t="shared" si="24"/>
        <v>0.38415136110841175</v>
      </c>
      <c r="X31" s="144">
        <f t="shared" si="27"/>
        <v>7627084</v>
      </c>
      <c r="Y31" s="144">
        <f t="shared" si="27"/>
        <v>1554247</v>
      </c>
      <c r="Z31" s="144">
        <f t="shared" si="27"/>
        <v>1323431</v>
      </c>
      <c r="AA31" s="162">
        <f t="shared" si="27"/>
        <v>9169021</v>
      </c>
      <c r="AB31" s="10"/>
    </row>
    <row r="32" spans="1:28" ht="15.75" thickTop="1">
      <c r="A32" s="10"/>
      <c r="B32" s="10"/>
      <c r="C32" s="10"/>
      <c r="D32" s="10"/>
      <c r="E32" s="10"/>
      <c r="F32" s="47"/>
      <c r="G32" s="47"/>
      <c r="H32" s="47"/>
      <c r="I32" s="47"/>
      <c r="J32" s="47"/>
      <c r="K32" s="47"/>
      <c r="L32" s="47"/>
      <c r="M32" s="47"/>
      <c r="N32" s="10"/>
      <c r="O32" s="10"/>
      <c r="P32" s="10"/>
      <c r="Q32" s="10"/>
      <c r="R32" s="10"/>
      <c r="S32" s="10"/>
      <c r="T32" s="10"/>
      <c r="U32" s="10"/>
      <c r="V32" s="10"/>
      <c r="W32" s="10"/>
      <c r="X32" s="10"/>
      <c r="Y32" s="10"/>
      <c r="Z32" s="10"/>
      <c r="AA32" s="10"/>
      <c r="AB32" s="10"/>
    </row>
    <row r="33" spans="16:28" hidden="1">
      <c r="P33" s="220"/>
      <c r="Q33" s="220"/>
      <c r="R33" s="220"/>
      <c r="S33" s="220"/>
      <c r="AB33" s="10"/>
    </row>
    <row r="34" spans="16:28" hidden="1">
      <c r="P34" s="220"/>
      <c r="Q34" s="220"/>
      <c r="R34" s="220"/>
      <c r="S34" s="220"/>
      <c r="AB34" s="10"/>
    </row>
    <row r="35" spans="16:28" hidden="1">
      <c r="AB35" s="10"/>
    </row>
    <row r="36" spans="16:28" hidden="1">
      <c r="AB36" s="10"/>
    </row>
    <row r="37" spans="16:28" hidden="1">
      <c r="AB37" s="10"/>
    </row>
    <row r="38" spans="16:28" ht="15" customHeight="1"/>
    <row r="39" spans="16:28" ht="15" customHeight="1"/>
    <row r="40" spans="16:28" ht="15" customHeight="1"/>
    <row r="41" spans="16:28" ht="15" customHeight="1"/>
    <row r="42" spans="16:28" ht="15" customHeight="1"/>
    <row r="43" spans="16:28" ht="15" customHeight="1"/>
    <row r="44" spans="16:28" ht="15" customHeight="1"/>
    <row r="45" spans="16:28" ht="15" customHeight="1"/>
    <row r="46" spans="16:28" ht="15" customHeight="1"/>
    <row r="47" spans="16:28" ht="15" customHeight="1"/>
    <row r="48" spans="16:2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H44"/>
  <sheetViews>
    <sheetView showGridLines="0" topLeftCell="B1" zoomScale="85" zoomScaleNormal="85" workbookViewId="0">
      <selection activeCell="C1" sqref="C1"/>
    </sheetView>
  </sheetViews>
  <sheetFormatPr defaultColWidth="0" defaultRowHeight="0" customHeight="1" zeroHeight="1"/>
  <cols>
    <col min="1" max="2" width="2.5703125" style="2" customWidth="1"/>
    <col min="3" max="3" width="20.7109375" style="2" customWidth="1"/>
    <col min="4" max="4" width="10.5703125" style="2" bestFit="1" customWidth="1"/>
    <col min="5" max="8" width="9.28515625" style="2" customWidth="1"/>
    <col min="9" max="9" width="14.28515625" style="2" customWidth="1"/>
    <col min="10" max="10" width="5" style="2" customWidth="1"/>
    <col min="11" max="11" width="9.28515625" style="2" customWidth="1"/>
    <col min="12" max="12" width="4.7109375" style="2" customWidth="1"/>
    <col min="13" max="16" width="9.28515625" style="2" customWidth="1"/>
    <col min="17" max="17" width="3.5703125" style="2" customWidth="1"/>
    <col min="18" max="18" width="10.28515625" style="2" customWidth="1"/>
    <col min="19" max="33" width="10.28515625" style="2" hidden="1" customWidth="1"/>
    <col min="34" max="34" width="4.7109375" style="2" hidden="1" customWidth="1"/>
    <col min="35" max="16384" width="10.28515625" style="2" hidden="1"/>
  </cols>
  <sheetData>
    <row r="1" spans="2:34" ht="23.25">
      <c r="B1" s="16"/>
      <c r="C1" s="17"/>
      <c r="D1" s="17"/>
      <c r="E1" s="17"/>
      <c r="F1" s="17"/>
      <c r="G1" s="17"/>
      <c r="H1" s="17"/>
      <c r="I1" s="16"/>
      <c r="J1" s="16"/>
      <c r="K1" s="16"/>
      <c r="L1" s="16"/>
      <c r="M1" s="16"/>
      <c r="N1" s="16"/>
      <c r="O1" s="16"/>
      <c r="P1" s="16"/>
      <c r="Q1" s="16"/>
      <c r="R1" s="16"/>
      <c r="S1" s="16"/>
      <c r="T1" s="16"/>
      <c r="U1" s="16"/>
      <c r="V1" s="16"/>
      <c r="W1" s="16"/>
      <c r="X1" s="16"/>
      <c r="Y1" s="16"/>
      <c r="Z1" s="16"/>
      <c r="AA1" s="16"/>
      <c r="AB1" s="16"/>
      <c r="AC1" s="16"/>
      <c r="AD1" s="16"/>
      <c r="AE1" s="16"/>
      <c r="AF1" s="16"/>
      <c r="AG1" s="16"/>
      <c r="AH1" s="16"/>
    </row>
    <row r="2" spans="2:34" ht="28.5" thickBot="1">
      <c r="B2" s="16"/>
      <c r="C2" s="18" t="s">
        <v>3</v>
      </c>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6"/>
    </row>
    <row r="3" spans="2:34" ht="13.5">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2:34" ht="17.25" customHeight="1">
      <c r="B4" s="16"/>
      <c r="C4" s="20"/>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row>
    <row r="5" spans="2:34" ht="17.25" customHeight="1">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row>
    <row r="6" spans="2:34" ht="17.25" customHeight="1">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2:34" ht="17.25" customHeight="1">
      <c r="B7" s="16"/>
      <c r="C7" s="20"/>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row>
    <row r="8" spans="2:34" ht="17.25" customHeight="1">
      <c r="B8" s="16"/>
      <c r="C8" s="16"/>
      <c r="D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row>
    <row r="9" spans="2:34" ht="17.25" customHeight="1">
      <c r="B9" s="16"/>
      <c r="C9" s="16"/>
      <c r="D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row>
    <row r="10" spans="2:34" ht="17.25" customHeight="1">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row>
    <row r="11" spans="2:34" ht="17.25" customHeight="1">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row>
    <row r="12" spans="2:34" ht="17.25" customHeight="1">
      <c r="B12" s="16"/>
      <c r="C12" s="20"/>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row>
    <row r="13" spans="2:34" ht="17.25" customHeight="1">
      <c r="B13" s="16"/>
      <c r="C13" s="48"/>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row>
    <row r="14" spans="2:34" ht="17.25" customHeight="1">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row>
    <row r="15" spans="2:34" ht="17.25" customHeight="1">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row>
    <row r="16" spans="2:34" ht="17.25" customHeight="1">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row>
    <row r="17" spans="2:34" ht="17.25" customHeight="1">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row>
    <row r="18" spans="2:34" ht="17.25" customHeight="1">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row>
    <row r="19" spans="2:34" ht="17.25" customHeight="1">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row>
    <row r="20" spans="2:34" ht="17.25" customHeight="1">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row>
    <row r="21" spans="2:34" ht="17.25" customHeight="1">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row>
    <row r="22" spans="2:34" ht="17.25" customHeight="1">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row>
    <row r="23" spans="2:34" ht="17.25" customHeight="1">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row>
    <row r="24" spans="2:34" ht="17.25" customHeight="1">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row>
    <row r="25" spans="2:34" ht="17.25" customHeight="1">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row>
    <row r="26" spans="2:34" ht="17.25" customHeight="1">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row>
    <row r="27" spans="2:34" ht="17.25" hidden="1" customHeight="1">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row>
    <row r="28" spans="2:34" ht="17.25" hidden="1" customHeight="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row>
    <row r="29" spans="2:34" ht="17.25" hidden="1" customHeight="1">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row>
    <row r="30" spans="2:34" ht="13.5" hidden="1" customHeight="1"/>
    <row r="31" spans="2:34" ht="13.5" hidden="1" customHeight="1"/>
    <row r="32" spans="2:34" ht="13.5" hidden="1"/>
    <row r="33" ht="13.5" hidden="1"/>
    <row r="34" ht="13.5" hidden="1"/>
    <row r="35" ht="13.5" hidden="1"/>
    <row r="36" ht="13.5" hidden="1"/>
    <row r="37" ht="13.5" hidden="1"/>
    <row r="38" ht="13.5"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6"/>
  <sheetViews>
    <sheetView showGridLines="0" workbookViewId="0">
      <selection activeCell="X9" sqref="X9:AA9"/>
    </sheetView>
  </sheetViews>
  <sheetFormatPr defaultColWidth="0" defaultRowHeight="14.45" customHeight="1" zeroHeight="1"/>
  <cols>
    <col min="1" max="2" width="4.28515625" customWidth="1"/>
    <col min="3" max="3" width="3.7109375" customWidth="1"/>
    <col min="4" max="4" width="8.85546875" customWidth="1"/>
    <col min="5" max="5" width="10.7109375" bestFit="1" customWidth="1"/>
    <col min="6" max="10" width="8.85546875" customWidth="1"/>
    <col min="11" max="14" width="7.85546875" customWidth="1"/>
    <col min="15" max="19" width="10.28515625" bestFit="1" customWidth="1"/>
    <col min="20" max="21" width="8.28515625" bestFit="1" customWidth="1"/>
    <col min="22" max="22" width="9" bestFit="1" customWidth="1"/>
    <col min="23" max="23" width="7.7109375" customWidth="1"/>
    <col min="24" max="26" width="10.28515625" bestFit="1" customWidth="1"/>
    <col min="27" max="27" width="11.28515625" bestFit="1" customWidth="1"/>
    <col min="28" max="28" width="3.28515625" customWidth="1"/>
    <col min="29" max="16384" width="8.85546875" hidden="1"/>
  </cols>
  <sheetData>
    <row r="1" spans="1:28"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row>
    <row r="2" spans="1:28" ht="31.15"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0"/>
    </row>
    <row r="3" spans="1:28" ht="15">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c r="AB3" s="10"/>
    </row>
    <row r="4" spans="1:28" ht="15.75">
      <c r="A4" s="10"/>
      <c r="B4" s="167" t="s">
        <v>11</v>
      </c>
      <c r="C4" s="168"/>
      <c r="D4" s="165"/>
      <c r="E4" s="169" t="s">
        <v>80</v>
      </c>
      <c r="F4" s="165"/>
      <c r="G4" s="165"/>
      <c r="H4" s="165"/>
      <c r="I4" s="165"/>
      <c r="J4" s="165"/>
      <c r="K4" s="165"/>
      <c r="L4" s="165"/>
      <c r="M4" s="165"/>
      <c r="N4" s="165"/>
      <c r="O4" s="165"/>
      <c r="P4" s="165"/>
      <c r="Q4" s="165"/>
      <c r="R4" s="165"/>
      <c r="S4" s="165"/>
      <c r="T4" s="165"/>
      <c r="U4" s="165"/>
      <c r="V4" s="165"/>
      <c r="W4" s="165"/>
      <c r="X4" s="165"/>
      <c r="Y4" s="165"/>
      <c r="Z4" s="165"/>
      <c r="AA4" s="165"/>
      <c r="AB4" s="10"/>
    </row>
    <row r="5" spans="1:28" ht="15">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0"/>
    </row>
    <row r="6" spans="1:28" ht="15">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0"/>
    </row>
    <row r="7" spans="1:28" ht="15">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0"/>
    </row>
    <row r="8" spans="1:28" ht="15">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0"/>
    </row>
    <row r="9" spans="1:28" ht="15">
      <c r="A9" s="10"/>
      <c r="C9" s="171" t="s">
        <v>11</v>
      </c>
      <c r="D9" s="172"/>
      <c r="E9" s="172"/>
      <c r="F9" s="253" t="s">
        <v>43</v>
      </c>
      <c r="G9" s="253"/>
      <c r="H9" s="253"/>
      <c r="I9" s="253"/>
      <c r="J9" s="253"/>
      <c r="K9" s="253"/>
      <c r="L9" s="253"/>
      <c r="M9" s="253"/>
      <c r="N9" s="254"/>
      <c r="O9" s="252" t="s">
        <v>44</v>
      </c>
      <c r="P9" s="253"/>
      <c r="Q9" s="253"/>
      <c r="R9" s="253"/>
      <c r="S9" s="253"/>
      <c r="T9" s="253"/>
      <c r="U9" s="253"/>
      <c r="V9" s="253"/>
      <c r="W9" s="254"/>
      <c r="X9" s="252" t="s">
        <v>25</v>
      </c>
      <c r="Y9" s="253"/>
      <c r="Z9" s="253"/>
      <c r="AA9" s="255"/>
      <c r="AB9" s="10"/>
    </row>
    <row r="10" spans="1:28" ht="15.75">
      <c r="A10" s="10"/>
      <c r="B10" s="173"/>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10"/>
    </row>
    <row r="11" spans="1:28" ht="25.9" customHeight="1">
      <c r="A11" s="177"/>
      <c r="B11" s="55"/>
      <c r="C11" s="178" t="s">
        <v>21</v>
      </c>
      <c r="D11" s="179"/>
      <c r="E11" s="180"/>
      <c r="F11" s="181">
        <v>2023</v>
      </c>
      <c r="G11" s="182">
        <v>2022</v>
      </c>
      <c r="H11" s="182">
        <v>2021</v>
      </c>
      <c r="I11" s="182">
        <v>2020</v>
      </c>
      <c r="J11" s="182">
        <v>2019</v>
      </c>
      <c r="K11" s="183" t="s">
        <v>77</v>
      </c>
      <c r="L11" s="183" t="s">
        <v>76</v>
      </c>
      <c r="M11" s="183" t="s">
        <v>75</v>
      </c>
      <c r="N11" s="184" t="s">
        <v>78</v>
      </c>
      <c r="O11" s="183">
        <v>2023</v>
      </c>
      <c r="P11" s="183">
        <v>2022</v>
      </c>
      <c r="Q11" s="182">
        <v>2021</v>
      </c>
      <c r="R11" s="182">
        <v>2020</v>
      </c>
      <c r="S11" s="182">
        <v>2019</v>
      </c>
      <c r="T11" s="183" t="s">
        <v>77</v>
      </c>
      <c r="U11" s="183" t="s">
        <v>76</v>
      </c>
      <c r="V11" s="183" t="s">
        <v>75</v>
      </c>
      <c r="W11" s="184" t="s">
        <v>78</v>
      </c>
      <c r="X11" s="183">
        <v>2022</v>
      </c>
      <c r="Y11" s="183">
        <v>2021</v>
      </c>
      <c r="Z11" s="182">
        <v>2020</v>
      </c>
      <c r="AA11" s="185">
        <v>2019</v>
      </c>
      <c r="AB11" s="177"/>
    </row>
    <row r="12" spans="1:28" ht="15">
      <c r="A12" s="10"/>
      <c r="B12" s="187"/>
      <c r="C12" s="188" t="s">
        <v>5</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10"/>
    </row>
    <row r="13" spans="1:28" ht="15">
      <c r="A13" s="10"/>
      <c r="B13" s="187"/>
      <c r="C13" s="190"/>
      <c r="D13" s="168" t="s">
        <v>19</v>
      </c>
      <c r="E13" s="189"/>
      <c r="F13" s="136">
        <v>61</v>
      </c>
      <c r="G13" s="130">
        <v>59</v>
      </c>
      <c r="H13" s="130">
        <v>0</v>
      </c>
      <c r="I13" s="130">
        <v>55</v>
      </c>
      <c r="J13" s="130">
        <v>62</v>
      </c>
      <c r="K13" s="71">
        <v>3.3898305084745672E-2</v>
      </c>
      <c r="L13" s="71" t="s">
        <v>48</v>
      </c>
      <c r="M13" s="71">
        <v>0.10909090909090913</v>
      </c>
      <c r="N13" s="131">
        <v>-1.6129032258064502E-2</v>
      </c>
      <c r="O13" s="75"/>
      <c r="P13" s="75">
        <v>278</v>
      </c>
      <c r="Q13" s="75">
        <v>234</v>
      </c>
      <c r="R13" s="75">
        <v>0</v>
      </c>
      <c r="S13" s="75">
        <v>302</v>
      </c>
      <c r="T13" s="71"/>
      <c r="U13" s="71">
        <v>0.18803418803418803</v>
      </c>
      <c r="V13" s="71" t="s">
        <v>48</v>
      </c>
      <c r="W13" s="131">
        <v>-7.9470198675496651E-2</v>
      </c>
      <c r="X13" s="75"/>
      <c r="Y13" s="75">
        <v>308</v>
      </c>
      <c r="Z13" s="191">
        <v>145</v>
      </c>
      <c r="AA13" s="192">
        <v>331</v>
      </c>
      <c r="AB13" s="10"/>
    </row>
    <row r="14" spans="1:28" ht="15">
      <c r="A14" s="10"/>
      <c r="B14" s="187"/>
      <c r="C14" s="190"/>
      <c r="D14" s="168" t="s">
        <v>20</v>
      </c>
      <c r="E14" s="189"/>
      <c r="F14" s="136">
        <v>107254</v>
      </c>
      <c r="G14" s="130">
        <v>44710</v>
      </c>
      <c r="H14" s="130">
        <v>0</v>
      </c>
      <c r="I14" s="130">
        <v>101463</v>
      </c>
      <c r="J14" s="130">
        <v>119668</v>
      </c>
      <c r="K14" s="71">
        <v>1.3988816819503467</v>
      </c>
      <c r="L14" s="71" t="s">
        <v>48</v>
      </c>
      <c r="M14" s="71">
        <v>5.7074992854538209E-2</v>
      </c>
      <c r="N14" s="131">
        <v>-0.10373700571581379</v>
      </c>
      <c r="O14" s="75"/>
      <c r="P14" s="75">
        <v>447072</v>
      </c>
      <c r="Q14" s="75">
        <v>176367</v>
      </c>
      <c r="R14" s="75">
        <v>0</v>
      </c>
      <c r="S14" s="75">
        <v>558175</v>
      </c>
      <c r="T14" s="71"/>
      <c r="U14" s="71">
        <v>1.5348959839425742</v>
      </c>
      <c r="V14" s="71" t="s">
        <v>48</v>
      </c>
      <c r="W14" s="131">
        <v>-0.19904689389528374</v>
      </c>
      <c r="X14" s="75"/>
      <c r="Y14" s="75">
        <v>237191</v>
      </c>
      <c r="Z14" s="191">
        <v>258885</v>
      </c>
      <c r="AA14" s="192">
        <v>606801</v>
      </c>
      <c r="AB14" s="10"/>
    </row>
    <row r="15" spans="1:28" ht="15">
      <c r="A15" s="10"/>
      <c r="B15" s="187"/>
      <c r="C15" s="188" t="s">
        <v>8</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10"/>
    </row>
    <row r="16" spans="1:28" ht="15">
      <c r="A16" s="10"/>
      <c r="B16" s="187"/>
      <c r="C16" s="190"/>
      <c r="D16" s="168" t="s">
        <v>19</v>
      </c>
      <c r="E16" s="189"/>
      <c r="F16" s="134">
        <v>17</v>
      </c>
      <c r="G16" s="130">
        <v>13</v>
      </c>
      <c r="H16" s="130">
        <v>0</v>
      </c>
      <c r="I16" s="130">
        <v>14</v>
      </c>
      <c r="J16" s="130">
        <v>21</v>
      </c>
      <c r="K16" s="71">
        <v>0.30769230769230771</v>
      </c>
      <c r="L16" s="71" t="s">
        <v>48</v>
      </c>
      <c r="M16" s="71">
        <v>0.21428571428571419</v>
      </c>
      <c r="N16" s="131">
        <v>-0.19047619047619047</v>
      </c>
      <c r="O16" s="75"/>
      <c r="P16" s="75">
        <v>765</v>
      </c>
      <c r="Q16" s="75">
        <v>312</v>
      </c>
      <c r="R16" s="75">
        <v>0</v>
      </c>
      <c r="S16" s="75">
        <v>771</v>
      </c>
      <c r="T16" s="71"/>
      <c r="U16" s="71">
        <v>1.4519230769230771</v>
      </c>
      <c r="V16" s="71" t="s">
        <v>48</v>
      </c>
      <c r="W16" s="131">
        <v>-7.7821011673151474E-3</v>
      </c>
      <c r="X16" s="75"/>
      <c r="Y16" s="75">
        <v>336</v>
      </c>
      <c r="Z16" s="191">
        <v>43</v>
      </c>
      <c r="AA16" s="192">
        <v>781</v>
      </c>
      <c r="AB16" s="10"/>
    </row>
    <row r="17" spans="1:28" ht="15">
      <c r="A17" s="10"/>
      <c r="B17" s="187"/>
      <c r="C17" s="190"/>
      <c r="D17" s="168" t="s">
        <v>20</v>
      </c>
      <c r="E17" s="189"/>
      <c r="F17" s="134">
        <v>64480</v>
      </c>
      <c r="G17" s="130">
        <v>14032</v>
      </c>
      <c r="H17" s="130">
        <v>0</v>
      </c>
      <c r="I17" s="130">
        <v>47023</v>
      </c>
      <c r="J17" s="130">
        <v>59703</v>
      </c>
      <c r="K17" s="71">
        <v>3.5952109464082094</v>
      </c>
      <c r="L17" s="71" t="s">
        <v>48</v>
      </c>
      <c r="M17" s="71">
        <v>0.37124385938795901</v>
      </c>
      <c r="N17" s="131">
        <v>8.0012729678575534E-2</v>
      </c>
      <c r="O17" s="75"/>
      <c r="P17" s="75">
        <v>1912608</v>
      </c>
      <c r="Q17" s="75">
        <v>500969</v>
      </c>
      <c r="R17" s="75">
        <v>0</v>
      </c>
      <c r="S17" s="75">
        <v>2413059</v>
      </c>
      <c r="T17" s="71"/>
      <c r="U17" s="71">
        <v>2.8178170705173375</v>
      </c>
      <c r="V17" s="71" t="s">
        <v>48</v>
      </c>
      <c r="W17" s="131">
        <v>-0.20739277406810197</v>
      </c>
      <c r="X17" s="75"/>
      <c r="Y17" s="75">
        <v>533563</v>
      </c>
      <c r="Z17" s="191">
        <v>140552</v>
      </c>
      <c r="AA17" s="192">
        <v>2441594</v>
      </c>
      <c r="AB17" s="10"/>
    </row>
    <row r="18" spans="1:28" ht="15">
      <c r="A18" s="10"/>
      <c r="B18" s="187"/>
      <c r="C18" s="188" t="s">
        <v>6</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10"/>
    </row>
    <row r="19" spans="1:28" ht="15">
      <c r="A19" s="10"/>
      <c r="B19" s="187"/>
      <c r="C19" s="190"/>
      <c r="D19" s="168" t="s">
        <v>19</v>
      </c>
      <c r="E19" s="189"/>
      <c r="F19" s="136">
        <v>2</v>
      </c>
      <c r="G19" s="130">
        <v>2</v>
      </c>
      <c r="H19" s="130">
        <v>0</v>
      </c>
      <c r="I19" s="130">
        <v>0</v>
      </c>
      <c r="J19" s="130">
        <v>1</v>
      </c>
      <c r="K19" s="71">
        <v>0</v>
      </c>
      <c r="L19" s="71" t="s">
        <v>48</v>
      </c>
      <c r="M19" s="71" t="s">
        <v>48</v>
      </c>
      <c r="N19" s="131">
        <v>1</v>
      </c>
      <c r="O19" s="75"/>
      <c r="P19" s="75">
        <v>471</v>
      </c>
      <c r="Q19" s="75">
        <v>28</v>
      </c>
      <c r="R19" s="75">
        <v>1</v>
      </c>
      <c r="S19" s="75">
        <v>186</v>
      </c>
      <c r="T19" s="71"/>
      <c r="U19" s="71">
        <v>15.821428571428573</v>
      </c>
      <c r="V19" s="71">
        <v>470</v>
      </c>
      <c r="W19" s="131">
        <v>1.532258064516129</v>
      </c>
      <c r="X19" s="75"/>
      <c r="Y19" s="75">
        <v>33</v>
      </c>
      <c r="Z19" s="191">
        <v>4</v>
      </c>
      <c r="AA19" s="192">
        <v>188</v>
      </c>
      <c r="AB19" s="10"/>
    </row>
    <row r="20" spans="1:28" ht="15">
      <c r="A20" s="10"/>
      <c r="B20" s="187"/>
      <c r="C20" s="190"/>
      <c r="D20" s="168" t="s">
        <v>20</v>
      </c>
      <c r="E20" s="189"/>
      <c r="F20" s="136">
        <v>1760</v>
      </c>
      <c r="G20" s="130">
        <v>294</v>
      </c>
      <c r="H20" s="130">
        <v>0</v>
      </c>
      <c r="I20" s="130">
        <v>0</v>
      </c>
      <c r="J20" s="130">
        <v>583</v>
      </c>
      <c r="K20" s="71">
        <v>4.9863945578231297</v>
      </c>
      <c r="L20" s="71" t="s">
        <v>48</v>
      </c>
      <c r="M20" s="71" t="s">
        <v>48</v>
      </c>
      <c r="N20" s="131">
        <v>2.0188679245283021</v>
      </c>
      <c r="O20" s="75"/>
      <c r="P20" s="75">
        <v>565507</v>
      </c>
      <c r="Q20" s="75">
        <v>9719</v>
      </c>
      <c r="R20" s="75">
        <v>111</v>
      </c>
      <c r="S20" s="75">
        <v>250106</v>
      </c>
      <c r="T20" s="71"/>
      <c r="U20" s="71">
        <v>57.185718695339027</v>
      </c>
      <c r="V20" s="71">
        <v>5093.6576576576581</v>
      </c>
      <c r="W20" s="131">
        <v>1.2610693066139955</v>
      </c>
      <c r="X20" s="75"/>
      <c r="Y20" s="75">
        <v>10083</v>
      </c>
      <c r="Z20" s="191">
        <v>1753</v>
      </c>
      <c r="AA20" s="192">
        <v>250913</v>
      </c>
      <c r="AB20" s="10"/>
    </row>
    <row r="21" spans="1:28" ht="15">
      <c r="A21" s="10"/>
      <c r="B21" s="187"/>
      <c r="C21" s="188" t="s">
        <v>4</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10"/>
    </row>
    <row r="22" spans="1:28" ht="15">
      <c r="A22" s="10"/>
      <c r="B22" s="187"/>
      <c r="C22" s="190"/>
      <c r="D22" s="168" t="s">
        <v>19</v>
      </c>
      <c r="E22" s="197"/>
      <c r="F22" s="134">
        <v>100</v>
      </c>
      <c r="G22" s="130">
        <v>103</v>
      </c>
      <c r="H22" s="130">
        <v>0</v>
      </c>
      <c r="I22" s="130">
        <v>120</v>
      </c>
      <c r="J22" s="130">
        <v>95</v>
      </c>
      <c r="K22" s="71">
        <v>-2.9126213592232997E-2</v>
      </c>
      <c r="L22" s="71" t="s">
        <v>48</v>
      </c>
      <c r="M22" s="71">
        <v>-0.16666666666666663</v>
      </c>
      <c r="N22" s="131">
        <v>5.2631578947368363E-2</v>
      </c>
      <c r="O22" s="75"/>
      <c r="P22" s="75">
        <v>1027</v>
      </c>
      <c r="Q22" s="75">
        <v>614</v>
      </c>
      <c r="R22" s="75">
        <v>42</v>
      </c>
      <c r="S22" s="75">
        <v>1135</v>
      </c>
      <c r="T22" s="71"/>
      <c r="U22" s="71">
        <v>0.67263843648208477</v>
      </c>
      <c r="V22" s="71">
        <v>23.452380952380953</v>
      </c>
      <c r="W22" s="131">
        <v>-9.5154185022026438E-2</v>
      </c>
      <c r="X22" s="75"/>
      <c r="Y22" s="75">
        <v>744</v>
      </c>
      <c r="Z22" s="191">
        <v>406</v>
      </c>
      <c r="AA22" s="192">
        <v>1253</v>
      </c>
      <c r="AB22" s="10"/>
    </row>
    <row r="23" spans="1:28" ht="15">
      <c r="A23" s="10"/>
      <c r="B23" s="187"/>
      <c r="C23" s="190"/>
      <c r="D23" s="168" t="s">
        <v>20</v>
      </c>
      <c r="E23" s="189"/>
      <c r="F23" s="136">
        <v>342407</v>
      </c>
      <c r="G23" s="130">
        <v>174835</v>
      </c>
      <c r="H23" s="130">
        <v>0</v>
      </c>
      <c r="I23" s="130">
        <v>329055</v>
      </c>
      <c r="J23" s="130">
        <v>305578</v>
      </c>
      <c r="K23" s="71">
        <v>0.95845797466182403</v>
      </c>
      <c r="L23" s="71" t="s">
        <v>48</v>
      </c>
      <c r="M23" s="71">
        <v>4.0576803269970041E-2</v>
      </c>
      <c r="N23" s="131">
        <v>0.12052241980770861</v>
      </c>
      <c r="O23" s="75"/>
      <c r="P23" s="75">
        <v>3358708</v>
      </c>
      <c r="Q23" s="75">
        <v>1007102</v>
      </c>
      <c r="R23" s="75">
        <v>0</v>
      </c>
      <c r="S23" s="75">
        <v>3479798</v>
      </c>
      <c r="T23" s="71"/>
      <c r="U23" s="71">
        <v>2.3350226690047284</v>
      </c>
      <c r="V23" s="71" t="s">
        <v>48</v>
      </c>
      <c r="W23" s="131">
        <v>-3.4797996895222116E-2</v>
      </c>
      <c r="X23" s="75"/>
      <c r="Y23" s="75">
        <v>1290779</v>
      </c>
      <c r="Z23" s="191">
        <v>833999</v>
      </c>
      <c r="AA23" s="192">
        <v>3627458</v>
      </c>
      <c r="AB23" s="10"/>
    </row>
    <row r="24" spans="1:28" ht="15">
      <c r="A24" s="10"/>
      <c r="B24" s="187"/>
      <c r="C24" s="188" t="s">
        <v>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10"/>
    </row>
    <row r="25" spans="1:28" ht="15">
      <c r="A25" s="10"/>
      <c r="B25" s="187"/>
      <c r="C25" s="190"/>
      <c r="D25" s="168" t="s">
        <v>19</v>
      </c>
      <c r="E25" s="189"/>
      <c r="F25" s="136">
        <v>5</v>
      </c>
      <c r="G25" s="130">
        <v>6</v>
      </c>
      <c r="H25" s="130">
        <v>4</v>
      </c>
      <c r="I25" s="130">
        <v>3</v>
      </c>
      <c r="J25" s="130">
        <v>7</v>
      </c>
      <c r="K25" s="71">
        <v>-0.16666666666666663</v>
      </c>
      <c r="L25" s="71">
        <v>0.25</v>
      </c>
      <c r="M25" s="71">
        <v>0.66666666666666674</v>
      </c>
      <c r="N25" s="131">
        <v>-0.2857142857142857</v>
      </c>
      <c r="O25" s="75"/>
      <c r="P25" s="75">
        <v>269</v>
      </c>
      <c r="Q25" s="75">
        <v>107</v>
      </c>
      <c r="R25" s="75">
        <v>28</v>
      </c>
      <c r="S25" s="75">
        <v>360</v>
      </c>
      <c r="T25" s="71"/>
      <c r="U25" s="71">
        <v>1.514018691588785</v>
      </c>
      <c r="V25" s="71">
        <v>8.6071428571428577</v>
      </c>
      <c r="W25" s="131">
        <v>-0.25277777777777777</v>
      </c>
      <c r="X25" s="75"/>
      <c r="Y25" s="75">
        <v>121</v>
      </c>
      <c r="Z25" s="191">
        <v>41</v>
      </c>
      <c r="AA25" s="192">
        <v>361</v>
      </c>
      <c r="AB25" s="10"/>
    </row>
    <row r="26" spans="1:28" ht="15">
      <c r="A26" s="10"/>
      <c r="B26" s="187"/>
      <c r="C26" s="190"/>
      <c r="D26" s="168" t="s">
        <v>20</v>
      </c>
      <c r="E26" s="189"/>
      <c r="F26" s="136">
        <v>21884</v>
      </c>
      <c r="G26" s="130">
        <v>5662</v>
      </c>
      <c r="H26" s="130">
        <v>4030</v>
      </c>
      <c r="I26" s="130">
        <v>16515</v>
      </c>
      <c r="J26" s="130">
        <v>24890</v>
      </c>
      <c r="K26" s="71">
        <v>2.8650653479335926</v>
      </c>
      <c r="L26" s="71">
        <v>4.4302729528535982</v>
      </c>
      <c r="M26" s="71">
        <v>0.32509839539812302</v>
      </c>
      <c r="N26" s="131">
        <v>-0.12077139413419047</v>
      </c>
      <c r="O26" s="75"/>
      <c r="P26" s="75">
        <v>540613</v>
      </c>
      <c r="Q26" s="75">
        <v>146532</v>
      </c>
      <c r="R26" s="75">
        <v>23633</v>
      </c>
      <c r="S26" s="75">
        <v>865396</v>
      </c>
      <c r="T26" s="71"/>
      <c r="U26" s="71">
        <v>2.689385253732973</v>
      </c>
      <c r="V26" s="71">
        <v>21.875343798925233</v>
      </c>
      <c r="W26" s="131">
        <v>-0.37529986272180593</v>
      </c>
      <c r="X26" s="75"/>
      <c r="Y26" s="75">
        <v>165689</v>
      </c>
      <c r="Z26" s="191">
        <v>67144</v>
      </c>
      <c r="AA26" s="192">
        <v>865961</v>
      </c>
      <c r="AB26" s="10"/>
    </row>
    <row r="27" spans="1:28" ht="15">
      <c r="A27" s="10"/>
      <c r="B27" s="187"/>
      <c r="C27" s="188" t="s">
        <v>18</v>
      </c>
      <c r="D27" s="168"/>
      <c r="E27" s="189"/>
      <c r="F27" s="135"/>
      <c r="G27" s="135"/>
      <c r="H27" s="135"/>
      <c r="I27" s="135"/>
      <c r="J27" s="135"/>
      <c r="K27" s="71"/>
      <c r="L27" s="71"/>
      <c r="M27" s="71"/>
      <c r="N27" s="131"/>
      <c r="O27" s="154"/>
      <c r="P27" s="154"/>
      <c r="Q27" s="154"/>
      <c r="R27" s="154"/>
      <c r="S27" s="154"/>
      <c r="T27" s="71"/>
      <c r="U27" s="71"/>
      <c r="V27" s="71"/>
      <c r="W27" s="131"/>
      <c r="X27" s="49"/>
      <c r="Y27" s="49"/>
      <c r="Z27" s="195"/>
      <c r="AA27" s="196"/>
      <c r="AB27" s="10"/>
    </row>
    <row r="28" spans="1:28" ht="15">
      <c r="B28" s="187"/>
      <c r="C28" s="190"/>
      <c r="D28" s="168" t="s">
        <v>19</v>
      </c>
      <c r="E28" s="189"/>
      <c r="F28" s="134">
        <v>57</v>
      </c>
      <c r="G28" s="130">
        <v>1</v>
      </c>
      <c r="H28" s="130">
        <v>1</v>
      </c>
      <c r="I28" s="130">
        <v>1</v>
      </c>
      <c r="J28" s="130">
        <v>2</v>
      </c>
      <c r="K28" s="71">
        <v>56</v>
      </c>
      <c r="L28" s="71">
        <v>56</v>
      </c>
      <c r="M28" s="71">
        <v>56</v>
      </c>
      <c r="N28" s="131">
        <v>27.5</v>
      </c>
      <c r="O28" s="75"/>
      <c r="P28" s="75">
        <v>730</v>
      </c>
      <c r="Q28" s="75">
        <v>125</v>
      </c>
      <c r="R28" s="75">
        <v>38</v>
      </c>
      <c r="S28" s="75">
        <v>360</v>
      </c>
      <c r="T28" s="71"/>
      <c r="U28" s="71">
        <v>4.84</v>
      </c>
      <c r="V28" s="71">
        <v>18.210526315789473</v>
      </c>
      <c r="W28" s="131">
        <v>1.0277777777777777</v>
      </c>
      <c r="X28" s="75"/>
      <c r="Y28" s="75">
        <v>140</v>
      </c>
      <c r="Z28" s="191">
        <v>40</v>
      </c>
      <c r="AA28" s="192">
        <v>360</v>
      </c>
      <c r="AB28" s="10"/>
    </row>
    <row r="29" spans="1:28" ht="15">
      <c r="A29" s="10"/>
      <c r="B29" s="187"/>
      <c r="C29" s="190"/>
      <c r="D29" s="168" t="s">
        <v>20</v>
      </c>
      <c r="E29" s="189"/>
      <c r="F29" s="134">
        <v>185856</v>
      </c>
      <c r="G29" s="130">
        <v>1983</v>
      </c>
      <c r="H29" s="130">
        <v>639</v>
      </c>
      <c r="I29" s="130">
        <v>892</v>
      </c>
      <c r="J29" s="130">
        <v>3305</v>
      </c>
      <c r="K29" s="71">
        <v>92.724659606656587</v>
      </c>
      <c r="L29" s="71">
        <v>289.85446009389671</v>
      </c>
      <c r="M29" s="71">
        <v>207.35874439461884</v>
      </c>
      <c r="N29" s="131">
        <v>55.234795763993951</v>
      </c>
      <c r="O29" s="75"/>
      <c r="P29" s="75">
        <v>1491917</v>
      </c>
      <c r="Q29" s="75">
        <v>164927</v>
      </c>
      <c r="R29" s="75">
        <v>29453</v>
      </c>
      <c r="S29" s="75">
        <v>861947</v>
      </c>
      <c r="T29" s="71"/>
      <c r="U29" s="71">
        <v>8.0459233479054362</v>
      </c>
      <c r="V29" s="71">
        <v>49.654160866465219</v>
      </c>
      <c r="W29" s="131">
        <v>0.73086860328999337</v>
      </c>
      <c r="X29" s="75"/>
      <c r="Y29" s="75">
        <v>174336</v>
      </c>
      <c r="Z29" s="191">
        <v>21928</v>
      </c>
      <c r="AA29" s="192">
        <v>861959</v>
      </c>
      <c r="AB29" s="10"/>
    </row>
    <row r="30" spans="1:28" ht="15.75" thickBot="1">
      <c r="A30" s="10"/>
      <c r="B30" s="187"/>
      <c r="C30" s="198" t="s">
        <v>16</v>
      </c>
      <c r="D30" s="199"/>
      <c r="E30" s="200"/>
      <c r="F30" s="137">
        <v>242</v>
      </c>
      <c r="G30" s="137">
        <v>184</v>
      </c>
      <c r="H30" s="137">
        <v>5</v>
      </c>
      <c r="I30" s="137">
        <v>193</v>
      </c>
      <c r="J30" s="137">
        <v>188</v>
      </c>
      <c r="K30" s="138">
        <v>0.31521739130434789</v>
      </c>
      <c r="L30" s="138">
        <v>47.4</v>
      </c>
      <c r="M30" s="138">
        <v>0.25388601036269431</v>
      </c>
      <c r="N30" s="139">
        <v>0.2872340425531914</v>
      </c>
      <c r="O30" s="140"/>
      <c r="P30" s="140">
        <v>3540</v>
      </c>
      <c r="Q30" s="140">
        <v>1420</v>
      </c>
      <c r="R30" s="140">
        <v>109</v>
      </c>
      <c r="S30" s="140">
        <v>3114</v>
      </c>
      <c r="T30" s="138"/>
      <c r="U30" s="138">
        <v>1.492957746478873</v>
      </c>
      <c r="V30" s="138">
        <v>31.477064220183486</v>
      </c>
      <c r="W30" s="139">
        <v>0.1368015414258188</v>
      </c>
      <c r="X30" s="140"/>
      <c r="Y30" s="140">
        <v>1682</v>
      </c>
      <c r="Z30" s="140">
        <v>679</v>
      </c>
      <c r="AA30" s="159">
        <v>3274</v>
      </c>
      <c r="AB30" s="10"/>
    </row>
    <row r="31" spans="1:28" ht="16.5" thickTop="1" thickBot="1">
      <c r="A31" s="10"/>
      <c r="B31" s="187"/>
      <c r="C31" s="201" t="s">
        <v>17</v>
      </c>
      <c r="D31" s="202"/>
      <c r="E31" s="203"/>
      <c r="F31" s="141">
        <v>723641</v>
      </c>
      <c r="G31" s="141">
        <v>241516</v>
      </c>
      <c r="H31" s="141">
        <v>4669</v>
      </c>
      <c r="I31" s="141">
        <v>494948</v>
      </c>
      <c r="J31" s="141">
        <v>513727</v>
      </c>
      <c r="K31" s="142">
        <v>1.9962445552261547</v>
      </c>
      <c r="L31" s="142">
        <v>153.98843435425144</v>
      </c>
      <c r="M31" s="142">
        <v>0.46205459967511731</v>
      </c>
      <c r="N31" s="143">
        <v>0.40861002049726802</v>
      </c>
      <c r="O31" s="144"/>
      <c r="P31" s="144">
        <v>8316425</v>
      </c>
      <c r="Q31" s="144">
        <v>2005616</v>
      </c>
      <c r="R31" s="144">
        <v>53197</v>
      </c>
      <c r="S31" s="144">
        <v>8428481</v>
      </c>
      <c r="T31" s="142"/>
      <c r="U31" s="142">
        <v>3.1465689344321151</v>
      </c>
      <c r="V31" s="142">
        <v>155.33259394326748</v>
      </c>
      <c r="W31" s="143">
        <v>-1.3294922299759593E-2</v>
      </c>
      <c r="X31" s="144"/>
      <c r="Y31" s="144">
        <v>2411641</v>
      </c>
      <c r="Z31" s="144">
        <v>1324261</v>
      </c>
      <c r="AA31" s="162">
        <v>8654686</v>
      </c>
      <c r="AB31" s="10"/>
    </row>
    <row r="32" spans="1:28" ht="15.75" thickTop="1">
      <c r="A32" s="10"/>
      <c r="B32" s="10"/>
      <c r="C32" s="10"/>
      <c r="D32" s="10"/>
      <c r="E32" s="10"/>
      <c r="F32" s="47"/>
      <c r="G32" s="47"/>
      <c r="H32" s="47"/>
      <c r="I32" s="47"/>
      <c r="J32" s="47"/>
      <c r="K32" s="47"/>
      <c r="L32" s="47"/>
      <c r="M32" s="47"/>
      <c r="N32" s="10"/>
      <c r="O32" s="10"/>
      <c r="P32" s="10"/>
      <c r="Q32" s="10"/>
      <c r="R32" s="10"/>
      <c r="S32" s="10"/>
      <c r="T32" s="10"/>
      <c r="U32" s="10"/>
      <c r="V32" s="10"/>
      <c r="W32" s="10"/>
      <c r="X32" s="10"/>
      <c r="Y32" s="10"/>
      <c r="Z32" s="10"/>
      <c r="AA32" s="10"/>
      <c r="AB32" s="10"/>
    </row>
    <row r="33" spans="1:28" ht="15">
      <c r="A33" s="10"/>
      <c r="B33" s="10"/>
      <c r="C33" s="10"/>
      <c r="D33" s="10"/>
      <c r="E33" s="10"/>
      <c r="F33" s="47"/>
      <c r="G33" s="47"/>
      <c r="H33" s="47"/>
      <c r="I33" s="47"/>
      <c r="J33" s="47"/>
      <c r="K33" s="47"/>
      <c r="L33" s="47"/>
      <c r="M33" s="47"/>
      <c r="N33" s="10"/>
      <c r="O33" s="10"/>
      <c r="P33" s="10"/>
      <c r="Q33" s="10"/>
      <c r="R33" s="10"/>
      <c r="S33" s="10"/>
      <c r="T33" s="10"/>
      <c r="U33" s="10"/>
      <c r="V33" s="10"/>
      <c r="W33" s="10"/>
      <c r="X33" s="10"/>
      <c r="Y33" s="10"/>
      <c r="Z33" s="10"/>
      <c r="AA33" s="10"/>
      <c r="AB33" s="10"/>
    </row>
    <row r="34" spans="1:28" ht="15">
      <c r="P34" s="220"/>
      <c r="Q34" s="220"/>
      <c r="R34" s="220"/>
      <c r="S34" s="220"/>
      <c r="AB34" s="10"/>
    </row>
    <row r="35" spans="1:28" ht="15" hidden="1">
      <c r="P35" s="220"/>
      <c r="Q35" s="220"/>
      <c r="R35" s="220"/>
      <c r="S35" s="220"/>
      <c r="AB35" s="10"/>
    </row>
    <row r="36" spans="1:28" ht="15" hidden="1">
      <c r="P36" s="220"/>
      <c r="Q36" s="220"/>
      <c r="R36" s="220"/>
      <c r="S36" s="220"/>
      <c r="AB36" s="10"/>
    </row>
    <row r="37" spans="1:28" ht="15" hidden="1">
      <c r="AB37" s="10"/>
    </row>
    <row r="38" spans="1:28" ht="15" hidden="1">
      <c r="AB38" s="10"/>
    </row>
    <row r="39" spans="1:28" ht="15" hidden="1">
      <c r="AB39" s="10"/>
    </row>
    <row r="40" spans="1:28" ht="14.45" customHeight="1"/>
    <row r="41" spans="1:28" ht="14.45" customHeight="1"/>
    <row r="42" spans="1:28" ht="14.45" customHeight="1"/>
    <row r="43" spans="1:28" ht="14.45" customHeight="1"/>
    <row r="44" spans="1:28" ht="14.45" customHeight="1"/>
    <row r="45" spans="1:28" ht="14.45" customHeight="1"/>
    <row r="46" spans="1:28" ht="14.45" customHeight="1"/>
    <row r="47" spans="1:28" ht="14.45" customHeight="1"/>
    <row r="48" spans="1:28" ht="14.45" customHeight="1"/>
    <row r="49" ht="14.45" customHeight="1"/>
    <row r="50" ht="14.45" customHeight="1"/>
    <row r="51" ht="14.45" customHeight="1"/>
    <row r="52" ht="14.45" customHeight="1"/>
    <row r="53" ht="14.45" customHeight="1"/>
    <row r="54" ht="14.45" customHeight="1"/>
    <row r="55" ht="14.45" customHeight="1"/>
    <row r="56" ht="14.45" customHeight="1"/>
    <row r="57" ht="14.45" customHeight="1"/>
    <row r="58" ht="14.45" customHeight="1"/>
    <row r="59" ht="14.45" customHeight="1"/>
    <row r="60" ht="14.45" customHeight="1"/>
    <row r="61" ht="14.45" customHeight="1"/>
    <row r="62" ht="14.45" customHeight="1"/>
    <row r="63" ht="14.45" customHeight="1"/>
    <row r="64" ht="14.45" customHeight="1"/>
    <row r="65" ht="14.45" customHeight="1"/>
    <row r="66" ht="14.45" customHeight="1"/>
  </sheetData>
  <mergeCells count="3">
    <mergeCell ref="F9:N9"/>
    <mergeCell ref="O9:W9"/>
    <mergeCell ref="X9:AA9"/>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33"/>
  <sheetViews>
    <sheetView showGridLines="0" topLeftCell="H12" zoomScaleNormal="100" zoomScalePageLayoutView="40" workbookViewId="0">
      <selection activeCell="AA31" sqref="F12:AA31"/>
    </sheetView>
  </sheetViews>
  <sheetFormatPr defaultColWidth="0" defaultRowHeight="0" customHeight="1" zeroHeight="1"/>
  <cols>
    <col min="1" max="3" width="2.5703125" customWidth="1"/>
    <col min="4" max="4" width="9.140625" customWidth="1"/>
    <col min="5" max="7" width="15.42578125" customWidth="1"/>
    <col min="8" max="9" width="11.140625" bestFit="1" customWidth="1"/>
    <col min="10" max="10" width="10.5703125" bestFit="1" customWidth="1"/>
    <col min="11" max="11" width="9.28515625" customWidth="1"/>
    <col min="12" max="12" width="9" bestFit="1" customWidth="1"/>
    <col min="13" max="14" width="9.140625" customWidth="1"/>
    <col min="15" max="15" width="11" bestFit="1" customWidth="1"/>
    <col min="16" max="16" width="11" customWidth="1"/>
    <col min="17" max="17" width="10.28515625" bestFit="1" customWidth="1"/>
    <col min="18" max="18" width="12.28515625" bestFit="1" customWidth="1"/>
    <col min="19" max="19" width="11.42578125" customWidth="1"/>
    <col min="20" max="20" width="9.7109375" customWidth="1"/>
    <col min="21" max="21" width="8.7109375" customWidth="1"/>
    <col min="22" max="22" width="9.140625" bestFit="1" customWidth="1"/>
    <col min="23" max="23" width="8.7109375" customWidth="1"/>
    <col min="24" max="24" width="10.42578125" bestFit="1" customWidth="1"/>
    <col min="25" max="25" width="10.42578125" customWidth="1"/>
    <col min="26" max="26" width="10.42578125" bestFit="1" customWidth="1"/>
    <col min="27" max="27" width="11.28515625" bestFit="1" customWidth="1"/>
    <col min="28" max="28" width="3.28515625" style="10" customWidth="1"/>
    <col min="29" max="43" width="0" style="10" hidden="1" customWidth="1"/>
    <col min="44" max="51" width="0" hidden="1" customWidth="1"/>
    <col min="52" max="16384" width="9.140625" hidden="1"/>
  </cols>
  <sheetData>
    <row r="1" spans="1:43" ht="15">
      <c r="A1" s="10"/>
      <c r="B1" s="10"/>
      <c r="C1" s="10"/>
      <c r="D1" s="10"/>
      <c r="E1" s="10"/>
      <c r="F1" s="10"/>
      <c r="G1" s="10"/>
      <c r="H1" s="10"/>
      <c r="I1" s="10"/>
      <c r="J1" s="10"/>
      <c r="K1" s="10"/>
      <c r="L1" s="10"/>
      <c r="M1" s="10"/>
      <c r="N1" s="10"/>
      <c r="O1" s="10"/>
      <c r="P1" s="10"/>
      <c r="Q1" s="10"/>
      <c r="R1" s="10"/>
      <c r="S1" s="10"/>
      <c r="T1" s="10"/>
      <c r="U1" s="10"/>
      <c r="V1" s="10"/>
      <c r="W1" s="10"/>
      <c r="X1" s="10"/>
      <c r="Y1" s="10"/>
      <c r="Z1" s="10"/>
      <c r="AA1" s="10"/>
    </row>
    <row r="2" spans="1:43" ht="19.5"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row>
    <row r="3" spans="1:43" ht="15">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row>
    <row r="4" spans="1:43" ht="15.75">
      <c r="A4" s="10"/>
      <c r="B4" s="167" t="s">
        <v>11</v>
      </c>
      <c r="C4" s="167" t="s">
        <v>11</v>
      </c>
      <c r="D4" s="165"/>
      <c r="E4" s="169" t="s">
        <v>79</v>
      </c>
      <c r="F4" s="165"/>
      <c r="G4" s="165"/>
      <c r="H4" s="165"/>
      <c r="I4" s="165"/>
      <c r="J4" s="165"/>
      <c r="K4" s="165"/>
      <c r="L4" s="165"/>
      <c r="M4" s="165"/>
      <c r="N4" s="165"/>
      <c r="O4" s="165"/>
      <c r="P4" s="165"/>
      <c r="Q4" s="165"/>
      <c r="R4" s="165"/>
      <c r="S4" s="165"/>
      <c r="T4" s="165"/>
      <c r="U4" s="165"/>
      <c r="V4" s="165"/>
      <c r="W4" s="165"/>
      <c r="X4" s="165"/>
      <c r="Y4" s="165"/>
      <c r="Z4" s="165"/>
      <c r="AA4" s="165"/>
    </row>
    <row r="5" spans="1:43" ht="15">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row>
    <row r="6" spans="1:43" ht="15">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row>
    <row r="7" spans="1:43" ht="15">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row>
    <row r="8" spans="1:43" ht="15">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row>
    <row r="9" spans="1:43" s="125" customFormat="1" ht="15">
      <c r="A9" s="10"/>
      <c r="B9"/>
      <c r="C9" s="171" t="s">
        <v>11</v>
      </c>
      <c r="D9" s="172"/>
      <c r="E9" s="172"/>
      <c r="F9" s="253" t="s">
        <v>41</v>
      </c>
      <c r="G9" s="253"/>
      <c r="H9" s="253"/>
      <c r="I9" s="253"/>
      <c r="J9" s="253"/>
      <c r="K9" s="253"/>
      <c r="L9" s="253"/>
      <c r="M9" s="253"/>
      <c r="N9" s="254"/>
      <c r="O9" s="252" t="s">
        <v>41</v>
      </c>
      <c r="P9" s="253"/>
      <c r="Q9" s="253"/>
      <c r="R9" s="253"/>
      <c r="S9" s="253"/>
      <c r="T9" s="253"/>
      <c r="U9" s="253"/>
      <c r="V9" s="253"/>
      <c r="W9" s="254"/>
      <c r="X9" s="252" t="s">
        <v>25</v>
      </c>
      <c r="Y9" s="253"/>
      <c r="Z9" s="253"/>
      <c r="AA9" s="255"/>
      <c r="AB9" s="10"/>
      <c r="AC9" s="124"/>
      <c r="AD9" s="124"/>
      <c r="AE9" s="124"/>
      <c r="AF9" s="124"/>
      <c r="AG9" s="124"/>
      <c r="AH9" s="124"/>
      <c r="AI9" s="124"/>
      <c r="AJ9" s="124"/>
      <c r="AK9" s="124"/>
      <c r="AL9" s="124"/>
      <c r="AM9" s="124"/>
      <c r="AN9" s="124"/>
      <c r="AO9" s="124"/>
      <c r="AP9" s="124"/>
      <c r="AQ9" s="124"/>
    </row>
    <row r="10" spans="1:43" ht="15.75">
      <c r="A10" s="10"/>
      <c r="B10" s="173"/>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row>
    <row r="11" spans="1:43" s="186" customFormat="1" ht="27" customHeight="1">
      <c r="A11" s="177"/>
      <c r="B11" s="55"/>
      <c r="C11" s="178" t="s">
        <v>21</v>
      </c>
      <c r="D11" s="179"/>
      <c r="E11" s="180"/>
      <c r="F11" s="181">
        <v>2023</v>
      </c>
      <c r="G11" s="182">
        <v>2022</v>
      </c>
      <c r="H11" s="182">
        <v>2021</v>
      </c>
      <c r="I11" s="182">
        <v>2020</v>
      </c>
      <c r="J11" s="182">
        <v>2019</v>
      </c>
      <c r="K11" s="183" t="s">
        <v>77</v>
      </c>
      <c r="L11" s="183" t="s">
        <v>76</v>
      </c>
      <c r="M11" s="183" t="s">
        <v>75</v>
      </c>
      <c r="N11" s="184" t="s">
        <v>78</v>
      </c>
      <c r="O11" s="183">
        <v>2023</v>
      </c>
      <c r="P11" s="183">
        <v>2022</v>
      </c>
      <c r="Q11" s="182">
        <v>2021</v>
      </c>
      <c r="R11" s="182">
        <v>2020</v>
      </c>
      <c r="S11" s="182">
        <v>2019</v>
      </c>
      <c r="T11" s="183" t="s">
        <v>77</v>
      </c>
      <c r="U11" s="183" t="s">
        <v>76</v>
      </c>
      <c r="V11" s="183" t="s">
        <v>75</v>
      </c>
      <c r="W11" s="184" t="s">
        <v>78</v>
      </c>
      <c r="X11" s="183">
        <v>2022</v>
      </c>
      <c r="Y11" s="183">
        <v>2021</v>
      </c>
      <c r="Z11" s="182">
        <v>2020</v>
      </c>
      <c r="AA11" s="185">
        <v>2019</v>
      </c>
      <c r="AB11" s="177"/>
      <c r="AC11" s="177"/>
      <c r="AD11" s="177"/>
      <c r="AE11" s="177"/>
      <c r="AF11" s="177"/>
      <c r="AG11" s="177"/>
      <c r="AH11" s="177"/>
      <c r="AI11" s="177"/>
      <c r="AJ11" s="177"/>
      <c r="AK11" s="177"/>
      <c r="AL11" s="177"/>
      <c r="AM11" s="177"/>
      <c r="AN11" s="177"/>
      <c r="AO11" s="177"/>
      <c r="AP11" s="177"/>
      <c r="AQ11" s="177"/>
    </row>
    <row r="12" spans="1:43" ht="15">
      <c r="A12" s="10"/>
      <c r="B12" s="187"/>
      <c r="C12" s="188" t="s">
        <v>5</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row>
    <row r="13" spans="1:43" ht="15">
      <c r="A13" s="10"/>
      <c r="B13" s="187"/>
      <c r="C13" s="190"/>
      <c r="D13" s="168" t="s">
        <v>19</v>
      </c>
      <c r="E13" s="189"/>
      <c r="F13" s="134">
        <v>68</v>
      </c>
      <c r="G13" s="130">
        <v>64</v>
      </c>
      <c r="H13" s="130">
        <v>0</v>
      </c>
      <c r="I13" s="130">
        <v>61</v>
      </c>
      <c r="J13" s="130">
        <v>76</v>
      </c>
      <c r="K13" s="71">
        <v>6.25E-2</v>
      </c>
      <c r="L13" s="71" t="s">
        <v>48</v>
      </c>
      <c r="M13" s="71">
        <v>0.11475409836065564</v>
      </c>
      <c r="N13" s="131">
        <v>-0.10526315789473684</v>
      </c>
      <c r="O13" s="75">
        <v>68</v>
      </c>
      <c r="P13" s="75">
        <v>64</v>
      </c>
      <c r="Q13" s="75">
        <v>0</v>
      </c>
      <c r="R13" s="75">
        <v>61</v>
      </c>
      <c r="S13" s="75">
        <v>76</v>
      </c>
      <c r="T13" s="71">
        <v>6.25E-2</v>
      </c>
      <c r="U13" s="71" t="s">
        <v>48</v>
      </c>
      <c r="V13" s="71">
        <v>0.11475409836065564</v>
      </c>
      <c r="W13" s="131">
        <v>-0.10526315789473684</v>
      </c>
      <c r="X13" s="75">
        <v>346</v>
      </c>
      <c r="Y13" s="75">
        <v>111</v>
      </c>
      <c r="Z13" s="191">
        <v>145</v>
      </c>
      <c r="AA13" s="192">
        <v>386</v>
      </c>
    </row>
    <row r="14" spans="1:43" ht="15">
      <c r="A14" s="10"/>
      <c r="B14" s="187"/>
      <c r="C14" s="190"/>
      <c r="D14" s="168" t="s">
        <v>20</v>
      </c>
      <c r="E14" s="189"/>
      <c r="F14" s="134">
        <v>115964</v>
      </c>
      <c r="G14" s="130">
        <v>50794</v>
      </c>
      <c r="H14" s="130">
        <v>0</v>
      </c>
      <c r="I14" s="130">
        <v>108796</v>
      </c>
      <c r="J14" s="130">
        <v>156866</v>
      </c>
      <c r="K14" s="71">
        <v>1.2830255541993147</v>
      </c>
      <c r="L14" s="71" t="s">
        <v>48</v>
      </c>
      <c r="M14" s="71">
        <v>6.5884775175558019E-2</v>
      </c>
      <c r="N14" s="131">
        <v>-0.2607448395445795</v>
      </c>
      <c r="O14" s="75">
        <v>115964</v>
      </c>
      <c r="P14" s="75">
        <v>50794</v>
      </c>
      <c r="Q14" s="75">
        <v>0</v>
      </c>
      <c r="R14" s="75">
        <v>108796</v>
      </c>
      <c r="S14" s="75">
        <v>156866</v>
      </c>
      <c r="T14" s="71">
        <v>1.2830255541993147</v>
      </c>
      <c r="U14" s="71" t="s">
        <v>48</v>
      </c>
      <c r="V14" s="71">
        <v>6.5884775175558019E-2</v>
      </c>
      <c r="W14" s="131">
        <v>-0.2607448395445795</v>
      </c>
      <c r="X14" s="75">
        <v>380182</v>
      </c>
      <c r="Y14" s="75">
        <v>80863</v>
      </c>
      <c r="Z14" s="191">
        <v>258885</v>
      </c>
      <c r="AA14" s="192">
        <v>733296</v>
      </c>
    </row>
    <row r="15" spans="1:43" ht="15">
      <c r="A15" s="10"/>
      <c r="B15" s="187"/>
      <c r="C15" s="188" t="s">
        <v>8</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row>
    <row r="16" spans="1:43" ht="15">
      <c r="A16" s="10"/>
      <c r="B16" s="187"/>
      <c r="C16" s="190"/>
      <c r="D16" s="168" t="s">
        <v>19</v>
      </c>
      <c r="E16" s="189"/>
      <c r="F16" s="134">
        <v>23</v>
      </c>
      <c r="G16" s="130">
        <v>16</v>
      </c>
      <c r="H16" s="130">
        <v>0</v>
      </c>
      <c r="I16" s="130">
        <v>19</v>
      </c>
      <c r="J16" s="130">
        <v>24</v>
      </c>
      <c r="K16" s="71">
        <v>0.4375</v>
      </c>
      <c r="L16" s="71" t="s">
        <v>48</v>
      </c>
      <c r="M16" s="71">
        <v>0.21052631578947367</v>
      </c>
      <c r="N16" s="131">
        <v>-4.166666666666663E-2</v>
      </c>
      <c r="O16" s="75">
        <v>23</v>
      </c>
      <c r="P16" s="75">
        <v>16</v>
      </c>
      <c r="Q16" s="75">
        <v>0</v>
      </c>
      <c r="R16" s="75">
        <v>19</v>
      </c>
      <c r="S16" s="75">
        <v>24</v>
      </c>
      <c r="T16" s="71">
        <v>0.4375</v>
      </c>
      <c r="U16" s="71" t="s">
        <v>48</v>
      </c>
      <c r="V16" s="71">
        <v>0.21052631578947367</v>
      </c>
      <c r="W16" s="131">
        <v>-4.166666666666663E-2</v>
      </c>
      <c r="X16" s="75">
        <v>778</v>
      </c>
      <c r="Y16" s="75">
        <v>283</v>
      </c>
      <c r="Z16" s="191">
        <v>43</v>
      </c>
      <c r="AA16" s="192">
        <v>827</v>
      </c>
    </row>
    <row r="17" spans="1:51" ht="15">
      <c r="A17" s="10"/>
      <c r="B17" s="187"/>
      <c r="C17" s="190"/>
      <c r="D17" s="168" t="s">
        <v>20</v>
      </c>
      <c r="E17" s="189"/>
      <c r="F17" s="134">
        <v>72958</v>
      </c>
      <c r="G17" s="130">
        <v>21828</v>
      </c>
      <c r="H17" s="130">
        <v>0</v>
      </c>
      <c r="I17" s="130">
        <v>64994</v>
      </c>
      <c r="J17" s="130">
        <v>74523</v>
      </c>
      <c r="K17" s="71">
        <v>2.3424042514201942</v>
      </c>
      <c r="L17" s="71" t="s">
        <v>48</v>
      </c>
      <c r="M17" s="71">
        <v>0.1225343877896421</v>
      </c>
      <c r="N17" s="131">
        <v>-2.1000228117493913E-2</v>
      </c>
      <c r="O17" s="75">
        <v>72958</v>
      </c>
      <c r="P17" s="75">
        <v>21828</v>
      </c>
      <c r="Q17" s="75">
        <v>0</v>
      </c>
      <c r="R17" s="75">
        <v>64994</v>
      </c>
      <c r="S17" s="75">
        <v>74523</v>
      </c>
      <c r="T17" s="71">
        <v>2.3424042514201942</v>
      </c>
      <c r="U17" s="71" t="s">
        <v>48</v>
      </c>
      <c r="V17" s="71">
        <v>0.1225343877896421</v>
      </c>
      <c r="W17" s="131">
        <v>-2.1000228117493913E-2</v>
      </c>
      <c r="X17" s="75">
        <v>1843624</v>
      </c>
      <c r="Y17" s="75">
        <v>465109</v>
      </c>
      <c r="Z17" s="191">
        <v>140552</v>
      </c>
      <c r="AA17" s="192">
        <v>2552942</v>
      </c>
    </row>
    <row r="18" spans="1:51" ht="15">
      <c r="A18" s="10"/>
      <c r="B18" s="187"/>
      <c r="C18" s="188" t="s">
        <v>6</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row>
    <row r="19" spans="1:51" ht="15">
      <c r="A19" s="10"/>
      <c r="B19" s="187"/>
      <c r="C19" s="190"/>
      <c r="D19" s="168" t="s">
        <v>19</v>
      </c>
      <c r="E19" s="189"/>
      <c r="F19" s="134">
        <v>4</v>
      </c>
      <c r="G19" s="130">
        <v>3</v>
      </c>
      <c r="H19" s="130">
        <v>0</v>
      </c>
      <c r="I19" s="130">
        <v>1</v>
      </c>
      <c r="J19" s="130">
        <v>0</v>
      </c>
      <c r="K19" s="71">
        <v>0.33333333333333326</v>
      </c>
      <c r="L19" s="71" t="s">
        <v>48</v>
      </c>
      <c r="M19" s="71">
        <v>3</v>
      </c>
      <c r="N19" s="131" t="s">
        <v>48</v>
      </c>
      <c r="O19" s="75">
        <v>4</v>
      </c>
      <c r="P19" s="75">
        <v>3</v>
      </c>
      <c r="Q19" s="75">
        <v>0</v>
      </c>
      <c r="R19" s="75">
        <v>1</v>
      </c>
      <c r="S19" s="75">
        <v>0</v>
      </c>
      <c r="T19" s="71">
        <v>0.33333333333333326</v>
      </c>
      <c r="U19" s="71" t="s">
        <v>48</v>
      </c>
      <c r="V19" s="71">
        <v>3</v>
      </c>
      <c r="W19" s="131" t="s">
        <v>48</v>
      </c>
      <c r="X19" s="75">
        <v>475</v>
      </c>
      <c r="Y19" s="75">
        <v>23</v>
      </c>
      <c r="Z19" s="191">
        <v>4</v>
      </c>
      <c r="AA19" s="192">
        <v>191</v>
      </c>
    </row>
    <row r="20" spans="1:51" ht="15">
      <c r="A20" s="10"/>
      <c r="B20" s="187"/>
      <c r="C20" s="190"/>
      <c r="D20" s="168" t="s">
        <v>20</v>
      </c>
      <c r="E20" s="189"/>
      <c r="F20" s="134">
        <v>3235</v>
      </c>
      <c r="G20" s="130">
        <v>814</v>
      </c>
      <c r="H20" s="130">
        <v>0</v>
      </c>
      <c r="I20" s="130">
        <v>823</v>
      </c>
      <c r="J20" s="130">
        <v>0</v>
      </c>
      <c r="K20" s="71">
        <v>2.9742014742014744</v>
      </c>
      <c r="L20" s="71" t="s">
        <v>48</v>
      </c>
      <c r="M20" s="71">
        <v>2.9307411907654921</v>
      </c>
      <c r="N20" s="131" t="s">
        <v>48</v>
      </c>
      <c r="O20" s="75">
        <v>3235</v>
      </c>
      <c r="P20" s="75">
        <v>814</v>
      </c>
      <c r="Q20" s="75">
        <v>0</v>
      </c>
      <c r="R20" s="75">
        <v>823</v>
      </c>
      <c r="S20" s="75">
        <v>0</v>
      </c>
      <c r="T20" s="71">
        <v>2.9742014742014744</v>
      </c>
      <c r="U20" s="71" t="s">
        <v>48</v>
      </c>
      <c r="V20" s="71">
        <v>2.9307411907654921</v>
      </c>
      <c r="W20" s="131" t="s">
        <v>48</v>
      </c>
      <c r="X20" s="75">
        <v>561984</v>
      </c>
      <c r="Y20" s="75">
        <v>8611</v>
      </c>
      <c r="Z20" s="191">
        <v>1753</v>
      </c>
      <c r="AA20" s="192">
        <v>254421</v>
      </c>
    </row>
    <row r="21" spans="1:51" ht="15">
      <c r="A21" s="10"/>
      <c r="B21" s="187"/>
      <c r="C21" s="188" t="s">
        <v>4</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row>
    <row r="22" spans="1:51" ht="15">
      <c r="A22" s="10"/>
      <c r="B22" s="187"/>
      <c r="C22" s="190"/>
      <c r="D22" s="168" t="s">
        <v>19</v>
      </c>
      <c r="E22" s="197"/>
      <c r="F22" s="134">
        <v>120</v>
      </c>
      <c r="G22" s="130">
        <v>100</v>
      </c>
      <c r="H22" s="130">
        <v>0</v>
      </c>
      <c r="I22" s="130">
        <v>126</v>
      </c>
      <c r="J22" s="130">
        <v>113</v>
      </c>
      <c r="K22" s="71">
        <v>0.19999999999999996</v>
      </c>
      <c r="L22" s="71" t="s">
        <v>48</v>
      </c>
      <c r="M22" s="71">
        <v>-4.7619047619047672E-2</v>
      </c>
      <c r="N22" s="131">
        <v>6.1946902654867353E-2</v>
      </c>
      <c r="O22" s="75">
        <v>120</v>
      </c>
      <c r="P22" s="75">
        <v>100</v>
      </c>
      <c r="Q22" s="75">
        <v>0</v>
      </c>
      <c r="R22" s="75">
        <v>126</v>
      </c>
      <c r="S22" s="75">
        <v>113</v>
      </c>
      <c r="T22" s="71">
        <v>0.19999999999999996</v>
      </c>
      <c r="U22" s="71" t="s">
        <v>48</v>
      </c>
      <c r="V22" s="71">
        <v>-4.7619047619047672E-2</v>
      </c>
      <c r="W22" s="131">
        <v>6.1946902654867353E-2</v>
      </c>
      <c r="X22" s="75">
        <v>1140</v>
      </c>
      <c r="Y22" s="75">
        <v>411</v>
      </c>
      <c r="Z22" s="191">
        <v>406</v>
      </c>
      <c r="AA22" s="192">
        <v>1205</v>
      </c>
    </row>
    <row r="23" spans="1:51" ht="15">
      <c r="A23" s="10"/>
      <c r="B23" s="187"/>
      <c r="C23" s="190"/>
      <c r="D23" s="168" t="s">
        <v>20</v>
      </c>
      <c r="E23" s="189"/>
      <c r="F23" s="134">
        <v>406985</v>
      </c>
      <c r="G23" s="130">
        <v>144818</v>
      </c>
      <c r="H23" s="130">
        <v>0</v>
      </c>
      <c r="I23" s="130">
        <v>357284</v>
      </c>
      <c r="J23" s="130">
        <v>368396</v>
      </c>
      <c r="K23" s="71">
        <v>1.8103205402643319</v>
      </c>
      <c r="L23" s="71" t="s">
        <v>48</v>
      </c>
      <c r="M23" s="71">
        <v>0.13910782458772286</v>
      </c>
      <c r="N23" s="131">
        <v>0.10474869433978662</v>
      </c>
      <c r="O23" s="75">
        <v>406985</v>
      </c>
      <c r="P23" s="75">
        <v>144818</v>
      </c>
      <c r="Q23" s="75">
        <v>0</v>
      </c>
      <c r="R23" s="75">
        <v>357284</v>
      </c>
      <c r="S23" s="75">
        <v>368396</v>
      </c>
      <c r="T23" s="71">
        <v>1.8103205402643319</v>
      </c>
      <c r="U23" s="71" t="s">
        <v>48</v>
      </c>
      <c r="V23" s="71">
        <v>0.13910782458772286</v>
      </c>
      <c r="W23" s="131">
        <v>0.10474869433978662</v>
      </c>
      <c r="X23" s="75">
        <v>3212646</v>
      </c>
      <c r="Y23" s="75">
        <v>687449</v>
      </c>
      <c r="Z23" s="191">
        <v>833999</v>
      </c>
      <c r="AA23" s="192">
        <v>3859183</v>
      </c>
    </row>
    <row r="24" spans="1:51" ht="15">
      <c r="A24" s="10"/>
      <c r="B24" s="187"/>
      <c r="C24" s="188" t="s">
        <v>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row>
    <row r="25" spans="1:51" ht="15">
      <c r="A25" s="10"/>
      <c r="B25" s="187"/>
      <c r="C25" s="190"/>
      <c r="D25" s="168" t="s">
        <v>19</v>
      </c>
      <c r="E25" s="189"/>
      <c r="F25" s="134">
        <v>4</v>
      </c>
      <c r="G25" s="130">
        <v>3</v>
      </c>
      <c r="H25" s="130">
        <v>1</v>
      </c>
      <c r="I25" s="130">
        <v>5</v>
      </c>
      <c r="J25" s="130">
        <v>4</v>
      </c>
      <c r="K25" s="71">
        <v>0.33333333333333326</v>
      </c>
      <c r="L25" s="71">
        <v>3</v>
      </c>
      <c r="M25" s="71">
        <v>-0.19999999999999996</v>
      </c>
      <c r="N25" s="131">
        <v>0</v>
      </c>
      <c r="O25" s="75">
        <v>4</v>
      </c>
      <c r="P25" s="75">
        <v>3</v>
      </c>
      <c r="Q25" s="75">
        <v>1</v>
      </c>
      <c r="R25" s="75">
        <v>5</v>
      </c>
      <c r="S25" s="75">
        <v>4</v>
      </c>
      <c r="T25" s="71">
        <v>0.33333333333333326</v>
      </c>
      <c r="U25" s="71">
        <v>3</v>
      </c>
      <c r="V25" s="71">
        <v>-0.19999999999999996</v>
      </c>
      <c r="W25" s="131">
        <v>0</v>
      </c>
      <c r="X25" s="75">
        <v>283</v>
      </c>
      <c r="Y25" s="75">
        <v>107</v>
      </c>
      <c r="Z25" s="191">
        <v>32</v>
      </c>
      <c r="AA25" s="192">
        <v>372</v>
      </c>
    </row>
    <row r="26" spans="1:51" ht="15">
      <c r="A26" s="10"/>
      <c r="B26" s="187"/>
      <c r="C26" s="190"/>
      <c r="D26" s="168" t="s">
        <v>20</v>
      </c>
      <c r="E26" s="189"/>
      <c r="F26" s="134">
        <v>14845</v>
      </c>
      <c r="G26" s="130">
        <v>1702</v>
      </c>
      <c r="H26" s="130">
        <v>644</v>
      </c>
      <c r="I26" s="130">
        <v>23141</v>
      </c>
      <c r="J26" s="130">
        <v>19715</v>
      </c>
      <c r="K26" s="71">
        <v>7.7220916568742659</v>
      </c>
      <c r="L26" s="71">
        <v>22.051242236024844</v>
      </c>
      <c r="M26" s="71">
        <v>-0.35849790415280236</v>
      </c>
      <c r="N26" s="131">
        <v>-0.24702003550595997</v>
      </c>
      <c r="O26" s="75">
        <v>14845</v>
      </c>
      <c r="P26" s="75">
        <v>1702</v>
      </c>
      <c r="Q26" s="75">
        <v>644</v>
      </c>
      <c r="R26" s="75">
        <v>23141</v>
      </c>
      <c r="S26" s="75">
        <v>19715</v>
      </c>
      <c r="T26" s="71">
        <v>7.7220916568742659</v>
      </c>
      <c r="U26" s="71">
        <v>22.051242236024844</v>
      </c>
      <c r="V26" s="71">
        <v>-0.35849790415280236</v>
      </c>
      <c r="W26" s="131">
        <v>-0.24702003550595997</v>
      </c>
      <c r="X26" s="75">
        <v>530405</v>
      </c>
      <c r="Y26" s="75">
        <v>147132</v>
      </c>
      <c r="Z26" s="191">
        <v>59180</v>
      </c>
      <c r="AA26" s="192">
        <v>902015</v>
      </c>
    </row>
    <row r="27" spans="1:51" ht="15">
      <c r="A27" s="10"/>
      <c r="B27" s="187"/>
      <c r="C27" s="188" t="s">
        <v>18</v>
      </c>
      <c r="D27" s="168"/>
      <c r="E27" s="189"/>
      <c r="F27" s="135"/>
      <c r="G27" s="135"/>
      <c r="H27" s="135"/>
      <c r="I27" s="135"/>
      <c r="J27" s="135"/>
      <c r="K27" s="71"/>
      <c r="L27" s="71"/>
      <c r="M27" s="71"/>
      <c r="N27" s="131"/>
      <c r="O27" s="154"/>
      <c r="P27" s="154"/>
      <c r="Q27" s="154"/>
      <c r="R27" s="154"/>
      <c r="S27" s="154"/>
      <c r="T27" s="71"/>
      <c r="U27" s="71"/>
      <c r="V27" s="71"/>
      <c r="W27" s="131"/>
      <c r="X27" s="49"/>
      <c r="Y27" s="49"/>
      <c r="Z27" s="195"/>
      <c r="AA27" s="196"/>
    </row>
    <row r="28" spans="1:51" ht="15">
      <c r="B28" s="187"/>
      <c r="C28" s="190"/>
      <c r="D28" s="168" t="s">
        <v>19</v>
      </c>
      <c r="E28" s="189"/>
      <c r="F28" s="134">
        <v>84</v>
      </c>
      <c r="G28" s="130">
        <v>0</v>
      </c>
      <c r="H28" s="130">
        <v>1</v>
      </c>
      <c r="I28" s="130">
        <v>0</v>
      </c>
      <c r="J28" s="130">
        <v>1</v>
      </c>
      <c r="K28" s="71" t="s">
        <v>48</v>
      </c>
      <c r="L28" s="71">
        <v>83</v>
      </c>
      <c r="M28" s="71" t="s">
        <v>48</v>
      </c>
      <c r="N28" s="131">
        <v>83</v>
      </c>
      <c r="O28" s="75">
        <v>84</v>
      </c>
      <c r="P28" s="75">
        <v>0</v>
      </c>
      <c r="Q28" s="75">
        <v>1</v>
      </c>
      <c r="R28" s="75">
        <v>0</v>
      </c>
      <c r="S28" s="75">
        <v>1</v>
      </c>
      <c r="T28" s="71" t="s">
        <v>48</v>
      </c>
      <c r="U28" s="71">
        <v>83</v>
      </c>
      <c r="V28" s="71" t="s">
        <v>48</v>
      </c>
      <c r="W28" s="131">
        <v>83</v>
      </c>
      <c r="X28" s="75">
        <v>605</v>
      </c>
      <c r="Y28" s="75">
        <v>127</v>
      </c>
      <c r="Z28" s="191">
        <v>37</v>
      </c>
      <c r="AA28" s="192">
        <v>363</v>
      </c>
    </row>
    <row r="29" spans="1:51" ht="15">
      <c r="A29" s="10"/>
      <c r="B29" s="187"/>
      <c r="C29" s="190"/>
      <c r="D29" s="168" t="s">
        <v>20</v>
      </c>
      <c r="E29" s="189"/>
      <c r="F29" s="134">
        <v>219418</v>
      </c>
      <c r="G29" s="130">
        <v>0</v>
      </c>
      <c r="H29" s="130">
        <v>644</v>
      </c>
      <c r="I29" s="130">
        <v>0</v>
      </c>
      <c r="J29" s="130">
        <v>1352</v>
      </c>
      <c r="K29" s="71" t="s">
        <v>48</v>
      </c>
      <c r="L29" s="71">
        <v>339.71118012422357</v>
      </c>
      <c r="M29" s="71" t="s">
        <v>48</v>
      </c>
      <c r="N29" s="131">
        <v>161.29142011834318</v>
      </c>
      <c r="O29" s="75">
        <v>219418</v>
      </c>
      <c r="P29" s="75">
        <v>0</v>
      </c>
      <c r="Q29" s="75">
        <v>644</v>
      </c>
      <c r="R29" s="75">
        <v>0</v>
      </c>
      <c r="S29" s="75">
        <v>1352</v>
      </c>
      <c r="T29" s="71" t="s">
        <v>48</v>
      </c>
      <c r="U29" s="71">
        <v>339.71118012422357</v>
      </c>
      <c r="V29" s="71" t="s">
        <v>48</v>
      </c>
      <c r="W29" s="131">
        <v>161.29142011834318</v>
      </c>
      <c r="X29" s="75">
        <v>1098243</v>
      </c>
      <c r="Y29" s="75">
        <v>165083</v>
      </c>
      <c r="Z29" s="191">
        <v>29062</v>
      </c>
      <c r="AA29" s="192">
        <v>867164</v>
      </c>
    </row>
    <row r="30" spans="1:51" ht="15" customHeight="1" thickBot="1">
      <c r="A30" s="10"/>
      <c r="B30" s="187"/>
      <c r="C30" s="198" t="s">
        <v>16</v>
      </c>
      <c r="D30" s="199"/>
      <c r="E30" s="200"/>
      <c r="F30" s="137">
        <v>303</v>
      </c>
      <c r="G30" s="137">
        <v>186</v>
      </c>
      <c r="H30" s="137">
        <v>2</v>
      </c>
      <c r="I30" s="137">
        <v>212</v>
      </c>
      <c r="J30" s="137">
        <v>218</v>
      </c>
      <c r="K30" s="138">
        <v>0.62903225806451624</v>
      </c>
      <c r="L30" s="138">
        <v>150.5</v>
      </c>
      <c r="M30" s="138">
        <v>0.429245283018868</v>
      </c>
      <c r="N30" s="139">
        <v>0.38990825688073394</v>
      </c>
      <c r="O30" s="140">
        <v>303</v>
      </c>
      <c r="P30" s="140">
        <v>186</v>
      </c>
      <c r="Q30" s="140">
        <v>2</v>
      </c>
      <c r="R30" s="140">
        <v>212</v>
      </c>
      <c r="S30" s="140">
        <v>218</v>
      </c>
      <c r="T30" s="138">
        <v>0.62903225806451624</v>
      </c>
      <c r="U30" s="138">
        <v>150.5</v>
      </c>
      <c r="V30" s="138">
        <v>0.429245283018868</v>
      </c>
      <c r="W30" s="139">
        <v>0.38990825688073394</v>
      </c>
      <c r="X30" s="140">
        <v>3627</v>
      </c>
      <c r="Y30" s="140">
        <v>1062</v>
      </c>
      <c r="Z30" s="140">
        <v>667</v>
      </c>
      <c r="AA30" s="159">
        <v>3344</v>
      </c>
    </row>
    <row r="31" spans="1:51" s="27" customFormat="1" ht="15" customHeight="1" thickTop="1" thickBot="1">
      <c r="A31" s="10"/>
      <c r="B31" s="187"/>
      <c r="C31" s="201" t="s">
        <v>17</v>
      </c>
      <c r="D31" s="202"/>
      <c r="E31" s="203"/>
      <c r="F31" s="141">
        <v>833405</v>
      </c>
      <c r="G31" s="141">
        <v>219956</v>
      </c>
      <c r="H31" s="141">
        <v>1288</v>
      </c>
      <c r="I31" s="141">
        <v>555038</v>
      </c>
      <c r="J31" s="141">
        <v>620852</v>
      </c>
      <c r="K31" s="142">
        <v>2.78896233792213</v>
      </c>
      <c r="L31" s="142">
        <v>646.05357142857144</v>
      </c>
      <c r="M31" s="142">
        <v>0.50152782332020518</v>
      </c>
      <c r="N31" s="143">
        <v>0.34235695463653171</v>
      </c>
      <c r="O31" s="144">
        <v>833405</v>
      </c>
      <c r="P31" s="144">
        <v>219956</v>
      </c>
      <c r="Q31" s="144">
        <v>1288</v>
      </c>
      <c r="R31" s="144">
        <v>555038</v>
      </c>
      <c r="S31" s="144">
        <v>620852</v>
      </c>
      <c r="T31" s="142">
        <v>2.78896233792213</v>
      </c>
      <c r="U31" s="142">
        <v>646.05357142857144</v>
      </c>
      <c r="V31" s="142">
        <v>0.50152782332020518</v>
      </c>
      <c r="W31" s="143">
        <v>0.34235695463653171</v>
      </c>
      <c r="X31" s="144">
        <v>7627084</v>
      </c>
      <c r="Y31" s="144">
        <v>1554247</v>
      </c>
      <c r="Z31" s="144">
        <v>1323431</v>
      </c>
      <c r="AA31" s="162">
        <v>9169021</v>
      </c>
      <c r="AB31" s="10"/>
      <c r="AC31" s="26"/>
      <c r="AD31" s="26"/>
      <c r="AE31" s="26"/>
      <c r="AF31" s="26"/>
      <c r="AG31" s="26"/>
      <c r="AH31" s="26"/>
      <c r="AI31" s="26"/>
      <c r="AJ31" s="26"/>
      <c r="AK31" s="26"/>
      <c r="AL31" s="26"/>
      <c r="AM31" s="26"/>
      <c r="AN31" s="26"/>
      <c r="AO31" s="26"/>
      <c r="AP31" s="26"/>
      <c r="AQ31" s="26"/>
    </row>
    <row r="32" spans="1:51" s="10" customFormat="1" ht="15" customHeight="1" thickTop="1">
      <c r="F32" s="47"/>
      <c r="G32" s="47"/>
      <c r="H32" s="47"/>
      <c r="I32" s="47"/>
      <c r="J32" s="47"/>
      <c r="K32" s="47"/>
      <c r="L32" s="47"/>
      <c r="M32" s="47"/>
      <c r="AR32"/>
      <c r="AS32"/>
      <c r="AT32"/>
      <c r="AU32"/>
      <c r="AV32"/>
      <c r="AW32"/>
      <c r="AX32"/>
      <c r="AY32"/>
    </row>
    <row r="33" spans="6:51" s="10" customFormat="1" ht="22.9" customHeight="1">
      <c r="F33" s="47"/>
      <c r="G33" s="47"/>
      <c r="H33" s="47"/>
      <c r="I33" s="47"/>
      <c r="J33" s="47"/>
      <c r="K33" s="47"/>
      <c r="L33" s="47"/>
      <c r="M33" s="47"/>
      <c r="AR33"/>
      <c r="AS33"/>
      <c r="AT33"/>
      <c r="AU33"/>
      <c r="AV33"/>
      <c r="AW33"/>
      <c r="AX33"/>
      <c r="AY33"/>
    </row>
  </sheetData>
  <mergeCells count="3">
    <mergeCell ref="F9:N9"/>
    <mergeCell ref="O9:W9"/>
    <mergeCell ref="X9:AA9"/>
  </mergeCells>
  <pageMargins left="0.7" right="0.7" top="0.75" bottom="0.75" header="0.3" footer="0.3"/>
  <pageSetup paperSize="9" scale="48" orientation="landscape" horizontalDpi="4294967293" verticalDpi="4294967293" r:id="rId1"/>
  <colBreaks count="2" manualBreakCount="2">
    <brk id="3" max="1048575" man="1"/>
    <brk id="5" max="1048575" man="1"/>
  </col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68"/>
  <sheetViews>
    <sheetView showGridLines="0" topLeftCell="A7" zoomScaleNormal="100" zoomScalePageLayoutView="40" workbookViewId="0">
      <selection activeCell="F33" sqref="F33"/>
    </sheetView>
  </sheetViews>
  <sheetFormatPr defaultColWidth="0" defaultRowHeight="26.6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1.42578125" customWidth="1"/>
    <col min="17" max="17" width="8.7109375" customWidth="1"/>
    <col min="18" max="18" width="9.140625" bestFit="1" customWidth="1"/>
    <col min="19" max="19" width="8.7109375" customWidth="1"/>
    <col min="20" max="21" width="10.42578125" bestFit="1" customWidth="1"/>
    <col min="22" max="22" width="11.28515625" bestFit="1" customWidth="1"/>
    <col min="23" max="23" width="3.28515625" style="10" customWidth="1"/>
    <col min="24" max="38" width="0" style="10" hidden="1" customWidth="1"/>
    <col min="39" max="46" width="0" hidden="1" customWidth="1"/>
    <col min="47" max="16384" width="9.140625" hidden="1"/>
  </cols>
  <sheetData>
    <row r="1" spans="1:38" ht="15">
      <c r="A1" s="10"/>
      <c r="B1" s="10"/>
      <c r="C1" s="10"/>
      <c r="D1" s="10"/>
      <c r="E1" s="10"/>
      <c r="F1" s="10"/>
      <c r="G1" s="10"/>
      <c r="H1" s="10"/>
      <c r="I1" s="10"/>
      <c r="J1" s="10"/>
      <c r="K1" s="10"/>
      <c r="L1" s="10"/>
      <c r="M1" s="10"/>
      <c r="N1" s="10"/>
      <c r="O1" s="10"/>
      <c r="P1" s="10"/>
      <c r="Q1" s="10"/>
      <c r="R1" s="10"/>
      <c r="S1" s="10"/>
      <c r="T1" s="10"/>
      <c r="U1" s="10"/>
      <c r="V1" s="10"/>
    </row>
    <row r="2" spans="1:38" ht="19.5" thickBot="1">
      <c r="A2" s="10"/>
      <c r="B2" s="211" t="s">
        <v>10</v>
      </c>
      <c r="C2" s="28"/>
      <c r="D2" s="28"/>
      <c r="E2" s="28"/>
      <c r="F2" s="28"/>
      <c r="G2" s="28"/>
      <c r="H2" s="28"/>
      <c r="I2" s="28"/>
      <c r="J2" s="28"/>
      <c r="K2" s="28"/>
      <c r="L2" s="28"/>
      <c r="M2" s="28"/>
      <c r="N2" s="28"/>
      <c r="O2" s="28"/>
      <c r="P2" s="28"/>
      <c r="Q2" s="28"/>
      <c r="R2" s="28"/>
      <c r="S2" s="28"/>
      <c r="T2" s="28"/>
      <c r="U2" s="28"/>
      <c r="V2" s="28"/>
    </row>
    <row r="3" spans="1:38" ht="15">
      <c r="A3" s="10"/>
      <c r="B3" s="164"/>
      <c r="C3" s="165"/>
      <c r="D3" s="165"/>
      <c r="E3" s="165"/>
      <c r="F3" s="165"/>
      <c r="G3" s="165"/>
      <c r="H3" s="165"/>
      <c r="I3" s="165"/>
      <c r="J3" s="165"/>
      <c r="K3" s="165"/>
      <c r="L3" s="165"/>
      <c r="M3" s="165"/>
      <c r="N3" s="165"/>
      <c r="O3" s="165"/>
      <c r="P3" s="165"/>
      <c r="Q3" s="165"/>
      <c r="R3" s="165"/>
      <c r="S3" s="165"/>
      <c r="T3" s="165"/>
      <c r="U3" s="165"/>
      <c r="V3" s="166"/>
    </row>
    <row r="4" spans="1:38" ht="15.75">
      <c r="A4" s="10"/>
      <c r="B4" s="167" t="s">
        <v>11</v>
      </c>
      <c r="C4" s="168"/>
      <c r="D4" s="165"/>
      <c r="E4" s="169" t="s">
        <v>74</v>
      </c>
      <c r="F4" s="165"/>
      <c r="G4" s="165"/>
      <c r="H4" s="165"/>
      <c r="I4" s="165"/>
      <c r="J4" s="165"/>
      <c r="K4" s="165"/>
      <c r="L4" s="165"/>
      <c r="M4" s="165"/>
      <c r="N4" s="165"/>
      <c r="O4" s="165"/>
      <c r="P4" s="165"/>
      <c r="Q4" s="165"/>
      <c r="R4" s="165"/>
      <c r="S4" s="165"/>
      <c r="T4" s="165"/>
      <c r="U4" s="165"/>
      <c r="V4" s="165"/>
    </row>
    <row r="5" spans="1:38" ht="15">
      <c r="A5" s="10"/>
      <c r="B5" s="164"/>
      <c r="C5" s="165"/>
      <c r="D5" s="165"/>
      <c r="E5" s="165"/>
      <c r="F5" s="165"/>
      <c r="G5" s="165"/>
      <c r="H5" s="165"/>
      <c r="I5" s="165"/>
      <c r="J5" s="165"/>
      <c r="K5" s="165"/>
      <c r="L5" s="165"/>
      <c r="M5" s="165"/>
      <c r="N5" s="165"/>
      <c r="O5" s="165"/>
      <c r="P5" s="165"/>
      <c r="Q5" s="165"/>
      <c r="R5" s="165"/>
      <c r="S5" s="165"/>
      <c r="T5" s="165"/>
      <c r="U5" s="165"/>
      <c r="V5" s="165"/>
    </row>
    <row r="6" spans="1:38" ht="15">
      <c r="A6" s="10"/>
      <c r="B6" s="164"/>
      <c r="C6" s="165"/>
      <c r="D6" s="165"/>
      <c r="E6" s="165"/>
      <c r="F6" s="165"/>
      <c r="G6" s="165"/>
      <c r="H6" s="165"/>
      <c r="I6" s="165"/>
      <c r="J6" s="165"/>
      <c r="K6" s="165"/>
      <c r="L6" s="165"/>
      <c r="M6" s="165"/>
      <c r="N6" s="165"/>
      <c r="O6" s="165"/>
      <c r="P6" s="165"/>
      <c r="Q6" s="165"/>
      <c r="R6" s="165"/>
      <c r="S6" s="165"/>
      <c r="T6" s="165"/>
      <c r="U6" s="165"/>
      <c r="V6" s="165"/>
    </row>
    <row r="7" spans="1:38" ht="15">
      <c r="A7" s="10"/>
      <c r="B7" s="164"/>
      <c r="C7" s="170"/>
      <c r="D7" s="165"/>
      <c r="E7" s="165"/>
      <c r="F7" s="165"/>
      <c r="G7" s="165"/>
      <c r="H7" s="165"/>
      <c r="I7" s="165"/>
      <c r="J7" s="165"/>
      <c r="K7" s="165"/>
      <c r="L7" s="165"/>
      <c r="M7" s="165"/>
      <c r="N7" s="165"/>
      <c r="O7" s="165"/>
      <c r="P7" s="165"/>
      <c r="Q7" s="165"/>
      <c r="R7" s="165"/>
      <c r="S7" s="165"/>
      <c r="T7" s="165"/>
      <c r="U7" s="165"/>
      <c r="V7" s="165"/>
    </row>
    <row r="8" spans="1:38" ht="15">
      <c r="A8" s="10"/>
      <c r="B8" s="164"/>
      <c r="C8" s="165"/>
      <c r="D8" s="165"/>
      <c r="E8" s="165"/>
      <c r="F8" s="165"/>
      <c r="G8" s="165"/>
      <c r="H8" s="165"/>
      <c r="I8" s="165"/>
      <c r="J8" s="165"/>
      <c r="K8" s="165"/>
      <c r="L8" s="165"/>
      <c r="M8" s="165"/>
      <c r="N8" s="165"/>
      <c r="O8" s="165"/>
      <c r="P8" s="165"/>
      <c r="Q8" s="165"/>
      <c r="R8" s="165"/>
      <c r="S8" s="165"/>
      <c r="T8" s="165"/>
      <c r="U8" s="165"/>
      <c r="V8" s="165"/>
    </row>
    <row r="9" spans="1:38" s="125" customFormat="1" ht="15">
      <c r="A9" s="10"/>
      <c r="B9"/>
      <c r="C9" s="171" t="s">
        <v>11</v>
      </c>
      <c r="D9" s="172"/>
      <c r="E9" s="172"/>
      <c r="F9" s="253" t="s">
        <v>39</v>
      </c>
      <c r="G9" s="253"/>
      <c r="H9" s="253"/>
      <c r="I9" s="253"/>
      <c r="J9" s="253"/>
      <c r="K9" s="253"/>
      <c r="L9" s="254"/>
      <c r="M9" s="252" t="s">
        <v>38</v>
      </c>
      <c r="N9" s="253"/>
      <c r="O9" s="253"/>
      <c r="P9" s="253"/>
      <c r="Q9" s="253"/>
      <c r="R9" s="253"/>
      <c r="S9" s="254"/>
      <c r="T9" s="252" t="s">
        <v>25</v>
      </c>
      <c r="U9" s="253"/>
      <c r="V9" s="255"/>
      <c r="W9" s="10"/>
      <c r="X9" s="124"/>
      <c r="Y9" s="124"/>
      <c r="Z9" s="124"/>
      <c r="AA9" s="124"/>
      <c r="AB9" s="124"/>
      <c r="AC9" s="124"/>
      <c r="AD9" s="124"/>
      <c r="AE9" s="124"/>
      <c r="AF9" s="124"/>
      <c r="AG9" s="124"/>
      <c r="AH9" s="124"/>
      <c r="AI9" s="124"/>
      <c r="AJ9" s="124"/>
      <c r="AK9" s="124"/>
      <c r="AL9" s="124"/>
    </row>
    <row r="10" spans="1:38" ht="15.75">
      <c r="A10" s="10"/>
      <c r="B10" s="173"/>
      <c r="C10" s="174"/>
      <c r="D10" s="175"/>
      <c r="E10" s="175"/>
      <c r="F10" s="174"/>
      <c r="G10" s="175"/>
      <c r="H10" s="175"/>
      <c r="I10" s="175"/>
      <c r="J10" s="175"/>
      <c r="K10" s="175"/>
      <c r="L10" s="176"/>
      <c r="M10" s="175"/>
      <c r="N10" s="175"/>
      <c r="O10" s="175"/>
      <c r="P10" s="175"/>
      <c r="Q10" s="175"/>
      <c r="R10" s="175"/>
      <c r="S10" s="176"/>
      <c r="T10" s="175"/>
      <c r="U10" s="175"/>
      <c r="V10" s="176"/>
    </row>
    <row r="11" spans="1:38" s="186" customFormat="1" ht="27" customHeight="1">
      <c r="A11" s="177"/>
      <c r="B11" s="55"/>
      <c r="C11" s="178" t="s">
        <v>21</v>
      </c>
      <c r="D11" s="179"/>
      <c r="E11" s="180"/>
      <c r="F11" s="181">
        <v>2022</v>
      </c>
      <c r="G11" s="182">
        <v>2021</v>
      </c>
      <c r="H11" s="182">
        <v>2020</v>
      </c>
      <c r="I11" s="182">
        <v>2019</v>
      </c>
      <c r="J11" s="183" t="s">
        <v>45</v>
      </c>
      <c r="K11" s="183" t="s">
        <v>46</v>
      </c>
      <c r="L11" s="184" t="s">
        <v>47</v>
      </c>
      <c r="M11" s="183">
        <v>2022</v>
      </c>
      <c r="N11" s="182">
        <v>2021</v>
      </c>
      <c r="O11" s="182">
        <v>2020</v>
      </c>
      <c r="P11" s="182">
        <v>2019</v>
      </c>
      <c r="Q11" s="183" t="s">
        <v>45</v>
      </c>
      <c r="R11" s="183" t="s">
        <v>46</v>
      </c>
      <c r="S11" s="184" t="s">
        <v>47</v>
      </c>
      <c r="T11" s="183">
        <v>2021</v>
      </c>
      <c r="U11" s="182">
        <v>2020</v>
      </c>
      <c r="V11" s="185">
        <v>2019</v>
      </c>
      <c r="W11" s="177"/>
      <c r="X11" s="177"/>
      <c r="Y11" s="177"/>
      <c r="Z11" s="177"/>
      <c r="AA11" s="177"/>
      <c r="AB11" s="177"/>
      <c r="AC11" s="177"/>
      <c r="AD11" s="177"/>
      <c r="AE11" s="177"/>
      <c r="AF11" s="177"/>
      <c r="AG11" s="177"/>
      <c r="AH11" s="177"/>
      <c r="AI11" s="177"/>
      <c r="AJ11" s="177"/>
      <c r="AK11" s="177"/>
      <c r="AL11" s="177"/>
    </row>
    <row r="12" spans="1:38" ht="15">
      <c r="A12" s="10"/>
      <c r="B12" s="187"/>
      <c r="C12" s="188" t="s">
        <v>5</v>
      </c>
      <c r="D12" s="168"/>
      <c r="E12" s="189"/>
      <c r="F12" s="168"/>
      <c r="G12" s="168"/>
      <c r="H12" s="168"/>
      <c r="I12" s="168"/>
      <c r="J12" s="168"/>
      <c r="K12" s="168"/>
      <c r="L12" s="189"/>
      <c r="M12" s="168"/>
      <c r="N12" s="168"/>
      <c r="O12" s="168"/>
      <c r="P12" s="168"/>
      <c r="Q12" s="168"/>
      <c r="R12" s="168"/>
      <c r="S12" s="189"/>
      <c r="T12" s="168"/>
      <c r="U12" s="168"/>
      <c r="V12" s="189"/>
    </row>
    <row r="13" spans="1:38" ht="15">
      <c r="A13" s="10"/>
      <c r="B13" s="187"/>
      <c r="C13" s="190"/>
      <c r="D13" s="168" t="s">
        <v>19</v>
      </c>
      <c r="E13" s="189"/>
      <c r="F13" s="217">
        <v>73</v>
      </c>
      <c r="G13" s="217">
        <v>70</v>
      </c>
      <c r="H13" s="217">
        <v>0</v>
      </c>
      <c r="I13" s="217">
        <v>69</v>
      </c>
      <c r="J13" s="71">
        <f t="shared" ref="J13:J31" si="0">IFERROR(F13/G13-1,"n/a")</f>
        <v>4.2857142857142927E-2</v>
      </c>
      <c r="K13" s="71" t="str">
        <f>IFERROR(F13/H13-1,"n/a")</f>
        <v>n/a</v>
      </c>
      <c r="L13" s="131">
        <f t="shared" ref="L13:L14" si="1">IFERROR(F13/I13-1,"n/a")</f>
        <v>5.7971014492753659E-2</v>
      </c>
      <c r="M13" s="75">
        <v>346</v>
      </c>
      <c r="N13" s="75">
        <v>111</v>
      </c>
      <c r="O13" s="75">
        <v>145</v>
      </c>
      <c r="P13" s="75">
        <v>386</v>
      </c>
      <c r="Q13" s="71">
        <f>IFERROR(M13/N13-1,"n/a")</f>
        <v>2.1171171171171173</v>
      </c>
      <c r="R13" s="71">
        <f>IFERROR(M13/O13-1,"n/a")</f>
        <v>1.386206896551724</v>
      </c>
      <c r="S13" s="131">
        <f>IFERROR(M13/P13-1,"n/a")</f>
        <v>-0.10362694300518138</v>
      </c>
      <c r="T13" s="75">
        <v>111</v>
      </c>
      <c r="U13" s="191">
        <v>145</v>
      </c>
      <c r="V13" s="192">
        <v>386</v>
      </c>
    </row>
    <row r="14" spans="1:38" ht="15">
      <c r="A14" s="10"/>
      <c r="B14" s="187"/>
      <c r="C14" s="190"/>
      <c r="D14" s="168" t="s">
        <v>20</v>
      </c>
      <c r="E14" s="189"/>
      <c r="F14" s="217">
        <f>108803+415</f>
        <v>109218</v>
      </c>
      <c r="G14" s="217">
        <v>52767</v>
      </c>
      <c r="H14" s="217">
        <v>0</v>
      </c>
      <c r="I14" s="217">
        <v>120203</v>
      </c>
      <c r="J14" s="71">
        <f t="shared" si="0"/>
        <v>1.0698163624992891</v>
      </c>
      <c r="K14" s="71" t="str">
        <f t="shared" ref="K14" si="2">IFERROR(F14/H14-1,"n/a")</f>
        <v>n/a</v>
      </c>
      <c r="L14" s="131">
        <f t="shared" si="1"/>
        <v>-9.1387070206234489E-2</v>
      </c>
      <c r="M14" s="75">
        <v>380182</v>
      </c>
      <c r="N14" s="75">
        <v>80863</v>
      </c>
      <c r="O14" s="75">
        <v>258885</v>
      </c>
      <c r="P14" s="75">
        <v>733296</v>
      </c>
      <c r="Q14" s="71">
        <f>IFERROR(M14/N14-1,"n/a")</f>
        <v>3.7015569543548965</v>
      </c>
      <c r="R14" s="71">
        <f>IFERROR(M14/O14-1,"n/a")</f>
        <v>0.46853622264712125</v>
      </c>
      <c r="S14" s="131">
        <f>IFERROR(M14/P14-1,"n/a")</f>
        <v>-0.48154360585629818</v>
      </c>
      <c r="T14" s="75">
        <v>80863</v>
      </c>
      <c r="U14" s="191">
        <v>258885</v>
      </c>
      <c r="V14" s="192">
        <v>733296</v>
      </c>
    </row>
    <row r="15" spans="1:38" ht="15">
      <c r="A15" s="10"/>
      <c r="B15" s="187"/>
      <c r="C15" s="188" t="s">
        <v>8</v>
      </c>
      <c r="D15" s="168"/>
      <c r="E15" s="189"/>
      <c r="F15" s="218"/>
      <c r="G15" s="218"/>
      <c r="H15" s="218"/>
      <c r="I15" s="218"/>
      <c r="J15" s="71"/>
      <c r="K15" s="71"/>
      <c r="L15" s="193"/>
      <c r="M15" s="154"/>
      <c r="N15" s="154"/>
      <c r="O15" s="154"/>
      <c r="P15" s="154"/>
      <c r="Q15" s="71"/>
      <c r="R15" s="194"/>
      <c r="S15" s="193"/>
      <c r="T15" s="49"/>
      <c r="U15" s="195"/>
      <c r="V15" s="196"/>
    </row>
    <row r="16" spans="1:38" ht="15">
      <c r="A16" s="10"/>
      <c r="B16" s="187"/>
      <c r="C16" s="190"/>
      <c r="D16" s="168" t="s">
        <v>19</v>
      </c>
      <c r="E16" s="189"/>
      <c r="F16" s="217">
        <v>31</v>
      </c>
      <c r="G16" s="217">
        <v>25</v>
      </c>
      <c r="H16" s="217">
        <v>0</v>
      </c>
      <c r="I16" s="217">
        <v>20</v>
      </c>
      <c r="J16" s="71">
        <f t="shared" si="0"/>
        <v>0.24</v>
      </c>
      <c r="K16" s="71" t="str">
        <f t="shared" ref="K16:K17" si="3">IFERROR(F16/H16-1,"n/a")</f>
        <v>n/a</v>
      </c>
      <c r="L16" s="131">
        <f t="shared" ref="L16:L17" si="4">IFERROR(F16/I16-1,"n/a")</f>
        <v>0.55000000000000004</v>
      </c>
      <c r="M16" s="75">
        <v>778</v>
      </c>
      <c r="N16" s="75">
        <v>283</v>
      </c>
      <c r="O16" s="75">
        <v>43</v>
      </c>
      <c r="P16" s="75">
        <v>827</v>
      </c>
      <c r="Q16" s="71">
        <f t="shared" ref="Q16:Q17" si="5">IFERROR(M16/N16-1,"n/a")</f>
        <v>1.7491166077738516</v>
      </c>
      <c r="R16" s="71">
        <f t="shared" ref="R16:R17" si="6">IFERROR(M16/O16-1,"n/a")</f>
        <v>17.093023255813954</v>
      </c>
      <c r="S16" s="131">
        <f t="shared" ref="S16:S17" si="7">IFERROR(M16/P16-1,"n/a")</f>
        <v>-5.9250302297460755E-2</v>
      </c>
      <c r="T16" s="75">
        <v>283</v>
      </c>
      <c r="U16" s="191">
        <v>43</v>
      </c>
      <c r="V16" s="192">
        <v>827</v>
      </c>
    </row>
    <row r="17" spans="1:46" ht="15">
      <c r="A17" s="10"/>
      <c r="B17" s="187"/>
      <c r="C17" s="190"/>
      <c r="D17" s="168" t="s">
        <v>20</v>
      </c>
      <c r="E17" s="189"/>
      <c r="F17" s="217">
        <v>88390</v>
      </c>
      <c r="G17" s="217">
        <v>39214</v>
      </c>
      <c r="H17" s="217">
        <v>0</v>
      </c>
      <c r="I17" s="217">
        <v>58943</v>
      </c>
      <c r="J17" s="71">
        <f t="shared" si="0"/>
        <v>1.2540419238027236</v>
      </c>
      <c r="K17" s="71" t="str">
        <f t="shared" si="3"/>
        <v>n/a</v>
      </c>
      <c r="L17" s="131">
        <f t="shared" si="4"/>
        <v>0.49958434419693609</v>
      </c>
      <c r="M17" s="75">
        <v>1843624</v>
      </c>
      <c r="N17" s="75">
        <v>465109</v>
      </c>
      <c r="O17" s="75">
        <v>140552</v>
      </c>
      <c r="P17" s="75">
        <v>2552942</v>
      </c>
      <c r="Q17" s="71">
        <f t="shared" si="5"/>
        <v>2.9638536343093769</v>
      </c>
      <c r="R17" s="71">
        <f t="shared" si="6"/>
        <v>12.117024304172121</v>
      </c>
      <c r="S17" s="131">
        <f t="shared" si="7"/>
        <v>-0.27784336659430575</v>
      </c>
      <c r="T17" s="75">
        <v>465109</v>
      </c>
      <c r="U17" s="191">
        <v>140552</v>
      </c>
      <c r="V17" s="192">
        <v>2552942</v>
      </c>
    </row>
    <row r="18" spans="1:46" ht="15">
      <c r="A18" s="10"/>
      <c r="B18" s="187"/>
      <c r="C18" s="188" t="s">
        <v>6</v>
      </c>
      <c r="D18" s="168"/>
      <c r="E18" s="189"/>
      <c r="F18" s="135"/>
      <c r="G18" s="219"/>
      <c r="H18" s="219"/>
      <c r="I18" s="219"/>
      <c r="J18" s="71"/>
      <c r="K18" s="71"/>
      <c r="L18" s="131"/>
      <c r="M18" s="154"/>
      <c r="N18" s="154"/>
      <c r="O18" s="154"/>
      <c r="P18" s="154"/>
      <c r="Q18" s="71"/>
      <c r="R18" s="71"/>
      <c r="S18" s="131"/>
      <c r="T18" s="49"/>
      <c r="U18" s="195"/>
      <c r="V18" s="196"/>
    </row>
    <row r="19" spans="1:46" ht="15">
      <c r="A19" s="10"/>
      <c r="B19" s="187"/>
      <c r="C19" s="190"/>
      <c r="D19" s="168" t="s">
        <v>19</v>
      </c>
      <c r="E19" s="189"/>
      <c r="F19" s="134">
        <v>9</v>
      </c>
      <c r="G19" s="217">
        <v>3</v>
      </c>
      <c r="H19" s="217">
        <v>0</v>
      </c>
      <c r="I19" s="217">
        <v>9</v>
      </c>
      <c r="J19" s="71">
        <f t="shared" si="0"/>
        <v>2</v>
      </c>
      <c r="K19" s="71" t="str">
        <f t="shared" ref="K19:K20" si="8">IFERROR(F19/H19-1,"n/a")</f>
        <v>n/a</v>
      </c>
      <c r="L19" s="131">
        <f>IFERROR(F19/I19-1,"n/a")</f>
        <v>0</v>
      </c>
      <c r="M19" s="75">
        <v>475</v>
      </c>
      <c r="N19" s="75">
        <v>23</v>
      </c>
      <c r="O19" s="75">
        <v>4</v>
      </c>
      <c r="P19" s="75">
        <v>191</v>
      </c>
      <c r="Q19" s="71">
        <f t="shared" ref="Q19:Q20" si="9">IFERROR(M19/N19-1,"n/a")</f>
        <v>19.652173913043477</v>
      </c>
      <c r="R19" s="71">
        <f t="shared" ref="R19:R20" si="10">IFERROR(M19/O19-1,"n/a")</f>
        <v>117.75</v>
      </c>
      <c r="S19" s="131">
        <f t="shared" ref="S19:S20" si="11">IFERROR(M19/P19-1,"n/a")</f>
        <v>1.4869109947643979</v>
      </c>
      <c r="T19" s="75">
        <v>23</v>
      </c>
      <c r="U19" s="191">
        <v>4</v>
      </c>
      <c r="V19" s="192">
        <v>191</v>
      </c>
    </row>
    <row r="20" spans="1:46" ht="15">
      <c r="A20" s="10"/>
      <c r="B20" s="187"/>
      <c r="C20" s="190"/>
      <c r="D20" s="168" t="s">
        <v>20</v>
      </c>
      <c r="E20" s="189"/>
      <c r="F20" s="134">
        <v>6157</v>
      </c>
      <c r="G20" s="217">
        <v>864</v>
      </c>
      <c r="H20" s="217">
        <v>0</v>
      </c>
      <c r="I20" s="217">
        <v>9825</v>
      </c>
      <c r="J20" s="71">
        <f t="shared" si="0"/>
        <v>6.1261574074074074</v>
      </c>
      <c r="K20" s="71" t="str">
        <f t="shared" si="8"/>
        <v>n/a</v>
      </c>
      <c r="L20" s="131">
        <f t="shared" ref="L20:L31" si="12">IFERROR(F20/I20-1,"n/a")</f>
        <v>-0.37333333333333329</v>
      </c>
      <c r="M20" s="75">
        <v>561984</v>
      </c>
      <c r="N20" s="75">
        <v>8611</v>
      </c>
      <c r="O20" s="75">
        <v>1753</v>
      </c>
      <c r="P20" s="75">
        <v>254421</v>
      </c>
      <c r="Q20" s="71">
        <f t="shared" si="9"/>
        <v>64.263500174195798</v>
      </c>
      <c r="R20" s="71">
        <f t="shared" si="10"/>
        <v>319.58414147176268</v>
      </c>
      <c r="S20" s="131">
        <f t="shared" si="11"/>
        <v>1.2088742674543376</v>
      </c>
      <c r="T20" s="75">
        <v>8611</v>
      </c>
      <c r="U20" s="191">
        <v>1753</v>
      </c>
      <c r="V20" s="192">
        <v>254421</v>
      </c>
    </row>
    <row r="21" spans="1:46" ht="15">
      <c r="A21" s="10"/>
      <c r="B21" s="187"/>
      <c r="C21" s="188" t="s">
        <v>4</v>
      </c>
      <c r="D21" s="168"/>
      <c r="E21" s="197"/>
      <c r="F21" s="135"/>
      <c r="G21" s="219"/>
      <c r="H21" s="219"/>
      <c r="I21" s="219"/>
      <c r="J21" s="71"/>
      <c r="K21" s="71"/>
      <c r="L21" s="131"/>
      <c r="M21" s="154"/>
      <c r="N21" s="154"/>
      <c r="O21" s="154"/>
      <c r="P21" s="154"/>
      <c r="Q21" s="71"/>
      <c r="R21" s="71"/>
      <c r="S21" s="131"/>
      <c r="T21" s="49"/>
      <c r="U21" s="195"/>
      <c r="V21" s="196"/>
    </row>
    <row r="22" spans="1:46" ht="15">
      <c r="A22" s="10"/>
      <c r="B22" s="187"/>
      <c r="C22" s="190"/>
      <c r="D22" s="168" t="s">
        <v>19</v>
      </c>
      <c r="E22" s="197"/>
      <c r="F22" s="134">
        <v>118</v>
      </c>
      <c r="G22" s="217">
        <v>102</v>
      </c>
      <c r="H22" s="217">
        <v>0</v>
      </c>
      <c r="I22" s="217">
        <v>131</v>
      </c>
      <c r="J22" s="71">
        <f t="shared" si="0"/>
        <v>0.15686274509803932</v>
      </c>
      <c r="K22" s="71" t="str">
        <f t="shared" ref="K22:K23" si="13">IFERROR(F22/H22-1,"n/a")</f>
        <v>n/a</v>
      </c>
      <c r="L22" s="131">
        <f t="shared" si="12"/>
        <v>-9.92366412213741E-2</v>
      </c>
      <c r="M22" s="75">
        <v>1140</v>
      </c>
      <c r="N22" s="75">
        <v>411</v>
      </c>
      <c r="O22" s="75">
        <v>406</v>
      </c>
      <c r="P22" s="75">
        <v>1205</v>
      </c>
      <c r="Q22" s="71">
        <f t="shared" ref="Q22:Q23" si="14">IFERROR(M22/N22-1,"n/a")</f>
        <v>1.7737226277372264</v>
      </c>
      <c r="R22" s="71">
        <f t="shared" ref="R22:R23" si="15">IFERROR(M22/O22-1,"n/a")</f>
        <v>1.8078817733990147</v>
      </c>
      <c r="S22" s="131">
        <f t="shared" ref="S22:S23" si="16">IFERROR(M22/P22-1,"n/a")</f>
        <v>-5.3941908713692976E-2</v>
      </c>
      <c r="T22" s="75">
        <v>411</v>
      </c>
      <c r="U22" s="191">
        <v>406</v>
      </c>
      <c r="V22" s="192">
        <v>1205</v>
      </c>
    </row>
    <row r="23" spans="1:46" ht="15">
      <c r="A23" s="10"/>
      <c r="B23" s="187"/>
      <c r="C23" s="190"/>
      <c r="D23" s="168" t="s">
        <v>20</v>
      </c>
      <c r="E23" s="189"/>
      <c r="F23" s="134">
        <v>409516</v>
      </c>
      <c r="G23" s="217">
        <v>200450</v>
      </c>
      <c r="H23" s="217">
        <v>0</v>
      </c>
      <c r="I23" s="217">
        <v>386408</v>
      </c>
      <c r="J23" s="71">
        <f t="shared" si="0"/>
        <v>1.0429832876028935</v>
      </c>
      <c r="K23" s="71" t="str">
        <f t="shared" si="13"/>
        <v>n/a</v>
      </c>
      <c r="L23" s="131">
        <f t="shared" si="12"/>
        <v>5.9802074491211332E-2</v>
      </c>
      <c r="M23" s="75">
        <v>3212646</v>
      </c>
      <c r="N23" s="75">
        <v>687449</v>
      </c>
      <c r="O23" s="75">
        <v>833999</v>
      </c>
      <c r="P23" s="75">
        <v>3859183</v>
      </c>
      <c r="Q23" s="71">
        <f t="shared" si="14"/>
        <v>3.6732863092389403</v>
      </c>
      <c r="R23" s="71">
        <f t="shared" si="15"/>
        <v>2.8520981440025706</v>
      </c>
      <c r="S23" s="131">
        <f t="shared" si="16"/>
        <v>-0.16753209163701233</v>
      </c>
      <c r="T23" s="75">
        <v>687449</v>
      </c>
      <c r="U23" s="191">
        <v>833999</v>
      </c>
      <c r="V23" s="192">
        <v>3859183</v>
      </c>
    </row>
    <row r="24" spans="1:46" ht="15">
      <c r="A24" s="10"/>
      <c r="B24" s="187"/>
      <c r="C24" s="188" t="s">
        <v>7</v>
      </c>
      <c r="D24" s="168"/>
      <c r="E24" s="189"/>
      <c r="F24" s="135"/>
      <c r="G24" s="219"/>
      <c r="H24" s="219"/>
      <c r="I24" s="219"/>
      <c r="J24" s="71"/>
      <c r="K24" s="71"/>
      <c r="L24" s="131"/>
      <c r="M24" s="154"/>
      <c r="N24" s="154"/>
      <c r="O24" s="154"/>
      <c r="P24" s="154"/>
      <c r="Q24" s="71"/>
      <c r="R24" s="71"/>
      <c r="S24" s="131"/>
      <c r="T24" s="49"/>
      <c r="U24" s="195"/>
      <c r="V24" s="196"/>
    </row>
    <row r="25" spans="1:46" ht="15">
      <c r="A25" s="10"/>
      <c r="B25" s="187"/>
      <c r="C25" s="190"/>
      <c r="D25" s="168" t="s">
        <v>19</v>
      </c>
      <c r="E25" s="189"/>
      <c r="F25" s="134">
        <v>5</v>
      </c>
      <c r="G25" s="217">
        <v>7</v>
      </c>
      <c r="H25" s="217">
        <v>3</v>
      </c>
      <c r="I25" s="217">
        <v>44</v>
      </c>
      <c r="J25" s="71">
        <f t="shared" si="0"/>
        <v>-0.2857142857142857</v>
      </c>
      <c r="K25" s="71">
        <f t="shared" ref="K25:K26" si="17">IFERROR(F25/H25-1,"n/a")</f>
        <v>0.66666666666666674</v>
      </c>
      <c r="L25" s="131">
        <f t="shared" si="12"/>
        <v>-0.88636363636363635</v>
      </c>
      <c r="M25" s="75">
        <v>283</v>
      </c>
      <c r="N25" s="75">
        <v>107</v>
      </c>
      <c r="O25" s="75">
        <v>32</v>
      </c>
      <c r="P25" s="75">
        <v>372</v>
      </c>
      <c r="Q25" s="71">
        <f t="shared" ref="Q25:Q26" si="18">IFERROR(M25/N25-1,"n/a")</f>
        <v>1.6448598130841123</v>
      </c>
      <c r="R25" s="71">
        <f t="shared" ref="R25:R26" si="19">IFERROR(M25/O25-1,"n/a")</f>
        <v>7.84375</v>
      </c>
      <c r="S25" s="131">
        <f t="shared" ref="S25:S26" si="20">IFERROR(M25/P25-1,"n/a")</f>
        <v>-0.239247311827957</v>
      </c>
      <c r="T25" s="75">
        <v>107</v>
      </c>
      <c r="U25" s="191">
        <v>32</v>
      </c>
      <c r="V25" s="192">
        <v>372</v>
      </c>
    </row>
    <row r="26" spans="1:46" ht="15">
      <c r="A26" s="10"/>
      <c r="B26" s="187"/>
      <c r="C26" s="190"/>
      <c r="D26" s="168" t="s">
        <v>20</v>
      </c>
      <c r="E26" s="189"/>
      <c r="F26" s="134">
        <v>20252</v>
      </c>
      <c r="G26" s="217">
        <v>13748</v>
      </c>
      <c r="H26" s="217">
        <v>1045</v>
      </c>
      <c r="I26" s="217">
        <v>52611</v>
      </c>
      <c r="J26" s="71">
        <f t="shared" si="0"/>
        <v>0.47308699447192315</v>
      </c>
      <c r="K26" s="71">
        <f t="shared" si="17"/>
        <v>18.379904306220094</v>
      </c>
      <c r="L26" s="131">
        <f t="shared" si="12"/>
        <v>-0.61506148904221547</v>
      </c>
      <c r="M26" s="75">
        <v>530405</v>
      </c>
      <c r="N26" s="75">
        <v>147132</v>
      </c>
      <c r="O26" s="75">
        <v>59180</v>
      </c>
      <c r="P26" s="75">
        <v>902015</v>
      </c>
      <c r="Q26" s="71">
        <f t="shared" si="18"/>
        <v>2.6049601718185031</v>
      </c>
      <c r="R26" s="71">
        <f t="shared" si="19"/>
        <v>7.9625718148022973</v>
      </c>
      <c r="S26" s="131">
        <f t="shared" si="20"/>
        <v>-0.41197762786649894</v>
      </c>
      <c r="T26" s="75">
        <v>147132</v>
      </c>
      <c r="U26" s="191">
        <v>59180</v>
      </c>
      <c r="V26" s="192">
        <v>902015</v>
      </c>
    </row>
    <row r="27" spans="1:46" ht="15">
      <c r="A27" s="10"/>
      <c r="B27" s="187"/>
      <c r="C27" s="188" t="s">
        <v>18</v>
      </c>
      <c r="D27" s="168"/>
      <c r="E27" s="189"/>
      <c r="F27" s="135"/>
      <c r="G27" s="219"/>
      <c r="H27" s="219"/>
      <c r="I27" s="219"/>
      <c r="J27" s="71"/>
      <c r="K27" s="71"/>
      <c r="L27" s="131"/>
      <c r="M27" s="154"/>
      <c r="N27" s="154"/>
      <c r="O27" s="154"/>
      <c r="P27" s="154"/>
      <c r="Q27" s="71"/>
      <c r="R27" s="71"/>
      <c r="S27" s="131"/>
      <c r="T27" s="49"/>
      <c r="U27" s="195"/>
      <c r="V27" s="196"/>
    </row>
    <row r="28" spans="1:46" ht="15">
      <c r="B28" s="187"/>
      <c r="C28" s="190"/>
      <c r="D28" s="168" t="s">
        <v>19</v>
      </c>
      <c r="E28" s="189"/>
      <c r="F28" s="134">
        <f>1+36</f>
        <v>37</v>
      </c>
      <c r="G28" s="217">
        <v>0</v>
      </c>
      <c r="H28" s="217">
        <v>5</v>
      </c>
      <c r="I28" s="217">
        <v>18</v>
      </c>
      <c r="J28" s="71" t="str">
        <f t="shared" si="0"/>
        <v>n/a</v>
      </c>
      <c r="K28" s="71">
        <f t="shared" ref="K28:K31" si="21">IFERROR(F28/H28-1,"n/a")</f>
        <v>6.4</v>
      </c>
      <c r="L28" s="131">
        <f t="shared" si="12"/>
        <v>1.0555555555555554</v>
      </c>
      <c r="M28" s="75">
        <v>605</v>
      </c>
      <c r="N28" s="75">
        <v>127</v>
      </c>
      <c r="O28" s="75">
        <v>37</v>
      </c>
      <c r="P28" s="75">
        <v>363</v>
      </c>
      <c r="Q28" s="71">
        <f t="shared" ref="Q28:Q31" si="22">IFERROR(M28/N28-1,"n/a")</f>
        <v>3.7637795275590555</v>
      </c>
      <c r="R28" s="71">
        <f t="shared" ref="R28:R31" si="23">IFERROR(M28/O28-1,"n/a")</f>
        <v>15.351351351351351</v>
      </c>
      <c r="S28" s="131">
        <f t="shared" ref="S28:S31" si="24">IFERROR(M28/P28-1,"n/a")</f>
        <v>0.66666666666666674</v>
      </c>
      <c r="T28" s="75">
        <v>127</v>
      </c>
      <c r="U28" s="191">
        <v>37</v>
      </c>
      <c r="V28" s="192">
        <f>282+81</f>
        <v>363</v>
      </c>
    </row>
    <row r="29" spans="1:46" ht="15">
      <c r="A29" s="10"/>
      <c r="B29" s="187"/>
      <c r="C29" s="190"/>
      <c r="D29" s="168" t="s">
        <v>20</v>
      </c>
      <c r="E29" s="189"/>
      <c r="F29" s="134">
        <f>2108+606+127100</f>
        <v>129814</v>
      </c>
      <c r="G29" s="217">
        <v>0</v>
      </c>
      <c r="H29" s="217">
        <v>10369</v>
      </c>
      <c r="I29" s="217">
        <v>10666</v>
      </c>
      <c r="J29" s="71" t="str">
        <f t="shared" si="0"/>
        <v>n/a</v>
      </c>
      <c r="K29" s="71">
        <f t="shared" si="21"/>
        <v>11.519432925065098</v>
      </c>
      <c r="L29" s="131">
        <f t="shared" si="12"/>
        <v>11.170823176448527</v>
      </c>
      <c r="M29" s="75">
        <v>1098243</v>
      </c>
      <c r="N29" s="75">
        <v>165083</v>
      </c>
      <c r="O29" s="75">
        <v>29062</v>
      </c>
      <c r="P29" s="75">
        <v>867164</v>
      </c>
      <c r="Q29" s="71">
        <f t="shared" si="22"/>
        <v>5.6526716863638287</v>
      </c>
      <c r="R29" s="71">
        <f t="shared" si="23"/>
        <v>36.789656596242516</v>
      </c>
      <c r="S29" s="131">
        <f t="shared" si="24"/>
        <v>0.2664766987559446</v>
      </c>
      <c r="T29" s="75">
        <v>165083</v>
      </c>
      <c r="U29" s="191">
        <f>20768+8294</f>
        <v>29062</v>
      </c>
      <c r="V29" s="192">
        <f>659951+168729+38484</f>
        <v>867164</v>
      </c>
    </row>
    <row r="30" spans="1:46" ht="15" customHeight="1" thickBot="1">
      <c r="A30" s="10"/>
      <c r="B30" s="187"/>
      <c r="C30" s="198" t="s">
        <v>16</v>
      </c>
      <c r="D30" s="199"/>
      <c r="E30" s="200"/>
      <c r="F30" s="137">
        <f t="shared" ref="F30:I31" si="25">F13+F16+F19+F22+F25+F28</f>
        <v>273</v>
      </c>
      <c r="G30" s="137">
        <f>G13+G16+G19+G22+G25+G28</f>
        <v>207</v>
      </c>
      <c r="H30" s="137">
        <f t="shared" si="25"/>
        <v>8</v>
      </c>
      <c r="I30" s="137">
        <f t="shared" si="25"/>
        <v>291</v>
      </c>
      <c r="J30" s="138">
        <f t="shared" si="0"/>
        <v>0.31884057971014501</v>
      </c>
      <c r="K30" s="138">
        <f t="shared" si="21"/>
        <v>33.125</v>
      </c>
      <c r="L30" s="139">
        <f t="shared" si="12"/>
        <v>-6.1855670103092786E-2</v>
      </c>
      <c r="M30" s="140">
        <f t="shared" ref="M30:P31" si="26">M13+M16+M19+M22+M25+M28</f>
        <v>3627</v>
      </c>
      <c r="N30" s="140">
        <f t="shared" si="26"/>
        <v>1062</v>
      </c>
      <c r="O30" s="140">
        <f t="shared" si="26"/>
        <v>667</v>
      </c>
      <c r="P30" s="140">
        <f t="shared" si="26"/>
        <v>3344</v>
      </c>
      <c r="Q30" s="138">
        <f t="shared" si="22"/>
        <v>2.4152542372881354</v>
      </c>
      <c r="R30" s="138">
        <f t="shared" si="23"/>
        <v>4.437781109445277</v>
      </c>
      <c r="S30" s="139">
        <f t="shared" si="24"/>
        <v>8.4629186602870776E-2</v>
      </c>
      <c r="T30" s="140">
        <f t="shared" ref="T30:V31" si="27">T13+T16+T19+T22+T25+T28</f>
        <v>1062</v>
      </c>
      <c r="U30" s="140">
        <f t="shared" si="27"/>
        <v>667</v>
      </c>
      <c r="V30" s="159">
        <f t="shared" si="27"/>
        <v>3344</v>
      </c>
    </row>
    <row r="31" spans="1:46" s="27" customFormat="1" ht="15" customHeight="1" thickTop="1" thickBot="1">
      <c r="A31" s="10"/>
      <c r="B31" s="187"/>
      <c r="C31" s="201" t="s">
        <v>17</v>
      </c>
      <c r="D31" s="202"/>
      <c r="E31" s="203"/>
      <c r="F31" s="141">
        <f t="shared" si="25"/>
        <v>763347</v>
      </c>
      <c r="G31" s="141">
        <f t="shared" si="25"/>
        <v>307043</v>
      </c>
      <c r="H31" s="141">
        <f t="shared" si="25"/>
        <v>11414</v>
      </c>
      <c r="I31" s="141">
        <f t="shared" si="25"/>
        <v>638656</v>
      </c>
      <c r="J31" s="142">
        <f t="shared" si="0"/>
        <v>1.48612409336803</v>
      </c>
      <c r="K31" s="142">
        <f t="shared" si="21"/>
        <v>65.87813211845102</v>
      </c>
      <c r="L31" s="143">
        <f t="shared" si="12"/>
        <v>0.19523969085078674</v>
      </c>
      <c r="M31" s="144">
        <f t="shared" si="26"/>
        <v>7627084</v>
      </c>
      <c r="N31" s="144">
        <f t="shared" si="26"/>
        <v>1554247</v>
      </c>
      <c r="O31" s="144">
        <f t="shared" si="26"/>
        <v>1323431</v>
      </c>
      <c r="P31" s="144">
        <f t="shared" si="26"/>
        <v>9169021</v>
      </c>
      <c r="Q31" s="142">
        <f t="shared" si="22"/>
        <v>3.9072534803026802</v>
      </c>
      <c r="R31" s="142">
        <f t="shared" si="23"/>
        <v>4.7631142084475879</v>
      </c>
      <c r="S31" s="143">
        <f t="shared" si="24"/>
        <v>-0.16816811740315574</v>
      </c>
      <c r="T31" s="144">
        <f t="shared" si="27"/>
        <v>1554247</v>
      </c>
      <c r="U31" s="144">
        <f t="shared" si="27"/>
        <v>1323431</v>
      </c>
      <c r="V31" s="162">
        <f t="shared" si="27"/>
        <v>9169021</v>
      </c>
      <c r="W31" s="10"/>
      <c r="X31" s="26"/>
      <c r="Y31" s="26"/>
      <c r="Z31" s="26"/>
      <c r="AA31" s="26"/>
      <c r="AB31" s="26"/>
      <c r="AC31" s="26"/>
      <c r="AD31" s="26"/>
      <c r="AE31" s="26"/>
      <c r="AF31" s="26"/>
      <c r="AG31" s="26"/>
      <c r="AH31" s="26"/>
      <c r="AI31" s="26"/>
      <c r="AJ31" s="26"/>
      <c r="AK31" s="26"/>
      <c r="AL31" s="26"/>
    </row>
    <row r="32" spans="1:46" s="10" customFormat="1" ht="15" customHeight="1" thickTop="1">
      <c r="F32" s="47"/>
      <c r="G32" s="47"/>
      <c r="H32" s="47"/>
      <c r="I32" s="47"/>
      <c r="J32" s="47"/>
      <c r="K32" s="47"/>
      <c r="AM32"/>
      <c r="AN32"/>
      <c r="AO32"/>
      <c r="AP32"/>
      <c r="AQ32"/>
      <c r="AR32"/>
      <c r="AS32"/>
      <c r="AT32"/>
    </row>
    <row r="33" ht="26.65" customHeight="1"/>
    <row r="34" ht="26.65" customHeight="1"/>
    <row r="35" ht="26.65" customHeight="1"/>
    <row r="36" ht="26.65" customHeight="1"/>
    <row r="37" ht="26.65" customHeight="1"/>
    <row r="38" ht="26.65" customHeight="1"/>
    <row r="39" ht="26.65" customHeight="1"/>
    <row r="40" ht="26.65" customHeight="1"/>
    <row r="41" ht="26.65" customHeight="1"/>
    <row r="42" ht="26.65" customHeight="1"/>
    <row r="43" ht="26.65" customHeight="1"/>
    <row r="44" ht="26.65" customHeight="1"/>
    <row r="45" ht="26.65" customHeight="1"/>
    <row r="46" ht="26.65" customHeight="1"/>
    <row r="47" ht="26.65" customHeight="1"/>
    <row r="48" ht="26.65" customHeight="1"/>
    <row r="49" ht="26.65" customHeight="1"/>
    <row r="50" ht="26.65" customHeight="1"/>
    <row r="51" ht="26.65" customHeight="1"/>
    <row r="52" ht="26.65" customHeight="1"/>
    <row r="53" ht="26.65" customHeight="1"/>
    <row r="54" ht="26.65" customHeight="1"/>
    <row r="55" ht="26.65" customHeight="1"/>
    <row r="56" ht="26.65" customHeight="1"/>
    <row r="57" ht="26.65" customHeight="1"/>
    <row r="58" ht="26.65" customHeight="1"/>
    <row r="59" ht="26.65" customHeight="1"/>
    <row r="60" ht="26.65" customHeight="1"/>
    <row r="61" ht="26.65" customHeight="1"/>
    <row r="62" ht="26.65" customHeight="1"/>
    <row r="63" ht="26.65" customHeight="1"/>
    <row r="64" ht="26.65" customHeight="1"/>
    <row r="65" ht="26.65" customHeight="1"/>
    <row r="66" ht="26.65" customHeight="1"/>
    <row r="67" ht="26.65" customHeight="1"/>
    <row r="68" ht="26.65" customHeight="1"/>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68"/>
  <sheetViews>
    <sheetView showGridLines="0" zoomScale="110" zoomScaleNormal="110" zoomScalePageLayoutView="40" workbookViewId="0">
      <selection activeCell="C11" sqref="C11"/>
    </sheetView>
  </sheetViews>
  <sheetFormatPr defaultColWidth="0" defaultRowHeight="26.6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1.42578125" customWidth="1"/>
    <col min="17" max="17" width="8.7109375" customWidth="1"/>
    <col min="18" max="18" width="9.140625" bestFit="1" customWidth="1"/>
    <col min="19" max="19" width="8.7109375" customWidth="1"/>
    <col min="20" max="21" width="10.42578125" bestFit="1" customWidth="1"/>
    <col min="22" max="22" width="11.28515625" bestFit="1" customWidth="1"/>
    <col min="23" max="23" width="3.28515625" style="10" customWidth="1"/>
    <col min="24" max="38" width="0" style="10" hidden="1" customWidth="1"/>
    <col min="39" max="46" width="0" hidden="1" customWidth="1"/>
    <col min="47" max="16384" width="9.140625" hidden="1"/>
  </cols>
  <sheetData>
    <row r="1" spans="1:38" ht="15">
      <c r="A1" s="10"/>
      <c r="B1" s="10"/>
      <c r="C1" s="10"/>
      <c r="D1" s="10"/>
      <c r="E1" s="10"/>
      <c r="F1" s="10"/>
      <c r="G1" s="10"/>
      <c r="H1" s="10"/>
      <c r="I1" s="10"/>
      <c r="J1" s="10"/>
      <c r="K1" s="10"/>
      <c r="L1" s="10"/>
      <c r="M1" s="10"/>
      <c r="N1" s="10"/>
      <c r="O1" s="10"/>
      <c r="P1" s="10"/>
      <c r="Q1" s="10"/>
      <c r="R1" s="10"/>
      <c r="S1" s="10"/>
      <c r="T1" s="10"/>
      <c r="U1" s="10"/>
      <c r="V1" s="10"/>
    </row>
    <row r="2" spans="1:38" ht="19.5" thickBot="1">
      <c r="A2" s="10"/>
      <c r="B2" s="211" t="s">
        <v>10</v>
      </c>
      <c r="C2" s="28"/>
      <c r="D2" s="28"/>
      <c r="E2" s="28"/>
      <c r="F2" s="28"/>
      <c r="G2" s="28"/>
      <c r="H2" s="28"/>
      <c r="I2" s="28"/>
      <c r="J2" s="28"/>
      <c r="K2" s="28"/>
      <c r="L2" s="28"/>
      <c r="M2" s="28"/>
      <c r="N2" s="28"/>
      <c r="O2" s="28"/>
      <c r="P2" s="28"/>
      <c r="Q2" s="28"/>
      <c r="R2" s="28"/>
      <c r="S2" s="28"/>
      <c r="T2" s="28"/>
      <c r="U2" s="28"/>
      <c r="V2" s="28"/>
    </row>
    <row r="3" spans="1:38" ht="15">
      <c r="A3" s="10"/>
      <c r="B3" s="164"/>
      <c r="C3" s="165"/>
      <c r="D3" s="165"/>
      <c r="E3" s="165"/>
      <c r="F3" s="165"/>
      <c r="G3" s="165"/>
      <c r="H3" s="165"/>
      <c r="I3" s="165"/>
      <c r="J3" s="165"/>
      <c r="K3" s="165"/>
      <c r="L3" s="165"/>
      <c r="M3" s="165"/>
      <c r="N3" s="165"/>
      <c r="O3" s="165"/>
      <c r="P3" s="165"/>
      <c r="Q3" s="165"/>
      <c r="R3" s="165"/>
      <c r="S3" s="165"/>
      <c r="T3" s="165"/>
      <c r="U3" s="165"/>
      <c r="V3" s="166"/>
    </row>
    <row r="4" spans="1:38" ht="15.75">
      <c r="A4" s="10"/>
      <c r="B4" s="167" t="s">
        <v>11</v>
      </c>
      <c r="C4" s="168"/>
      <c r="D4" s="165"/>
      <c r="E4" s="169" t="s">
        <v>73</v>
      </c>
      <c r="F4" s="165"/>
      <c r="G4" s="165"/>
      <c r="H4" s="165"/>
      <c r="I4" s="165"/>
      <c r="J4" s="165"/>
      <c r="K4" s="165"/>
      <c r="L4" s="165"/>
      <c r="M4" s="165"/>
      <c r="N4" s="165"/>
      <c r="O4" s="165"/>
      <c r="P4" s="165"/>
      <c r="Q4" s="165"/>
      <c r="R4" s="165"/>
      <c r="S4" s="165"/>
      <c r="T4" s="165"/>
      <c r="U4" s="165"/>
      <c r="V4" s="165"/>
    </row>
    <row r="5" spans="1:38" ht="15">
      <c r="A5" s="10"/>
      <c r="B5" s="164"/>
      <c r="C5" s="165"/>
      <c r="D5" s="165"/>
      <c r="E5" s="165"/>
      <c r="F5" s="165"/>
      <c r="G5" s="165"/>
      <c r="H5" s="165"/>
      <c r="I5" s="165"/>
      <c r="J5" s="165"/>
      <c r="K5" s="165"/>
      <c r="L5" s="165"/>
      <c r="M5" s="165"/>
      <c r="N5" s="165"/>
      <c r="O5" s="165"/>
      <c r="P5" s="165"/>
      <c r="Q5" s="165"/>
      <c r="R5" s="165"/>
      <c r="S5" s="165"/>
      <c r="T5" s="165"/>
      <c r="U5" s="165"/>
      <c r="V5" s="165"/>
    </row>
    <row r="6" spans="1:38" ht="15">
      <c r="A6" s="10"/>
      <c r="B6" s="164"/>
      <c r="C6" s="165"/>
      <c r="D6" s="165"/>
      <c r="E6" s="165"/>
      <c r="F6" s="165"/>
      <c r="G6" s="165"/>
      <c r="H6" s="165"/>
      <c r="I6" s="165"/>
      <c r="J6" s="165"/>
      <c r="K6" s="165"/>
      <c r="L6" s="165"/>
      <c r="M6" s="165"/>
      <c r="N6" s="165"/>
      <c r="O6" s="165"/>
      <c r="P6" s="165"/>
      <c r="Q6" s="165"/>
      <c r="R6" s="165"/>
      <c r="S6" s="165"/>
      <c r="T6" s="165"/>
      <c r="U6" s="165"/>
      <c r="V6" s="165"/>
    </row>
    <row r="7" spans="1:38" ht="15">
      <c r="A7" s="10"/>
      <c r="B7" s="164"/>
      <c r="C7" s="170"/>
      <c r="D7" s="165"/>
      <c r="E7" s="165"/>
      <c r="F7" s="165"/>
      <c r="G7" s="165"/>
      <c r="H7" s="165"/>
      <c r="I7" s="165"/>
      <c r="J7" s="165"/>
      <c r="K7" s="165"/>
      <c r="L7" s="165"/>
      <c r="M7" s="165"/>
      <c r="N7" s="165"/>
      <c r="O7" s="165"/>
      <c r="P7" s="165"/>
      <c r="Q7" s="165"/>
      <c r="R7" s="165"/>
      <c r="S7" s="165"/>
      <c r="T7" s="165"/>
      <c r="U7" s="165"/>
      <c r="V7" s="165"/>
    </row>
    <row r="8" spans="1:38" ht="15">
      <c r="A8" s="10"/>
      <c r="B8" s="164"/>
      <c r="C8" s="165"/>
      <c r="D8" s="165"/>
      <c r="E8" s="165"/>
      <c r="F8" s="165"/>
      <c r="G8" s="165"/>
      <c r="H8" s="165"/>
      <c r="I8" s="165"/>
      <c r="J8" s="165"/>
      <c r="K8" s="165"/>
      <c r="L8" s="165"/>
      <c r="M8" s="165"/>
      <c r="N8" s="165"/>
      <c r="O8" s="165"/>
      <c r="P8" s="165"/>
      <c r="Q8" s="165"/>
      <c r="R8" s="165"/>
      <c r="S8" s="165"/>
      <c r="T8" s="165"/>
      <c r="U8" s="165"/>
      <c r="V8" s="165"/>
    </row>
    <row r="9" spans="1:38" s="125" customFormat="1" ht="15">
      <c r="A9" s="10"/>
      <c r="B9"/>
      <c r="C9" s="171" t="s">
        <v>11</v>
      </c>
      <c r="D9" s="172"/>
      <c r="E9" s="172"/>
      <c r="F9" s="253" t="s">
        <v>35</v>
      </c>
      <c r="G9" s="253"/>
      <c r="H9" s="253"/>
      <c r="I9" s="253"/>
      <c r="J9" s="253"/>
      <c r="K9" s="253"/>
      <c r="L9" s="254"/>
      <c r="M9" s="252" t="s">
        <v>36</v>
      </c>
      <c r="N9" s="253"/>
      <c r="O9" s="253"/>
      <c r="P9" s="253"/>
      <c r="Q9" s="253"/>
      <c r="R9" s="253"/>
      <c r="S9" s="254"/>
      <c r="T9" s="252" t="s">
        <v>25</v>
      </c>
      <c r="U9" s="253"/>
      <c r="V9" s="255"/>
      <c r="W9" s="10"/>
      <c r="X9" s="124"/>
      <c r="Y9" s="124"/>
      <c r="Z9" s="124"/>
      <c r="AA9" s="124"/>
      <c r="AB9" s="124"/>
      <c r="AC9" s="124"/>
      <c r="AD9" s="124"/>
      <c r="AE9" s="124"/>
      <c r="AF9" s="124"/>
      <c r="AG9" s="124"/>
      <c r="AH9" s="124"/>
      <c r="AI9" s="124"/>
      <c r="AJ9" s="124"/>
      <c r="AK9" s="124"/>
      <c r="AL9" s="124"/>
    </row>
    <row r="10" spans="1:38" ht="15.75">
      <c r="A10" s="10"/>
      <c r="B10" s="173"/>
      <c r="C10" s="174"/>
      <c r="D10" s="175"/>
      <c r="E10" s="175"/>
      <c r="F10" s="174"/>
      <c r="G10" s="175"/>
      <c r="H10" s="175"/>
      <c r="I10" s="175"/>
      <c r="J10" s="175"/>
      <c r="K10" s="175"/>
      <c r="L10" s="176"/>
      <c r="M10" s="175"/>
      <c r="N10" s="175"/>
      <c r="O10" s="175"/>
      <c r="P10" s="175"/>
      <c r="Q10" s="175"/>
      <c r="R10" s="175"/>
      <c r="S10" s="176"/>
      <c r="T10" s="175"/>
      <c r="U10" s="175"/>
      <c r="V10" s="176"/>
    </row>
    <row r="11" spans="1:38" s="186" customFormat="1" ht="27" customHeight="1">
      <c r="A11" s="177"/>
      <c r="B11" s="55"/>
      <c r="C11" s="178" t="s">
        <v>21</v>
      </c>
      <c r="D11" s="179"/>
      <c r="E11" s="180"/>
      <c r="F11" s="181">
        <v>2022</v>
      </c>
      <c r="G11" s="182">
        <v>2021</v>
      </c>
      <c r="H11" s="182">
        <v>2020</v>
      </c>
      <c r="I11" s="182">
        <v>2019</v>
      </c>
      <c r="J11" s="183" t="s">
        <v>45</v>
      </c>
      <c r="K11" s="183" t="s">
        <v>46</v>
      </c>
      <c r="L11" s="184" t="s">
        <v>47</v>
      </c>
      <c r="M11" s="183">
        <v>2022</v>
      </c>
      <c r="N11" s="182">
        <v>2021</v>
      </c>
      <c r="O11" s="182">
        <v>2020</v>
      </c>
      <c r="P11" s="182">
        <v>2019</v>
      </c>
      <c r="Q11" s="183" t="s">
        <v>45</v>
      </c>
      <c r="R11" s="183" t="s">
        <v>46</v>
      </c>
      <c r="S11" s="184" t="s">
        <v>47</v>
      </c>
      <c r="T11" s="183">
        <v>2021</v>
      </c>
      <c r="U11" s="182">
        <v>2020</v>
      </c>
      <c r="V11" s="185">
        <v>2019</v>
      </c>
      <c r="W11" s="177"/>
      <c r="X11" s="177"/>
      <c r="Y11" s="177"/>
      <c r="Z11" s="177"/>
      <c r="AA11" s="177"/>
      <c r="AB11" s="177"/>
      <c r="AC11" s="177"/>
      <c r="AD11" s="177"/>
      <c r="AE11" s="177"/>
      <c r="AF11" s="177"/>
      <c r="AG11" s="177"/>
      <c r="AH11" s="177"/>
      <c r="AI11" s="177"/>
      <c r="AJ11" s="177"/>
      <c r="AK11" s="177"/>
      <c r="AL11" s="177"/>
    </row>
    <row r="12" spans="1:38" ht="15">
      <c r="A12" s="10"/>
      <c r="B12" s="187"/>
      <c r="C12" s="188" t="s">
        <v>5</v>
      </c>
      <c r="D12" s="168"/>
      <c r="E12" s="189"/>
      <c r="F12" s="168"/>
      <c r="G12" s="168"/>
      <c r="H12" s="168"/>
      <c r="I12" s="168"/>
      <c r="J12" s="168"/>
      <c r="K12" s="168"/>
      <c r="L12" s="189"/>
      <c r="M12" s="168"/>
      <c r="N12" s="168"/>
      <c r="O12" s="168"/>
      <c r="P12" s="168"/>
      <c r="Q12" s="168"/>
      <c r="R12" s="168"/>
      <c r="S12" s="189"/>
      <c r="T12" s="168"/>
      <c r="U12" s="168"/>
      <c r="V12" s="189"/>
    </row>
    <row r="13" spans="1:38" ht="15">
      <c r="A13" s="10"/>
      <c r="B13" s="187"/>
      <c r="C13" s="190"/>
      <c r="D13" s="168" t="s">
        <v>19</v>
      </c>
      <c r="E13" s="189"/>
      <c r="F13" s="136">
        <v>40</v>
      </c>
      <c r="G13" s="130">
        <v>21</v>
      </c>
      <c r="H13" s="130">
        <v>0</v>
      </c>
      <c r="I13" s="130">
        <v>51</v>
      </c>
      <c r="J13" s="71">
        <f t="shared" ref="J13:J31" si="0">IFERROR(F13/G13-1,"n/a")</f>
        <v>0.90476190476190466</v>
      </c>
      <c r="K13" s="71" t="str">
        <f>IFERROR(F13/H13-1,"n/a")</f>
        <v>n/a</v>
      </c>
      <c r="L13" s="131">
        <f t="shared" ref="L13:L14" si="1">IFERROR(F13/I13-1,"n/a")</f>
        <v>-0.21568627450980393</v>
      </c>
      <c r="M13" s="75">
        <f>F13+'Ekim-22'!M13</f>
        <v>273</v>
      </c>
      <c r="N13" s="75">
        <f>G13+'Ekim-22'!N13</f>
        <v>41</v>
      </c>
      <c r="O13" s="75">
        <f>H13+'Ekim-22'!O13</f>
        <v>145</v>
      </c>
      <c r="P13" s="75">
        <f>I13+'Ekim-22'!P13</f>
        <v>317</v>
      </c>
      <c r="Q13" s="71">
        <f>IFERROR(M13/N13-1,"n/a")</f>
        <v>5.6585365853658534</v>
      </c>
      <c r="R13" s="71">
        <f>IFERROR(M13/O13-1,"n/a")</f>
        <v>0.88275862068965516</v>
      </c>
      <c r="S13" s="131">
        <f>IFERROR(M13/P13-1,"n/a")</f>
        <v>-0.13880126182965302</v>
      </c>
      <c r="T13" s="75">
        <v>111</v>
      </c>
      <c r="U13" s="191">
        <v>145</v>
      </c>
      <c r="V13" s="192">
        <v>386</v>
      </c>
    </row>
    <row r="14" spans="1:38" ht="15">
      <c r="A14" s="10"/>
      <c r="B14" s="187"/>
      <c r="C14" s="190"/>
      <c r="D14" s="168" t="s">
        <v>20</v>
      </c>
      <c r="E14" s="189"/>
      <c r="F14" s="136">
        <v>64272</v>
      </c>
      <c r="G14" s="130">
        <v>23175</v>
      </c>
      <c r="H14" s="130">
        <v>0</v>
      </c>
      <c r="I14" s="130">
        <v>89764</v>
      </c>
      <c r="J14" s="71">
        <f t="shared" si="0"/>
        <v>1.7733333333333334</v>
      </c>
      <c r="K14" s="71" t="str">
        <f t="shared" ref="K14" si="2">IFERROR(F14/H14-1,"n/a")</f>
        <v>n/a</v>
      </c>
      <c r="L14" s="131">
        <f t="shared" si="1"/>
        <v>-0.28398912704424939</v>
      </c>
      <c r="M14" s="75">
        <f>F14+'Ekim-22'!M14</f>
        <v>270964</v>
      </c>
      <c r="N14" s="75">
        <f>G14+'Ekim-22'!N14</f>
        <v>28096</v>
      </c>
      <c r="O14" s="75">
        <f>H14+'Ekim-22'!O14</f>
        <v>258885</v>
      </c>
      <c r="P14" s="75">
        <f>I14+'Ekim-22'!P14</f>
        <v>613093</v>
      </c>
      <c r="Q14" s="71">
        <f>IFERROR(M14/N14-1,"n/a")</f>
        <v>8.6442198177676541</v>
      </c>
      <c r="R14" s="71">
        <f>IFERROR(M14/O14-1,"n/a")</f>
        <v>4.6657782413040527E-2</v>
      </c>
      <c r="S14" s="131">
        <f>IFERROR(M14/P14-1,"n/a")</f>
        <v>-0.55803768759388861</v>
      </c>
      <c r="T14" s="75">
        <v>80863</v>
      </c>
      <c r="U14" s="191">
        <v>258885</v>
      </c>
      <c r="V14" s="192">
        <v>733296</v>
      </c>
    </row>
    <row r="15" spans="1:38" ht="15">
      <c r="A15" s="10"/>
      <c r="B15" s="187"/>
      <c r="C15" s="188" t="s">
        <v>8</v>
      </c>
      <c r="D15" s="168"/>
      <c r="E15" s="189"/>
      <c r="F15" s="168"/>
      <c r="G15" s="168"/>
      <c r="H15" s="168"/>
      <c r="I15" s="168"/>
      <c r="J15" s="71"/>
      <c r="K15" s="71"/>
      <c r="L15" s="193"/>
      <c r="M15" s="154"/>
      <c r="N15" s="154"/>
      <c r="O15" s="154"/>
      <c r="P15" s="154"/>
      <c r="Q15" s="71"/>
      <c r="R15" s="194"/>
      <c r="S15" s="193"/>
      <c r="T15" s="49"/>
      <c r="U15" s="195"/>
      <c r="V15" s="196"/>
    </row>
    <row r="16" spans="1:38" ht="15">
      <c r="A16" s="10"/>
      <c r="B16" s="187"/>
      <c r="C16" s="190"/>
      <c r="D16" s="168" t="s">
        <v>19</v>
      </c>
      <c r="E16" s="189"/>
      <c r="F16" s="134">
        <v>91</v>
      </c>
      <c r="G16" s="130">
        <v>67</v>
      </c>
      <c r="H16" s="130">
        <v>0</v>
      </c>
      <c r="I16" s="130">
        <v>95</v>
      </c>
      <c r="J16" s="71">
        <f t="shared" si="0"/>
        <v>0.35820895522388052</v>
      </c>
      <c r="K16" s="71" t="str">
        <f t="shared" ref="K16:K17" si="3">IFERROR(F16/H16-1,"n/a")</f>
        <v>n/a</v>
      </c>
      <c r="L16" s="131">
        <f t="shared" ref="L16:L17" si="4">IFERROR(F16/I16-1,"n/a")</f>
        <v>-4.2105263157894757E-2</v>
      </c>
      <c r="M16" s="75">
        <f>F16+'Ekim-22'!M16</f>
        <v>747</v>
      </c>
      <c r="N16" s="75">
        <f>G16+'Ekim-22'!N16</f>
        <v>258</v>
      </c>
      <c r="O16" s="75">
        <f>H16+'Ekim-22'!O16</f>
        <v>43</v>
      </c>
      <c r="P16" s="75">
        <f>I16+'Ekim-22'!P16</f>
        <v>807</v>
      </c>
      <c r="Q16" s="71">
        <f t="shared" ref="Q16:Q17" si="5">IFERROR(M16/N16-1,"n/a")</f>
        <v>1.8953488372093021</v>
      </c>
      <c r="R16" s="71">
        <f t="shared" ref="R16:R17" si="6">IFERROR(M16/O16-1,"n/a")</f>
        <v>16.372093023255815</v>
      </c>
      <c r="S16" s="131">
        <f t="shared" ref="S16:S17" si="7">IFERROR(M16/P16-1,"n/a")</f>
        <v>-7.4349442379182173E-2</v>
      </c>
      <c r="T16" s="75">
        <v>283</v>
      </c>
      <c r="U16" s="191">
        <v>43</v>
      </c>
      <c r="V16" s="192">
        <v>827</v>
      </c>
    </row>
    <row r="17" spans="1:46" ht="15">
      <c r="A17" s="10"/>
      <c r="B17" s="187"/>
      <c r="C17" s="190"/>
      <c r="D17" s="168" t="s">
        <v>20</v>
      </c>
      <c r="E17" s="189"/>
      <c r="F17" s="134">
        <v>175248</v>
      </c>
      <c r="G17" s="130">
        <v>83507</v>
      </c>
      <c r="H17" s="130">
        <v>0</v>
      </c>
      <c r="I17" s="130">
        <v>263747</v>
      </c>
      <c r="J17" s="71">
        <f t="shared" si="0"/>
        <v>1.0986025123642329</v>
      </c>
      <c r="K17" s="71" t="str">
        <f t="shared" si="3"/>
        <v>n/a</v>
      </c>
      <c r="L17" s="131">
        <f t="shared" si="4"/>
        <v>-0.33554504885363623</v>
      </c>
      <c r="M17" s="75">
        <f>F17+'Ekim-22'!M17</f>
        <v>1755234</v>
      </c>
      <c r="N17" s="75">
        <f>G17+'Ekim-22'!N17</f>
        <v>425895</v>
      </c>
      <c r="O17" s="75">
        <f>H17+'Ekim-22'!O17</f>
        <v>140552</v>
      </c>
      <c r="P17" s="75">
        <f>I17+'Ekim-22'!P17</f>
        <v>2493999</v>
      </c>
      <c r="Q17" s="71">
        <f t="shared" si="5"/>
        <v>3.1212834149262143</v>
      </c>
      <c r="R17" s="71">
        <f t="shared" si="6"/>
        <v>11.488146735727701</v>
      </c>
      <c r="S17" s="131">
        <f t="shared" si="7"/>
        <v>-0.29621703938133093</v>
      </c>
      <c r="T17" s="75">
        <v>465109</v>
      </c>
      <c r="U17" s="191">
        <v>140552</v>
      </c>
      <c r="V17" s="192">
        <v>2552942</v>
      </c>
    </row>
    <row r="18" spans="1:46" ht="15">
      <c r="A18" s="10"/>
      <c r="B18" s="187"/>
      <c r="C18" s="188" t="s">
        <v>6</v>
      </c>
      <c r="D18" s="168"/>
      <c r="E18" s="189"/>
      <c r="F18" s="135"/>
      <c r="G18" s="135"/>
      <c r="H18" s="135"/>
      <c r="I18" s="135"/>
      <c r="J18" s="71"/>
      <c r="K18" s="71"/>
      <c r="L18" s="131"/>
      <c r="M18" s="154"/>
      <c r="N18" s="154"/>
      <c r="O18" s="154"/>
      <c r="P18" s="154"/>
      <c r="Q18" s="71"/>
      <c r="R18" s="71"/>
      <c r="S18" s="131"/>
      <c r="T18" s="49"/>
      <c r="U18" s="195"/>
      <c r="V18" s="196"/>
    </row>
    <row r="19" spans="1:46" ht="15">
      <c r="A19" s="10"/>
      <c r="B19" s="187"/>
      <c r="C19" s="190"/>
      <c r="D19" s="168" t="s">
        <v>19</v>
      </c>
      <c r="E19" s="189"/>
      <c r="F19" s="134">
        <v>32</v>
      </c>
      <c r="G19" s="130">
        <v>9</v>
      </c>
      <c r="H19" s="130">
        <v>0</v>
      </c>
      <c r="I19" s="130">
        <v>10</v>
      </c>
      <c r="J19" s="71">
        <f t="shared" si="0"/>
        <v>2.5555555555555554</v>
      </c>
      <c r="K19" s="71" t="str">
        <f t="shared" ref="K19:K20" si="8">IFERROR(F19/H19-1,"n/a")</f>
        <v>n/a</v>
      </c>
      <c r="L19" s="131">
        <f>IFERROR(F19/I19-1,"n/a")</f>
        <v>2.2000000000000002</v>
      </c>
      <c r="M19" s="75">
        <f>F19+'Ekim-22'!M19</f>
        <v>466</v>
      </c>
      <c r="N19" s="75">
        <f>G19+'Ekim-22'!N19</f>
        <v>20</v>
      </c>
      <c r="O19" s="75">
        <f>H19+'Ekim-22'!O19</f>
        <v>4</v>
      </c>
      <c r="P19" s="75">
        <f>I19+'Ekim-22'!P19</f>
        <v>182</v>
      </c>
      <c r="Q19" s="71">
        <f t="shared" ref="Q19:Q20" si="9">IFERROR(M19/N19-1,"n/a")</f>
        <v>22.3</v>
      </c>
      <c r="R19" s="71">
        <f t="shared" ref="R19:R20" si="10">IFERROR(M19/O19-1,"n/a")</f>
        <v>115.5</v>
      </c>
      <c r="S19" s="131">
        <f t="shared" ref="S19:S20" si="11">IFERROR(M19/P19-1,"n/a")</f>
        <v>1.5604395604395602</v>
      </c>
      <c r="T19" s="75">
        <v>23</v>
      </c>
      <c r="U19" s="191">
        <v>4</v>
      </c>
      <c r="V19" s="192">
        <v>191</v>
      </c>
    </row>
    <row r="20" spans="1:46" ht="15">
      <c r="A20" s="10"/>
      <c r="B20" s="187"/>
      <c r="C20" s="190"/>
      <c r="D20" s="168" t="s">
        <v>20</v>
      </c>
      <c r="E20" s="189"/>
      <c r="F20" s="134">
        <f>31191+116</f>
        <v>31307</v>
      </c>
      <c r="G20" s="130">
        <v>4212</v>
      </c>
      <c r="H20" s="130">
        <v>0</v>
      </c>
      <c r="I20" s="130">
        <v>13055</v>
      </c>
      <c r="J20" s="71">
        <f t="shared" si="0"/>
        <v>6.4328110161443499</v>
      </c>
      <c r="K20" s="71" t="str">
        <f t="shared" si="8"/>
        <v>n/a</v>
      </c>
      <c r="L20" s="131">
        <f t="shared" ref="L20:L31" si="12">IFERROR(F20/I20-1,"n/a")</f>
        <v>1.3980850248946766</v>
      </c>
      <c r="M20" s="75">
        <f>F20+'Ekim-22'!M20</f>
        <v>555827</v>
      </c>
      <c r="N20" s="75">
        <f>G20+'Ekim-22'!N20</f>
        <v>7747</v>
      </c>
      <c r="O20" s="75">
        <f>H20+'Ekim-22'!O20</f>
        <v>1753</v>
      </c>
      <c r="P20" s="75">
        <f>I20+'Ekim-22'!P20</f>
        <v>244596</v>
      </c>
      <c r="Q20" s="71">
        <f t="shared" si="9"/>
        <v>70.74738608493611</v>
      </c>
      <c r="R20" s="71">
        <f t="shared" si="10"/>
        <v>316.07187678265831</v>
      </c>
      <c r="S20" s="131">
        <f t="shared" si="11"/>
        <v>1.2724288214034569</v>
      </c>
      <c r="T20" s="75">
        <v>8611</v>
      </c>
      <c r="U20" s="191">
        <v>1753</v>
      </c>
      <c r="V20" s="192">
        <v>254421</v>
      </c>
    </row>
    <row r="21" spans="1:46" ht="15">
      <c r="A21" s="10"/>
      <c r="B21" s="187"/>
      <c r="C21" s="188" t="s">
        <v>4</v>
      </c>
      <c r="D21" s="168"/>
      <c r="E21" s="197"/>
      <c r="F21" s="135"/>
      <c r="G21" s="135"/>
      <c r="H21" s="135"/>
      <c r="I21" s="135"/>
      <c r="J21" s="71"/>
      <c r="K21" s="71"/>
      <c r="L21" s="131"/>
      <c r="M21" s="154"/>
      <c r="N21" s="154"/>
      <c r="O21" s="154"/>
      <c r="P21" s="154"/>
      <c r="Q21" s="71"/>
      <c r="R21" s="71"/>
      <c r="S21" s="131"/>
      <c r="T21" s="49"/>
      <c r="U21" s="195"/>
      <c r="V21" s="196"/>
    </row>
    <row r="22" spans="1:46" ht="15">
      <c r="A22" s="10"/>
      <c r="B22" s="187"/>
      <c r="C22" s="190"/>
      <c r="D22" s="168" t="s">
        <v>19</v>
      </c>
      <c r="E22" s="197"/>
      <c r="F22" s="134">
        <v>104</v>
      </c>
      <c r="G22" s="130">
        <v>94</v>
      </c>
      <c r="H22" s="130">
        <v>0</v>
      </c>
      <c r="I22" s="130">
        <v>121</v>
      </c>
      <c r="J22" s="71">
        <f t="shared" si="0"/>
        <v>0.1063829787234043</v>
      </c>
      <c r="K22" s="71" t="str">
        <f t="shared" ref="K22:K23" si="13">IFERROR(F22/H22-1,"n/a")</f>
        <v>n/a</v>
      </c>
      <c r="L22" s="131">
        <f t="shared" si="12"/>
        <v>-0.14049586776859502</v>
      </c>
      <c r="M22" s="75">
        <f>F22+'Ekim-22'!M22</f>
        <v>1022</v>
      </c>
      <c r="N22" s="75">
        <f>G22+'Ekim-22'!N22</f>
        <v>309</v>
      </c>
      <c r="O22" s="75">
        <f>H22+'Ekim-22'!O22</f>
        <v>406</v>
      </c>
      <c r="P22" s="75">
        <f>I22+'Ekim-22'!P22</f>
        <v>1074</v>
      </c>
      <c r="Q22" s="71">
        <f t="shared" ref="Q22:Q23" si="14">IFERROR(M22/N22-1,"n/a")</f>
        <v>2.3074433656957929</v>
      </c>
      <c r="R22" s="71">
        <f t="shared" ref="R22:R23" si="15">IFERROR(M22/O22-1,"n/a")</f>
        <v>1.5172413793103448</v>
      </c>
      <c r="S22" s="131">
        <f t="shared" ref="S22:S23" si="16">IFERROR(M22/P22-1,"n/a")</f>
        <v>-4.8417132216014847E-2</v>
      </c>
      <c r="T22" s="75">
        <v>411</v>
      </c>
      <c r="U22" s="191">
        <v>406</v>
      </c>
      <c r="V22" s="192">
        <v>1205</v>
      </c>
    </row>
    <row r="23" spans="1:46" ht="15">
      <c r="A23" s="10"/>
      <c r="B23" s="187"/>
      <c r="C23" s="190"/>
      <c r="D23" s="168" t="s">
        <v>20</v>
      </c>
      <c r="E23" s="189"/>
      <c r="F23" s="134">
        <v>345933</v>
      </c>
      <c r="G23" s="130">
        <v>162789</v>
      </c>
      <c r="H23" s="130">
        <v>0</v>
      </c>
      <c r="I23" s="130">
        <v>331420</v>
      </c>
      <c r="J23" s="71">
        <f t="shared" si="0"/>
        <v>1.1250391611226802</v>
      </c>
      <c r="K23" s="71" t="str">
        <f t="shared" si="13"/>
        <v>n/a</v>
      </c>
      <c r="L23" s="131">
        <f t="shared" si="12"/>
        <v>4.3790356647154693E-2</v>
      </c>
      <c r="M23" s="75">
        <f>F23+'Ekim-22'!M23</f>
        <v>2803130</v>
      </c>
      <c r="N23" s="75">
        <f>G23+'Ekim-22'!N23</f>
        <v>486999</v>
      </c>
      <c r="O23" s="75">
        <f>H23+'Ekim-22'!O23</f>
        <v>833999</v>
      </c>
      <c r="P23" s="75">
        <f>I23+'Ekim-22'!P23</f>
        <v>3472775</v>
      </c>
      <c r="Q23" s="71">
        <f t="shared" si="14"/>
        <v>4.7559255768492337</v>
      </c>
      <c r="R23" s="71">
        <f t="shared" si="15"/>
        <v>2.3610711763443359</v>
      </c>
      <c r="S23" s="131">
        <f t="shared" si="16"/>
        <v>-0.19282706193174048</v>
      </c>
      <c r="T23" s="75">
        <v>687449</v>
      </c>
      <c r="U23" s="191">
        <v>833999</v>
      </c>
      <c r="V23" s="192">
        <v>3859183</v>
      </c>
    </row>
    <row r="24" spans="1:46" ht="15">
      <c r="A24" s="10"/>
      <c r="B24" s="187"/>
      <c r="C24" s="188" t="s">
        <v>7</v>
      </c>
      <c r="D24" s="168"/>
      <c r="E24" s="189"/>
      <c r="F24" s="135"/>
      <c r="G24" s="135"/>
      <c r="H24" s="135"/>
      <c r="I24" s="135"/>
      <c r="J24" s="71"/>
      <c r="K24" s="71"/>
      <c r="L24" s="131"/>
      <c r="M24" s="154"/>
      <c r="N24" s="154"/>
      <c r="O24" s="154"/>
      <c r="P24" s="154"/>
      <c r="Q24" s="71"/>
      <c r="R24" s="71"/>
      <c r="S24" s="131"/>
      <c r="T24" s="49"/>
      <c r="U24" s="195"/>
      <c r="V24" s="196"/>
    </row>
    <row r="25" spans="1:46" ht="15">
      <c r="A25" s="10"/>
      <c r="B25" s="187"/>
      <c r="C25" s="190"/>
      <c r="D25" s="168" t="s">
        <v>19</v>
      </c>
      <c r="E25" s="189"/>
      <c r="F25" s="134">
        <v>11</v>
      </c>
      <c r="G25" s="130">
        <v>13</v>
      </c>
      <c r="H25" s="130">
        <v>5</v>
      </c>
      <c r="I25" s="130">
        <v>20</v>
      </c>
      <c r="J25" s="71">
        <f t="shared" si="0"/>
        <v>-0.15384615384615385</v>
      </c>
      <c r="K25" s="71">
        <f t="shared" ref="K25:K26" si="17">IFERROR(F25/H25-1,"n/a")</f>
        <v>1.2000000000000002</v>
      </c>
      <c r="L25" s="131">
        <f t="shared" si="12"/>
        <v>-0.44999999999999996</v>
      </c>
      <c r="M25" s="75">
        <f>F25+'Ekim-22'!M25</f>
        <v>278</v>
      </c>
      <c r="N25" s="75">
        <f>G25+'Ekim-22'!N25</f>
        <v>100</v>
      </c>
      <c r="O25" s="75">
        <f>H25+'Ekim-22'!O25</f>
        <v>29</v>
      </c>
      <c r="P25" s="75">
        <f>I25+'Ekim-22'!P25</f>
        <v>328</v>
      </c>
      <c r="Q25" s="71">
        <f t="shared" ref="Q25:Q26" si="18">IFERROR(M25/N25-1,"n/a")</f>
        <v>1.7799999999999998</v>
      </c>
      <c r="R25" s="71">
        <f t="shared" ref="R25:R26" si="19">IFERROR(M25/O25-1,"n/a")</f>
        <v>8.5862068965517242</v>
      </c>
      <c r="S25" s="131">
        <f t="shared" ref="S25:S26" si="20">IFERROR(M25/P25-1,"n/a")</f>
        <v>-0.15243902439024393</v>
      </c>
      <c r="T25" s="75">
        <v>107</v>
      </c>
      <c r="U25" s="191">
        <v>32</v>
      </c>
      <c r="V25" s="192">
        <v>372</v>
      </c>
    </row>
    <row r="26" spans="1:46" ht="15">
      <c r="A26" s="10"/>
      <c r="B26" s="187"/>
      <c r="C26" s="190"/>
      <c r="D26" s="168" t="s">
        <v>20</v>
      </c>
      <c r="E26" s="189"/>
      <c r="F26" s="134">
        <v>26816</v>
      </c>
      <c r="G26" s="130">
        <v>16166</v>
      </c>
      <c r="H26" s="130">
        <v>2473</v>
      </c>
      <c r="I26" s="130">
        <v>30720</v>
      </c>
      <c r="J26" s="71">
        <f t="shared" si="0"/>
        <v>0.65879005319806994</v>
      </c>
      <c r="K26" s="71">
        <f t="shared" si="17"/>
        <v>9.8435099069955516</v>
      </c>
      <c r="L26" s="131">
        <f t="shared" si="12"/>
        <v>-0.12708333333333333</v>
      </c>
      <c r="M26" s="75">
        <f>F26+'Ekim-22'!M26</f>
        <v>510153</v>
      </c>
      <c r="N26" s="75">
        <f>G26+'Ekim-22'!N26</f>
        <v>133384</v>
      </c>
      <c r="O26" s="75">
        <f>H26+'Ekim-22'!O26</f>
        <v>58135</v>
      </c>
      <c r="P26" s="75">
        <f>I26+'Ekim-22'!P26</f>
        <v>849404</v>
      </c>
      <c r="Q26" s="71">
        <f t="shared" si="18"/>
        <v>2.8246941162358303</v>
      </c>
      <c r="R26" s="71">
        <f t="shared" si="19"/>
        <v>7.7753160746538228</v>
      </c>
      <c r="S26" s="131">
        <f t="shared" si="20"/>
        <v>-0.39939887262127327</v>
      </c>
      <c r="T26" s="75">
        <v>147132</v>
      </c>
      <c r="U26" s="191">
        <v>59180</v>
      </c>
      <c r="V26" s="192">
        <v>902015</v>
      </c>
    </row>
    <row r="27" spans="1:46" ht="15">
      <c r="A27" s="10"/>
      <c r="B27" s="187"/>
      <c r="C27" s="188" t="s">
        <v>18</v>
      </c>
      <c r="D27" s="168"/>
      <c r="E27" s="189"/>
      <c r="F27" s="135"/>
      <c r="G27" s="135"/>
      <c r="H27" s="135"/>
      <c r="I27" s="135"/>
      <c r="J27" s="71"/>
      <c r="K27" s="71"/>
      <c r="L27" s="131"/>
      <c r="M27" s="154"/>
      <c r="N27" s="154"/>
      <c r="O27" s="154"/>
      <c r="P27" s="154"/>
      <c r="Q27" s="71"/>
      <c r="R27" s="71"/>
      <c r="S27" s="131"/>
      <c r="T27" s="49"/>
      <c r="U27" s="195"/>
      <c r="V27" s="196"/>
    </row>
    <row r="28" spans="1:46" ht="15">
      <c r="B28" s="187"/>
      <c r="C28" s="190"/>
      <c r="D28" s="168" t="s">
        <v>19</v>
      </c>
      <c r="E28" s="189"/>
      <c r="F28" s="134">
        <f>24+38</f>
        <v>62</v>
      </c>
      <c r="G28" s="130">
        <v>20</v>
      </c>
      <c r="H28" s="130">
        <v>8</v>
      </c>
      <c r="I28" s="130">
        <v>17</v>
      </c>
      <c r="J28" s="71">
        <f t="shared" si="0"/>
        <v>2.1</v>
      </c>
      <c r="K28" s="71">
        <f t="shared" ref="K28:K31" si="21">IFERROR(F28/H28-1,"n/a")</f>
        <v>6.75</v>
      </c>
      <c r="L28" s="131">
        <f t="shared" si="12"/>
        <v>2.6470588235294117</v>
      </c>
      <c r="M28" s="75">
        <f>F28+'Ekim-22'!M28</f>
        <v>568</v>
      </c>
      <c r="N28" s="75">
        <f>G28+'Ekim-22'!N28</f>
        <v>127</v>
      </c>
      <c r="O28" s="75">
        <f>H28+'Ekim-22'!O28</f>
        <v>32</v>
      </c>
      <c r="P28" s="75">
        <f>I28+'Ekim-22'!P28</f>
        <v>345</v>
      </c>
      <c r="Q28" s="71">
        <f t="shared" ref="Q28:Q31" si="22">IFERROR(M28/N28-1,"n/a")</f>
        <v>3.4724409448818898</v>
      </c>
      <c r="R28" s="71">
        <f t="shared" ref="R28:R31" si="23">IFERROR(M28/O28-1,"n/a")</f>
        <v>16.75</v>
      </c>
      <c r="S28" s="131">
        <f t="shared" ref="S28:S31" si="24">IFERROR(M28/P28-1,"n/a")</f>
        <v>0.64637681159420279</v>
      </c>
      <c r="T28" s="75">
        <v>127</v>
      </c>
      <c r="U28" s="191">
        <v>37</v>
      </c>
      <c r="V28" s="192">
        <f>282+81</f>
        <v>363</v>
      </c>
    </row>
    <row r="29" spans="1:46" ht="15">
      <c r="A29" s="10"/>
      <c r="B29" s="187"/>
      <c r="C29" s="190"/>
      <c r="D29" s="168" t="s">
        <v>20</v>
      </c>
      <c r="E29" s="189"/>
      <c r="F29" s="134">
        <f>35743+775+99553</f>
        <v>136071</v>
      </c>
      <c r="G29" s="130">
        <v>14810</v>
      </c>
      <c r="H29" s="130">
        <v>2381</v>
      </c>
      <c r="I29" s="130">
        <v>16811</v>
      </c>
      <c r="J29" s="71">
        <f t="shared" si="0"/>
        <v>8.1877785280216067</v>
      </c>
      <c r="K29" s="71">
        <f t="shared" si="21"/>
        <v>56.148677026459474</v>
      </c>
      <c r="L29" s="131">
        <f t="shared" si="12"/>
        <v>7.0941645351258114</v>
      </c>
      <c r="M29" s="75">
        <f>F29+'Ekim-22'!M29</f>
        <v>968429</v>
      </c>
      <c r="N29" s="75">
        <f>G29+'Ekim-22'!N29</f>
        <v>165083</v>
      </c>
      <c r="O29" s="75">
        <f>H29+'Ekim-22'!O29</f>
        <v>18693</v>
      </c>
      <c r="P29" s="75">
        <f>I29+'Ekim-22'!P29</f>
        <v>856498</v>
      </c>
      <c r="Q29" s="71">
        <f t="shared" si="22"/>
        <v>4.8663157320862842</v>
      </c>
      <c r="R29" s="71">
        <f t="shared" si="23"/>
        <v>50.807040068474834</v>
      </c>
      <c r="S29" s="131">
        <f t="shared" si="24"/>
        <v>0.13068448496085217</v>
      </c>
      <c r="T29" s="75">
        <v>165083</v>
      </c>
      <c r="U29" s="191">
        <f>20768+8294</f>
        <v>29062</v>
      </c>
      <c r="V29" s="192">
        <f>659951+168729+38484</f>
        <v>867164</v>
      </c>
    </row>
    <row r="30" spans="1:46" ht="15" customHeight="1" thickBot="1">
      <c r="A30" s="10"/>
      <c r="B30" s="187"/>
      <c r="C30" s="198" t="s">
        <v>16</v>
      </c>
      <c r="D30" s="199"/>
      <c r="E30" s="200"/>
      <c r="F30" s="137">
        <f t="shared" ref="F30:I31" si="25">F13+F16+F19+F22+F25+F28</f>
        <v>340</v>
      </c>
      <c r="G30" s="137">
        <f>G13+G16+G19+G22+G25+G28</f>
        <v>224</v>
      </c>
      <c r="H30" s="137">
        <f t="shared" si="25"/>
        <v>13</v>
      </c>
      <c r="I30" s="137">
        <f t="shared" si="25"/>
        <v>314</v>
      </c>
      <c r="J30" s="138">
        <f t="shared" si="0"/>
        <v>0.51785714285714279</v>
      </c>
      <c r="K30" s="138">
        <f t="shared" si="21"/>
        <v>25.153846153846153</v>
      </c>
      <c r="L30" s="139">
        <f t="shared" si="12"/>
        <v>8.2802547770700619E-2</v>
      </c>
      <c r="M30" s="140">
        <f t="shared" ref="M30:P31" si="26">M13+M16+M19+M22+M25+M28</f>
        <v>3354</v>
      </c>
      <c r="N30" s="140">
        <f t="shared" si="26"/>
        <v>855</v>
      </c>
      <c r="O30" s="140">
        <f t="shared" si="26"/>
        <v>659</v>
      </c>
      <c r="P30" s="140">
        <f t="shared" si="26"/>
        <v>3053</v>
      </c>
      <c r="Q30" s="138">
        <f t="shared" si="22"/>
        <v>2.9228070175438599</v>
      </c>
      <c r="R30" s="138">
        <f t="shared" si="23"/>
        <v>4.0895295902883158</v>
      </c>
      <c r="S30" s="139">
        <f t="shared" si="24"/>
        <v>9.8591549295774739E-2</v>
      </c>
      <c r="T30" s="140">
        <f t="shared" ref="T30:V31" si="27">T13+T16+T19+T22+T25+T28</f>
        <v>1062</v>
      </c>
      <c r="U30" s="140">
        <f t="shared" si="27"/>
        <v>667</v>
      </c>
      <c r="V30" s="159">
        <f t="shared" si="27"/>
        <v>3344</v>
      </c>
    </row>
    <row r="31" spans="1:46" s="27" customFormat="1" ht="15" customHeight="1" thickTop="1" thickBot="1">
      <c r="A31" s="10"/>
      <c r="B31" s="187"/>
      <c r="C31" s="201" t="s">
        <v>17</v>
      </c>
      <c r="D31" s="202"/>
      <c r="E31" s="203"/>
      <c r="F31" s="141">
        <f t="shared" si="25"/>
        <v>779647</v>
      </c>
      <c r="G31" s="141">
        <f t="shared" si="25"/>
        <v>304659</v>
      </c>
      <c r="H31" s="141">
        <f t="shared" si="25"/>
        <v>4854</v>
      </c>
      <c r="I31" s="141">
        <f t="shared" si="25"/>
        <v>745517</v>
      </c>
      <c r="J31" s="142">
        <f t="shared" si="0"/>
        <v>1.5590808083792043</v>
      </c>
      <c r="K31" s="142">
        <f t="shared" si="21"/>
        <v>159.61948908117017</v>
      </c>
      <c r="L31" s="143">
        <f t="shared" si="12"/>
        <v>4.5780310844689032E-2</v>
      </c>
      <c r="M31" s="144">
        <f t="shared" si="26"/>
        <v>6863737</v>
      </c>
      <c r="N31" s="144">
        <f t="shared" si="26"/>
        <v>1247204</v>
      </c>
      <c r="O31" s="144">
        <f t="shared" si="26"/>
        <v>1312017</v>
      </c>
      <c r="P31" s="144">
        <f t="shared" si="26"/>
        <v>8530365</v>
      </c>
      <c r="Q31" s="142">
        <f t="shared" si="22"/>
        <v>4.5032993800533037</v>
      </c>
      <c r="R31" s="142">
        <f t="shared" si="23"/>
        <v>4.231439074341262</v>
      </c>
      <c r="S31" s="143">
        <f t="shared" si="24"/>
        <v>-0.19537593057272462</v>
      </c>
      <c r="T31" s="144">
        <f t="shared" si="27"/>
        <v>1554247</v>
      </c>
      <c r="U31" s="144">
        <f t="shared" si="27"/>
        <v>1323431</v>
      </c>
      <c r="V31" s="162">
        <f t="shared" si="27"/>
        <v>9169021</v>
      </c>
      <c r="W31" s="10"/>
      <c r="X31" s="26"/>
      <c r="Y31" s="26"/>
      <c r="Z31" s="26"/>
      <c r="AA31" s="26"/>
      <c r="AB31" s="26"/>
      <c r="AC31" s="26"/>
      <c r="AD31" s="26"/>
      <c r="AE31" s="26"/>
      <c r="AF31" s="26"/>
      <c r="AG31" s="26"/>
      <c r="AH31" s="26"/>
      <c r="AI31" s="26"/>
      <c r="AJ31" s="26"/>
      <c r="AK31" s="26"/>
      <c r="AL31" s="26"/>
    </row>
    <row r="32" spans="1:46" s="10" customFormat="1" ht="15" customHeight="1" thickTop="1">
      <c r="F32" s="47"/>
      <c r="G32" s="47"/>
      <c r="H32" s="47"/>
      <c r="I32" s="47"/>
      <c r="J32" s="47"/>
      <c r="K32" s="47"/>
      <c r="AM32"/>
      <c r="AN32"/>
      <c r="AO32"/>
      <c r="AP32"/>
      <c r="AQ32"/>
      <c r="AR32"/>
      <c r="AS32"/>
      <c r="AT32"/>
    </row>
    <row r="33" ht="26.65" customHeight="1"/>
    <row r="34" ht="26.65" customHeight="1"/>
    <row r="35" ht="26.65" customHeight="1"/>
    <row r="36" ht="26.65" customHeight="1"/>
    <row r="37" ht="26.65" customHeight="1"/>
    <row r="38" ht="26.65" customHeight="1"/>
    <row r="39" ht="26.65" customHeight="1"/>
    <row r="40" ht="26.65" customHeight="1"/>
    <row r="41" ht="26.65" customHeight="1"/>
    <row r="42" ht="26.65" customHeight="1"/>
    <row r="43" ht="26.65" customHeight="1"/>
    <row r="44" ht="26.65" customHeight="1"/>
    <row r="45" ht="26.65" customHeight="1"/>
    <row r="46" ht="26.65" customHeight="1"/>
    <row r="47" ht="26.65" customHeight="1"/>
    <row r="48" ht="26.65" customHeight="1"/>
    <row r="49" ht="26.65" customHeight="1"/>
    <row r="50" ht="26.65" customHeight="1"/>
    <row r="51" ht="26.65" customHeight="1"/>
    <row r="52" ht="26.65" customHeight="1"/>
    <row r="53" ht="26.65" customHeight="1"/>
    <row r="54" ht="26.65" customHeight="1"/>
    <row r="55" ht="26.65" customHeight="1"/>
    <row r="56" ht="26.65" customHeight="1"/>
    <row r="57" ht="26.65" customHeight="1"/>
    <row r="58" ht="26.65" customHeight="1"/>
    <row r="59" ht="26.65" customHeight="1"/>
    <row r="60" ht="26.65" customHeight="1"/>
    <row r="61" ht="26.65" customHeight="1"/>
    <row r="62" ht="26.65" customHeight="1"/>
    <row r="63" ht="26.65" customHeight="1"/>
    <row r="64" ht="26.65" customHeight="1"/>
    <row r="65" ht="26.65" customHeight="1"/>
    <row r="66" ht="26.65" customHeight="1"/>
    <row r="67" ht="26.65" customHeight="1"/>
    <row r="68" ht="26.65" customHeight="1"/>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33"/>
  <sheetViews>
    <sheetView showGridLines="0" zoomScale="110" zoomScaleNormal="110" zoomScalePageLayoutView="40" workbookViewId="0">
      <selection activeCell="C11" sqref="C11"/>
    </sheetView>
  </sheetViews>
  <sheetFormatPr defaultColWidth="0" defaultRowHeight="0"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1.42578125" customWidth="1"/>
    <col min="17" max="17" width="8.7109375" customWidth="1"/>
    <col min="18" max="18" width="9.140625" bestFit="1" customWidth="1"/>
    <col min="19" max="19" width="8.7109375" customWidth="1"/>
    <col min="20" max="21" width="10.42578125" bestFit="1" customWidth="1"/>
    <col min="22" max="22" width="11.28515625" bestFit="1" customWidth="1"/>
    <col min="23" max="23" width="3.28515625" style="10" customWidth="1"/>
    <col min="24" max="38" width="0" style="10" hidden="1" customWidth="1"/>
    <col min="39" max="46" width="0" hidden="1" customWidth="1"/>
    <col min="47" max="16384" width="9.140625" hidden="1"/>
  </cols>
  <sheetData>
    <row r="1" spans="1:38" ht="15">
      <c r="A1" s="10"/>
      <c r="B1" s="10"/>
      <c r="C1" s="10"/>
      <c r="D1" s="10"/>
      <c r="E1" s="10"/>
      <c r="F1" s="10"/>
      <c r="G1" s="10"/>
      <c r="H1" s="10"/>
      <c r="I1" s="10"/>
      <c r="J1" s="10"/>
      <c r="K1" s="10"/>
      <c r="L1" s="10"/>
      <c r="M1" s="10"/>
      <c r="N1" s="10"/>
      <c r="O1" s="10"/>
      <c r="P1" s="10"/>
      <c r="Q1" s="10"/>
      <c r="R1" s="10"/>
      <c r="S1" s="10"/>
      <c r="T1" s="10"/>
      <c r="U1" s="10"/>
      <c r="V1" s="10"/>
    </row>
    <row r="2" spans="1:38" ht="19.5" thickBot="1">
      <c r="A2" s="10"/>
      <c r="B2" s="211" t="s">
        <v>10</v>
      </c>
      <c r="C2" s="28"/>
      <c r="D2" s="28"/>
      <c r="E2" s="28"/>
      <c r="F2" s="28"/>
      <c r="G2" s="28"/>
      <c r="H2" s="28"/>
      <c r="I2" s="28"/>
      <c r="J2" s="28"/>
      <c r="K2" s="28"/>
      <c r="L2" s="28"/>
      <c r="M2" s="28"/>
      <c r="N2" s="28"/>
      <c r="O2" s="28"/>
      <c r="P2" s="28"/>
      <c r="Q2" s="28"/>
      <c r="R2" s="28"/>
      <c r="S2" s="28"/>
      <c r="T2" s="28"/>
      <c r="U2" s="28"/>
      <c r="V2" s="28"/>
    </row>
    <row r="3" spans="1:38" ht="15">
      <c r="A3" s="10"/>
      <c r="B3" s="164"/>
      <c r="C3" s="165"/>
      <c r="D3" s="165"/>
      <c r="E3" s="165"/>
      <c r="F3" s="165"/>
      <c r="G3" s="165"/>
      <c r="H3" s="165"/>
      <c r="I3" s="165"/>
      <c r="J3" s="165"/>
      <c r="K3" s="165"/>
      <c r="L3" s="165"/>
      <c r="M3" s="165"/>
      <c r="N3" s="165"/>
      <c r="O3" s="165"/>
      <c r="P3" s="165"/>
      <c r="Q3" s="165"/>
      <c r="R3" s="165"/>
      <c r="S3" s="165"/>
      <c r="T3" s="165"/>
      <c r="U3" s="165"/>
      <c r="V3" s="166"/>
    </row>
    <row r="4" spans="1:38" ht="15.75">
      <c r="A4" s="10"/>
      <c r="B4" s="167" t="s">
        <v>11</v>
      </c>
      <c r="C4" s="168"/>
      <c r="D4" s="165"/>
      <c r="E4" s="169" t="s">
        <v>70</v>
      </c>
      <c r="F4" s="165"/>
      <c r="G4" s="165"/>
      <c r="H4" s="165"/>
      <c r="I4" s="165"/>
      <c r="J4" s="165"/>
      <c r="K4" s="165"/>
      <c r="L4" s="165"/>
      <c r="M4" s="165"/>
      <c r="N4" s="165"/>
      <c r="O4" s="165"/>
      <c r="P4" s="165"/>
      <c r="Q4" s="165"/>
      <c r="R4" s="165"/>
      <c r="S4" s="165"/>
      <c r="T4" s="165"/>
      <c r="U4" s="165"/>
      <c r="V4" s="165"/>
    </row>
    <row r="5" spans="1:38" ht="15">
      <c r="A5" s="10"/>
      <c r="B5" s="164"/>
      <c r="C5" s="165"/>
      <c r="D5" s="165"/>
      <c r="E5" s="165"/>
      <c r="F5" s="165"/>
      <c r="G5" s="165"/>
      <c r="H5" s="165"/>
      <c r="I5" s="165"/>
      <c r="J5" s="165"/>
      <c r="K5" s="165"/>
      <c r="L5" s="165"/>
      <c r="M5" s="165"/>
      <c r="N5" s="165"/>
      <c r="O5" s="165"/>
      <c r="P5" s="165"/>
      <c r="Q5" s="165"/>
      <c r="R5" s="165"/>
      <c r="S5" s="165"/>
      <c r="T5" s="165"/>
      <c r="U5" s="165"/>
      <c r="V5" s="165"/>
    </row>
    <row r="6" spans="1:38" ht="15">
      <c r="A6" s="10"/>
      <c r="B6" s="164"/>
      <c r="C6" s="165"/>
      <c r="D6" s="165"/>
      <c r="E6" s="165"/>
      <c r="F6" s="165"/>
      <c r="G6" s="165"/>
      <c r="H6" s="165"/>
      <c r="I6" s="165"/>
      <c r="J6" s="165"/>
      <c r="K6" s="165"/>
      <c r="L6" s="165"/>
      <c r="M6" s="165"/>
      <c r="N6" s="165"/>
      <c r="O6" s="165"/>
      <c r="P6" s="165"/>
      <c r="Q6" s="165"/>
      <c r="R6" s="165"/>
      <c r="S6" s="165"/>
      <c r="T6" s="165"/>
      <c r="U6" s="165"/>
      <c r="V6" s="165"/>
    </row>
    <row r="7" spans="1:38" ht="15">
      <c r="A7" s="10"/>
      <c r="B7" s="164"/>
      <c r="C7" s="170"/>
      <c r="D7" s="165"/>
      <c r="E7" s="165"/>
      <c r="F7" s="165"/>
      <c r="G7" s="165"/>
      <c r="H7" s="165"/>
      <c r="I7" s="165"/>
      <c r="J7" s="165"/>
      <c r="K7" s="165"/>
      <c r="L7" s="165"/>
      <c r="M7" s="165"/>
      <c r="N7" s="165"/>
      <c r="O7" s="165"/>
      <c r="P7" s="165"/>
      <c r="Q7" s="165"/>
      <c r="R7" s="165"/>
      <c r="S7" s="165"/>
      <c r="T7" s="165"/>
      <c r="U7" s="165"/>
      <c r="V7" s="165"/>
    </row>
    <row r="8" spans="1:38" ht="15">
      <c r="A8" s="10"/>
      <c r="B8" s="164"/>
      <c r="C8" s="165"/>
      <c r="D8" s="165"/>
      <c r="E8" s="165"/>
      <c r="F8" s="165"/>
      <c r="G8" s="165"/>
      <c r="H8" s="165"/>
      <c r="I8" s="165"/>
      <c r="J8" s="165"/>
      <c r="K8" s="165"/>
      <c r="L8" s="165"/>
      <c r="M8" s="165"/>
      <c r="N8" s="165"/>
      <c r="O8" s="165"/>
      <c r="P8" s="165"/>
      <c r="Q8" s="165"/>
      <c r="R8" s="165"/>
      <c r="S8" s="165"/>
      <c r="T8" s="165"/>
      <c r="U8" s="165"/>
      <c r="V8" s="165"/>
    </row>
    <row r="9" spans="1:38" s="125" customFormat="1" ht="15">
      <c r="A9" s="10"/>
      <c r="B9"/>
      <c r="C9" s="171" t="s">
        <v>11</v>
      </c>
      <c r="D9" s="172"/>
      <c r="E9" s="172"/>
      <c r="F9" s="253" t="s">
        <v>32</v>
      </c>
      <c r="G9" s="253"/>
      <c r="H9" s="253"/>
      <c r="I9" s="253"/>
      <c r="J9" s="253"/>
      <c r="K9" s="253"/>
      <c r="L9" s="254"/>
      <c r="M9" s="252" t="s">
        <v>33</v>
      </c>
      <c r="N9" s="253"/>
      <c r="O9" s="253"/>
      <c r="P9" s="253"/>
      <c r="Q9" s="253"/>
      <c r="R9" s="253"/>
      <c r="S9" s="254"/>
      <c r="T9" s="252" t="s">
        <v>25</v>
      </c>
      <c r="U9" s="253"/>
      <c r="V9" s="255"/>
      <c r="W9" s="10"/>
      <c r="X9" s="124"/>
      <c r="Y9" s="124"/>
      <c r="Z9" s="124"/>
      <c r="AA9" s="124"/>
      <c r="AB9" s="124"/>
      <c r="AC9" s="124"/>
      <c r="AD9" s="124"/>
      <c r="AE9" s="124"/>
      <c r="AF9" s="124"/>
      <c r="AG9" s="124"/>
      <c r="AH9" s="124"/>
      <c r="AI9" s="124"/>
      <c r="AJ9" s="124"/>
      <c r="AK9" s="124"/>
      <c r="AL9" s="124"/>
    </row>
    <row r="10" spans="1:38" ht="15.75">
      <c r="A10" s="10"/>
      <c r="B10" s="173"/>
      <c r="C10" s="174"/>
      <c r="D10" s="175"/>
      <c r="E10" s="175"/>
      <c r="F10" s="174"/>
      <c r="G10" s="175"/>
      <c r="H10" s="175"/>
      <c r="I10" s="175"/>
      <c r="J10" s="175"/>
      <c r="K10" s="175"/>
      <c r="L10" s="176"/>
      <c r="M10" s="175"/>
      <c r="N10" s="175"/>
      <c r="O10" s="175"/>
      <c r="P10" s="175"/>
      <c r="Q10" s="175"/>
      <c r="R10" s="175"/>
      <c r="S10" s="176"/>
      <c r="T10" s="175"/>
      <c r="U10" s="175"/>
      <c r="V10" s="176"/>
    </row>
    <row r="11" spans="1:38" s="186" customFormat="1" ht="27" customHeight="1">
      <c r="A11" s="177"/>
      <c r="B11" s="55"/>
      <c r="C11" s="178" t="s">
        <v>21</v>
      </c>
      <c r="D11" s="179"/>
      <c r="E11" s="180"/>
      <c r="F11" s="181">
        <v>2022</v>
      </c>
      <c r="G11" s="182">
        <v>2021</v>
      </c>
      <c r="H11" s="182">
        <v>2020</v>
      </c>
      <c r="I11" s="182">
        <v>2019</v>
      </c>
      <c r="J11" s="183" t="s">
        <v>45</v>
      </c>
      <c r="K11" s="183" t="s">
        <v>46</v>
      </c>
      <c r="L11" s="184" t="s">
        <v>47</v>
      </c>
      <c r="M11" s="183">
        <v>2022</v>
      </c>
      <c r="N11" s="182">
        <v>2021</v>
      </c>
      <c r="O11" s="182">
        <v>2020</v>
      </c>
      <c r="P11" s="182">
        <v>2019</v>
      </c>
      <c r="Q11" s="183" t="s">
        <v>45</v>
      </c>
      <c r="R11" s="183" t="s">
        <v>46</v>
      </c>
      <c r="S11" s="184" t="s">
        <v>47</v>
      </c>
      <c r="T11" s="183">
        <v>2021</v>
      </c>
      <c r="U11" s="182">
        <v>2020</v>
      </c>
      <c r="V11" s="185">
        <v>2019</v>
      </c>
      <c r="W11" s="177"/>
      <c r="X11" s="177"/>
      <c r="Y11" s="177"/>
      <c r="Z11" s="177"/>
      <c r="AA11" s="177"/>
      <c r="AB11" s="177"/>
      <c r="AC11" s="177"/>
      <c r="AD11" s="177"/>
      <c r="AE11" s="177"/>
      <c r="AF11" s="177"/>
      <c r="AG11" s="177"/>
      <c r="AH11" s="177"/>
      <c r="AI11" s="177"/>
      <c r="AJ11" s="177"/>
      <c r="AK11" s="177"/>
      <c r="AL11" s="177"/>
    </row>
    <row r="12" spans="1:38" ht="15">
      <c r="A12" s="10"/>
      <c r="B12" s="187"/>
      <c r="C12" s="188" t="s">
        <v>5</v>
      </c>
      <c r="D12" s="168"/>
      <c r="E12" s="189"/>
      <c r="F12" s="168"/>
      <c r="G12" s="168"/>
      <c r="H12" s="168"/>
      <c r="I12" s="168"/>
      <c r="J12" s="168"/>
      <c r="K12" s="168"/>
      <c r="L12" s="189"/>
      <c r="M12" s="168"/>
      <c r="N12" s="168"/>
      <c r="O12" s="168"/>
      <c r="P12" s="168"/>
      <c r="Q12" s="168"/>
      <c r="R12" s="168"/>
      <c r="S12" s="189"/>
      <c r="T12" s="168"/>
      <c r="U12" s="168"/>
      <c r="V12" s="189"/>
    </row>
    <row r="13" spans="1:38" ht="15">
      <c r="A13" s="10"/>
      <c r="B13" s="187"/>
      <c r="C13" s="190"/>
      <c r="D13" s="168" t="s">
        <v>19</v>
      </c>
      <c r="E13" s="189"/>
      <c r="F13" s="134">
        <v>4</v>
      </c>
      <c r="G13" s="130">
        <v>4</v>
      </c>
      <c r="H13" s="130">
        <v>0</v>
      </c>
      <c r="I13" s="130">
        <v>13</v>
      </c>
      <c r="J13" s="71">
        <f>IFERROR(F13/G13-1,"n/a")</f>
        <v>0</v>
      </c>
      <c r="K13" s="71" t="str">
        <f>IFERROR(F13/H13-1,"n/a")</f>
        <v>n/a</v>
      </c>
      <c r="L13" s="131">
        <f>IFERROR(F13/I13-1,"n/a")</f>
        <v>-0.69230769230769229</v>
      </c>
      <c r="M13" s="75">
        <v>233</v>
      </c>
      <c r="N13" s="75">
        <v>20</v>
      </c>
      <c r="O13" s="75">
        <v>145</v>
      </c>
      <c r="P13" s="75">
        <v>266</v>
      </c>
      <c r="Q13" s="71">
        <f>IFERROR(M13/N13-1,"n/a")</f>
        <v>10.65</v>
      </c>
      <c r="R13" s="71">
        <f>IFERROR(M13/O13-1,"n/a")</f>
        <v>0.60689655172413803</v>
      </c>
      <c r="S13" s="131">
        <f>IFERROR(M13/P13-1,"n/a")</f>
        <v>-0.12406015037593987</v>
      </c>
      <c r="T13" s="75">
        <v>111</v>
      </c>
      <c r="U13" s="191">
        <v>145</v>
      </c>
      <c r="V13" s="192">
        <v>386</v>
      </c>
    </row>
    <row r="14" spans="1:38" ht="15">
      <c r="A14" s="10"/>
      <c r="B14" s="187"/>
      <c r="C14" s="190"/>
      <c r="D14" s="168" t="s">
        <v>20</v>
      </c>
      <c r="E14" s="189"/>
      <c r="F14" s="134">
        <v>7610</v>
      </c>
      <c r="G14" s="130">
        <v>720</v>
      </c>
      <c r="H14" s="130">
        <v>0</v>
      </c>
      <c r="I14" s="130">
        <v>31050</v>
      </c>
      <c r="J14" s="71">
        <f>IFERROR(F14/G14-1,"n/a")</f>
        <v>9.5694444444444446</v>
      </c>
      <c r="K14" s="71" t="str">
        <f>IFERROR(F14/H14-1,"n/a")</f>
        <v>n/a</v>
      </c>
      <c r="L14" s="131">
        <f>IFERROR(F14/I14-1,"n/a")</f>
        <v>-0.7549114331723028</v>
      </c>
      <c r="M14" s="75">
        <v>206692</v>
      </c>
      <c r="N14" s="75">
        <v>4921</v>
      </c>
      <c r="O14" s="75">
        <v>258885</v>
      </c>
      <c r="P14" s="75">
        <v>523329</v>
      </c>
      <c r="Q14" s="71">
        <f>IFERROR(M14/N14-1,"n/a")</f>
        <v>41.002032107295264</v>
      </c>
      <c r="R14" s="71">
        <f>IFERROR(M14/O14-1,"n/a")</f>
        <v>-0.20160689109063867</v>
      </c>
      <c r="S14" s="131">
        <f>IFERROR(M14/P14-1,"n/a")</f>
        <v>-0.60504386342052507</v>
      </c>
      <c r="T14" s="75">
        <v>80863</v>
      </c>
      <c r="U14" s="191">
        <v>258885</v>
      </c>
      <c r="V14" s="192">
        <v>733296</v>
      </c>
    </row>
    <row r="15" spans="1:38" ht="15">
      <c r="A15" s="10"/>
      <c r="B15" s="187"/>
      <c r="C15" s="188" t="s">
        <v>8</v>
      </c>
      <c r="D15" s="168"/>
      <c r="E15" s="189"/>
      <c r="F15" s="168"/>
      <c r="G15" s="168"/>
      <c r="H15" s="168"/>
      <c r="I15" s="168"/>
      <c r="J15" s="71"/>
      <c r="K15" s="71"/>
      <c r="L15" s="193"/>
      <c r="M15" s="154"/>
      <c r="N15" s="154"/>
      <c r="O15" s="154"/>
      <c r="P15" s="154"/>
      <c r="Q15" s="71"/>
      <c r="R15" s="194"/>
      <c r="S15" s="193"/>
      <c r="T15" s="49"/>
      <c r="U15" s="195"/>
      <c r="V15" s="196"/>
    </row>
    <row r="16" spans="1:38" ht="15">
      <c r="A16" s="10"/>
      <c r="B16" s="187"/>
      <c r="C16" s="190"/>
      <c r="D16" s="168" t="s">
        <v>19</v>
      </c>
      <c r="E16" s="189"/>
      <c r="F16" s="134">
        <v>129</v>
      </c>
      <c r="G16" s="130">
        <v>107</v>
      </c>
      <c r="H16" s="130">
        <v>0</v>
      </c>
      <c r="I16" s="130">
        <v>127</v>
      </c>
      <c r="J16" s="71">
        <f>IFERROR(F16/G16-1,"n/a")</f>
        <v>0.20560747663551404</v>
      </c>
      <c r="K16" s="71" t="str">
        <f>IFERROR(F16/H16-1,"n/a")</f>
        <v>n/a</v>
      </c>
      <c r="L16" s="131">
        <f>IFERROR(F16/I16-1,"n/a")</f>
        <v>1.5748031496062964E-2</v>
      </c>
      <c r="M16" s="75">
        <v>656</v>
      </c>
      <c r="N16" s="75">
        <v>191</v>
      </c>
      <c r="O16" s="75">
        <v>43</v>
      </c>
      <c r="P16" s="75">
        <v>712</v>
      </c>
      <c r="Q16" s="71">
        <f>IFERROR(M16/N16-1,"n/a")</f>
        <v>2.4345549738219896</v>
      </c>
      <c r="R16" s="71">
        <f>IFERROR(M16/O16-1,"n/a")</f>
        <v>14.255813953488373</v>
      </c>
      <c r="S16" s="131">
        <f>IFERROR(M16/P16-1,"n/a")</f>
        <v>-7.8651685393258397E-2</v>
      </c>
      <c r="T16" s="75">
        <v>283</v>
      </c>
      <c r="U16" s="191">
        <v>43</v>
      </c>
      <c r="V16" s="192">
        <v>827</v>
      </c>
    </row>
    <row r="17" spans="1:38" ht="15">
      <c r="A17" s="10"/>
      <c r="B17" s="187"/>
      <c r="C17" s="190"/>
      <c r="D17" s="168" t="s">
        <v>20</v>
      </c>
      <c r="E17" s="189"/>
      <c r="F17" s="134">
        <v>298256</v>
      </c>
      <c r="G17" s="130">
        <v>174505</v>
      </c>
      <c r="H17" s="130">
        <v>0</v>
      </c>
      <c r="I17" s="130">
        <v>332808</v>
      </c>
      <c r="J17" s="71">
        <f>IFERROR(F17/G17-1,"n/a")</f>
        <v>0.7091544654880948</v>
      </c>
      <c r="K17" s="71" t="str">
        <f>IFERROR(F17/H17-1,"n/a")</f>
        <v>n/a</v>
      </c>
      <c r="L17" s="131">
        <f>IFERROR(F17/I17-1,"n/a")</f>
        <v>-0.10381961972067977</v>
      </c>
      <c r="M17" s="75">
        <v>1579986</v>
      </c>
      <c r="N17" s="75">
        <v>342388</v>
      </c>
      <c r="O17" s="75">
        <v>140552</v>
      </c>
      <c r="P17" s="75">
        <v>2230252</v>
      </c>
      <c r="Q17" s="71">
        <f>IFERROR(M17/N17-1,"n/a")</f>
        <v>3.6146068203324884</v>
      </c>
      <c r="R17" s="71">
        <f>IFERROR(M17/O17-1,"n/a")</f>
        <v>10.241291479310149</v>
      </c>
      <c r="S17" s="131">
        <f>IFERROR(M17/P17-1,"n/a")</f>
        <v>-0.2915661548560432</v>
      </c>
      <c r="T17" s="75">
        <v>465109</v>
      </c>
      <c r="U17" s="191">
        <v>140552</v>
      </c>
      <c r="V17" s="192">
        <v>2552942</v>
      </c>
    </row>
    <row r="18" spans="1:38" ht="15">
      <c r="A18" s="10"/>
      <c r="B18" s="187"/>
      <c r="C18" s="188" t="s">
        <v>6</v>
      </c>
      <c r="D18" s="168"/>
      <c r="E18" s="189"/>
      <c r="F18" s="135"/>
      <c r="G18" s="135"/>
      <c r="H18" s="135"/>
      <c r="I18" s="135"/>
      <c r="J18" s="71"/>
      <c r="K18" s="71"/>
      <c r="L18" s="131"/>
      <c r="M18" s="154"/>
      <c r="N18" s="154"/>
      <c r="O18" s="154"/>
      <c r="P18" s="154"/>
      <c r="Q18" s="71"/>
      <c r="R18" s="71"/>
      <c r="S18" s="131"/>
      <c r="T18" s="49"/>
      <c r="U18" s="195"/>
      <c r="V18" s="196"/>
    </row>
    <row r="19" spans="1:38" ht="15">
      <c r="A19" s="10"/>
      <c r="B19" s="187"/>
      <c r="C19" s="190"/>
      <c r="D19" s="168" t="s">
        <v>19</v>
      </c>
      <c r="E19" s="189"/>
      <c r="F19" s="134">
        <v>75</v>
      </c>
      <c r="G19" s="130">
        <v>9</v>
      </c>
      <c r="H19" s="130">
        <v>0</v>
      </c>
      <c r="I19" s="130">
        <v>21</v>
      </c>
      <c r="J19" s="71">
        <f>IFERROR(F19/G19-1,"n/a")</f>
        <v>7.3333333333333339</v>
      </c>
      <c r="K19" s="71" t="str">
        <f>IFERROR(F19/H19-1,"n/a")</f>
        <v>n/a</v>
      </c>
      <c r="L19" s="131">
        <f>IFERROR(F19/I19-1,"n/a")</f>
        <v>2.5714285714285716</v>
      </c>
      <c r="M19" s="75">
        <v>434</v>
      </c>
      <c r="N19" s="75">
        <v>11</v>
      </c>
      <c r="O19" s="75">
        <v>4</v>
      </c>
      <c r="P19" s="75">
        <v>172</v>
      </c>
      <c r="Q19" s="71">
        <f>IFERROR(M19/N19-1,"n/a")</f>
        <v>38.454545454545453</v>
      </c>
      <c r="R19" s="71">
        <f>IFERROR(M19/O19-1,"n/a")</f>
        <v>107.5</v>
      </c>
      <c r="S19" s="131">
        <f>IFERROR(M19/P19-1,"n/a")</f>
        <v>1.5232558139534884</v>
      </c>
      <c r="T19" s="75">
        <v>23</v>
      </c>
      <c r="U19" s="191">
        <v>4</v>
      </c>
      <c r="V19" s="192">
        <v>191</v>
      </c>
    </row>
    <row r="20" spans="1:38" ht="15">
      <c r="A20" s="10"/>
      <c r="B20" s="187"/>
      <c r="C20" s="190"/>
      <c r="D20" s="168" t="s">
        <v>20</v>
      </c>
      <c r="E20" s="189"/>
      <c r="F20" s="134">
        <f>94583+7545</f>
        <v>102128</v>
      </c>
      <c r="G20" s="130">
        <v>3111</v>
      </c>
      <c r="H20" s="130">
        <v>0</v>
      </c>
      <c r="I20" s="130">
        <v>28163</v>
      </c>
      <c r="J20" s="71">
        <f>IFERROR(F20/G20-1,"n/a")</f>
        <v>31.828029572484731</v>
      </c>
      <c r="K20" s="71" t="str">
        <f>IFERROR(F20/H20-1,"n/a")</f>
        <v>n/a</v>
      </c>
      <c r="L20" s="131">
        <f>IFERROR(F20/I20-1,"n/a")</f>
        <v>2.6263182189397436</v>
      </c>
      <c r="M20" s="75">
        <v>524520</v>
      </c>
      <c r="N20" s="75">
        <v>3535</v>
      </c>
      <c r="O20" s="75">
        <v>1753</v>
      </c>
      <c r="P20" s="75">
        <v>231541</v>
      </c>
      <c r="Q20" s="71">
        <f>IFERROR(M20/N20-1,"n/a")</f>
        <v>147.37906647807637</v>
      </c>
      <c r="R20" s="71">
        <f>IFERROR(M20/O20-1,"n/a")</f>
        <v>298.21277809469478</v>
      </c>
      <c r="S20" s="131">
        <f>IFERROR(M20/P20-1,"n/a")</f>
        <v>1.2653439347674924</v>
      </c>
      <c r="T20" s="75">
        <v>8611</v>
      </c>
      <c r="U20" s="191">
        <v>1753</v>
      </c>
      <c r="V20" s="192">
        <v>254421</v>
      </c>
    </row>
    <row r="21" spans="1:38" ht="15">
      <c r="A21" s="10"/>
      <c r="B21" s="187"/>
      <c r="C21" s="188" t="s">
        <v>4</v>
      </c>
      <c r="D21" s="168"/>
      <c r="E21" s="197"/>
      <c r="F21" s="135"/>
      <c r="G21" s="135"/>
      <c r="H21" s="135"/>
      <c r="I21" s="135"/>
      <c r="J21" s="71"/>
      <c r="K21" s="71"/>
      <c r="L21" s="131"/>
      <c r="M21" s="154"/>
      <c r="N21" s="154"/>
      <c r="O21" s="154"/>
      <c r="P21" s="154"/>
      <c r="Q21" s="71"/>
      <c r="R21" s="71"/>
      <c r="S21" s="131"/>
      <c r="T21" s="49"/>
      <c r="U21" s="195"/>
      <c r="V21" s="196"/>
    </row>
    <row r="22" spans="1:38" ht="15">
      <c r="A22" s="10"/>
      <c r="B22" s="187"/>
      <c r="C22" s="190"/>
      <c r="D22" s="168" t="s">
        <v>19</v>
      </c>
      <c r="E22" s="197"/>
      <c r="F22" s="134">
        <v>74</v>
      </c>
      <c r="G22" s="130">
        <v>85</v>
      </c>
      <c r="H22" s="130">
        <v>0</v>
      </c>
      <c r="I22" s="130">
        <v>97</v>
      </c>
      <c r="J22" s="71">
        <f>IFERROR(F22/G22-1,"n/a")</f>
        <v>-0.12941176470588234</v>
      </c>
      <c r="K22" s="71" t="str">
        <f>IFERROR(F22/H22-1,"n/a")</f>
        <v>n/a</v>
      </c>
      <c r="L22" s="131">
        <f>IFERROR(F22/I22-1,"n/a")</f>
        <v>-0.23711340206185572</v>
      </c>
      <c r="M22" s="75">
        <v>918</v>
      </c>
      <c r="N22" s="75">
        <v>215</v>
      </c>
      <c r="O22" s="75">
        <v>406</v>
      </c>
      <c r="P22" s="75">
        <v>953</v>
      </c>
      <c r="Q22" s="71">
        <f>IFERROR(M22/N22-1,"n/a")</f>
        <v>3.2697674418604654</v>
      </c>
      <c r="R22" s="71">
        <f>IFERROR(M22/O22-1,"n/a")</f>
        <v>1.2610837438423643</v>
      </c>
      <c r="S22" s="131">
        <f>IFERROR(M22/P22-1,"n/a")</f>
        <v>-3.6726128016789095E-2</v>
      </c>
      <c r="T22" s="75">
        <v>411</v>
      </c>
      <c r="U22" s="191">
        <v>406</v>
      </c>
      <c r="V22" s="192">
        <v>1205</v>
      </c>
    </row>
    <row r="23" spans="1:38" ht="15">
      <c r="A23" s="10"/>
      <c r="B23" s="187"/>
      <c r="C23" s="190"/>
      <c r="D23" s="168" t="s">
        <v>20</v>
      </c>
      <c r="E23" s="189"/>
      <c r="F23" s="134">
        <v>260968</v>
      </c>
      <c r="G23" s="130">
        <v>142400</v>
      </c>
      <c r="H23" s="130">
        <v>0</v>
      </c>
      <c r="I23" s="130">
        <v>268813</v>
      </c>
      <c r="J23" s="71">
        <f>IFERROR(F23/G23-1,"n/a")</f>
        <v>0.83264044943820226</v>
      </c>
      <c r="K23" s="71" t="str">
        <f>IFERROR(F23/H23-1,"n/a")</f>
        <v>n/a</v>
      </c>
      <c r="L23" s="131">
        <f>IFERROR(F23/I23-1,"n/a")</f>
        <v>-2.9183856435514688E-2</v>
      </c>
      <c r="M23" s="75">
        <v>2457197</v>
      </c>
      <c r="N23" s="75">
        <v>324210</v>
      </c>
      <c r="O23" s="75">
        <v>833999</v>
      </c>
      <c r="P23" s="75">
        <v>3141355</v>
      </c>
      <c r="Q23" s="71">
        <f>IFERROR(M23/N23-1,"n/a")</f>
        <v>6.5790290243977667</v>
      </c>
      <c r="R23" s="71">
        <f>IFERROR(M23/O23-1,"n/a")</f>
        <v>1.9462829092121212</v>
      </c>
      <c r="S23" s="131">
        <f>IFERROR(M23/P23-1,"n/a")</f>
        <v>-0.21779073043320474</v>
      </c>
      <c r="T23" s="75">
        <v>687449</v>
      </c>
      <c r="U23" s="191">
        <v>833999</v>
      </c>
      <c r="V23" s="192">
        <v>3859183</v>
      </c>
    </row>
    <row r="24" spans="1:38" ht="15">
      <c r="A24" s="10"/>
      <c r="B24" s="187"/>
      <c r="C24" s="188" t="s">
        <v>7</v>
      </c>
      <c r="D24" s="168"/>
      <c r="E24" s="189"/>
      <c r="F24" s="135"/>
      <c r="G24" s="135"/>
      <c r="H24" s="135"/>
      <c r="I24" s="135"/>
      <c r="J24" s="71"/>
      <c r="K24" s="71"/>
      <c r="L24" s="131"/>
      <c r="M24" s="154"/>
      <c r="N24" s="154"/>
      <c r="O24" s="154"/>
      <c r="P24" s="154"/>
      <c r="Q24" s="71"/>
      <c r="R24" s="71"/>
      <c r="S24" s="131"/>
      <c r="T24" s="49"/>
      <c r="U24" s="195"/>
      <c r="V24" s="196"/>
    </row>
    <row r="25" spans="1:38" ht="15">
      <c r="A25" s="10"/>
      <c r="B25" s="187"/>
      <c r="C25" s="190"/>
      <c r="D25" s="168" t="s">
        <v>19</v>
      </c>
      <c r="E25" s="189"/>
      <c r="F25" s="134">
        <v>45</v>
      </c>
      <c r="G25" s="130">
        <v>16</v>
      </c>
      <c r="H25" s="130">
        <v>8</v>
      </c>
      <c r="I25" s="130">
        <v>64</v>
      </c>
      <c r="J25" s="71">
        <f>IFERROR(F25/G25-1,"n/a")</f>
        <v>1.8125</v>
      </c>
      <c r="K25" s="71">
        <f>IFERROR(F25/H25-1,"n/a")</f>
        <v>4.625</v>
      </c>
      <c r="L25" s="131">
        <f>IFERROR(F25/I25-1,"n/a")</f>
        <v>-0.296875</v>
      </c>
      <c r="M25" s="75">
        <v>267</v>
      </c>
      <c r="N25" s="75">
        <v>87</v>
      </c>
      <c r="O25" s="75">
        <v>24</v>
      </c>
      <c r="P25" s="75">
        <v>308</v>
      </c>
      <c r="Q25" s="71">
        <f>IFERROR(M25/N25-1,"n/a")</f>
        <v>2.0689655172413794</v>
      </c>
      <c r="R25" s="71">
        <f>IFERROR(M25/O25-1,"n/a")</f>
        <v>10.125</v>
      </c>
      <c r="S25" s="131">
        <f>IFERROR(M25/P25-1,"n/a")</f>
        <v>-0.13311688311688308</v>
      </c>
      <c r="T25" s="75">
        <v>107</v>
      </c>
      <c r="U25" s="191">
        <v>32</v>
      </c>
      <c r="V25" s="192">
        <v>372</v>
      </c>
    </row>
    <row r="26" spans="1:38" ht="15">
      <c r="A26" s="10"/>
      <c r="B26" s="187"/>
      <c r="C26" s="190"/>
      <c r="D26" s="168" t="s">
        <v>20</v>
      </c>
      <c r="E26" s="189"/>
      <c r="F26" s="134">
        <v>59330</v>
      </c>
      <c r="G26" s="130">
        <v>16203</v>
      </c>
      <c r="H26" s="130">
        <v>8362</v>
      </c>
      <c r="I26" s="130">
        <v>130501</v>
      </c>
      <c r="J26" s="71">
        <f>IFERROR(F26/G26-1,"n/a")</f>
        <v>2.6616675924211566</v>
      </c>
      <c r="K26" s="71">
        <f>IFERROR(F26/H26-1,"n/a")</f>
        <v>6.0951925376704139</v>
      </c>
      <c r="L26" s="131">
        <f>IFERROR(F26/I26-1,"n/a")</f>
        <v>-0.54536746844851769</v>
      </c>
      <c r="M26" s="75">
        <v>483337</v>
      </c>
      <c r="N26" s="75">
        <v>117218</v>
      </c>
      <c r="O26" s="75">
        <v>55662</v>
      </c>
      <c r="P26" s="75">
        <v>818684</v>
      </c>
      <c r="Q26" s="71">
        <f>IFERROR(M26/N26-1,"n/a")</f>
        <v>3.1234025490965553</v>
      </c>
      <c r="R26" s="71">
        <f>IFERROR(M26/O26-1,"n/a")</f>
        <v>7.6834285508964815</v>
      </c>
      <c r="S26" s="131">
        <f>IFERROR(M26/P26-1,"n/a")</f>
        <v>-0.4096171416566099</v>
      </c>
      <c r="T26" s="75">
        <v>147132</v>
      </c>
      <c r="U26" s="191">
        <v>59180</v>
      </c>
      <c r="V26" s="192">
        <v>902015</v>
      </c>
    </row>
    <row r="27" spans="1:38" ht="15">
      <c r="A27" s="10"/>
      <c r="B27" s="187"/>
      <c r="C27" s="188" t="s">
        <v>18</v>
      </c>
      <c r="D27" s="168"/>
      <c r="E27" s="189"/>
      <c r="F27" s="135"/>
      <c r="G27" s="135"/>
      <c r="H27" s="135"/>
      <c r="I27" s="135"/>
      <c r="J27" s="71"/>
      <c r="K27" s="71"/>
      <c r="L27" s="131"/>
      <c r="M27" s="154"/>
      <c r="N27" s="154"/>
      <c r="O27" s="154"/>
      <c r="P27" s="154"/>
      <c r="Q27" s="71"/>
      <c r="R27" s="71"/>
      <c r="S27" s="131"/>
      <c r="T27" s="49"/>
      <c r="U27" s="195"/>
      <c r="V27" s="196"/>
    </row>
    <row r="28" spans="1:38" ht="15">
      <c r="B28" s="187"/>
      <c r="C28" s="190"/>
      <c r="D28" s="168" t="s">
        <v>19</v>
      </c>
      <c r="E28" s="189"/>
      <c r="F28" s="134">
        <f>79+6</f>
        <v>85</v>
      </c>
      <c r="G28" s="130">
        <v>28</v>
      </c>
      <c r="H28" s="130">
        <v>12</v>
      </c>
      <c r="I28" s="130">
        <v>71</v>
      </c>
      <c r="J28" s="71">
        <f>IFERROR(F28/G28-1,"n/a")</f>
        <v>2.0357142857142856</v>
      </c>
      <c r="K28" s="71">
        <f>IFERROR(F28/H28-1,"n/a")</f>
        <v>6.083333333333333</v>
      </c>
      <c r="L28" s="131">
        <f>IFERROR(F28/I28-1,"n/a")</f>
        <v>0.19718309859154926</v>
      </c>
      <c r="M28" s="75">
        <v>506</v>
      </c>
      <c r="N28" s="75">
        <v>107</v>
      </c>
      <c r="O28" s="75">
        <v>24</v>
      </c>
      <c r="P28" s="75">
        <v>328</v>
      </c>
      <c r="Q28" s="71">
        <f>IFERROR(M28/N28-1,"n/a")</f>
        <v>3.7289719626168223</v>
      </c>
      <c r="R28" s="71">
        <f>IFERROR(M28/O28-1,"n/a")</f>
        <v>20.083333333333332</v>
      </c>
      <c r="S28" s="131">
        <f>IFERROR(M28/P28-1,"n/a")</f>
        <v>0.54268292682926833</v>
      </c>
      <c r="T28" s="75">
        <v>127</v>
      </c>
      <c r="U28" s="191">
        <v>37</v>
      </c>
      <c r="V28" s="192">
        <f>282+81</f>
        <v>363</v>
      </c>
    </row>
    <row r="29" spans="1:38" ht="15">
      <c r="A29" s="10"/>
      <c r="B29" s="187"/>
      <c r="C29" s="190"/>
      <c r="D29" s="168" t="s">
        <v>20</v>
      </c>
      <c r="E29" s="189"/>
      <c r="F29" s="134">
        <f>111830+10869+16371</f>
        <v>139070</v>
      </c>
      <c r="G29" s="130">
        <v>32614</v>
      </c>
      <c r="H29" s="130">
        <v>5592</v>
      </c>
      <c r="I29" s="130">
        <v>138907</v>
      </c>
      <c r="J29" s="71">
        <f>IFERROR(F29/G29-1,"n/a")</f>
        <v>3.2641197031949467</v>
      </c>
      <c r="K29" s="71">
        <f>IFERROR(F29/H29-1,"n/a")</f>
        <v>23.869456366237483</v>
      </c>
      <c r="L29" s="131">
        <f>IFERROR(F29/I29-1,"n/a")</f>
        <v>1.1734469825135374E-3</v>
      </c>
      <c r="M29" s="75">
        <v>832358</v>
      </c>
      <c r="N29" s="75">
        <v>150273</v>
      </c>
      <c r="O29" s="75">
        <v>16312</v>
      </c>
      <c r="P29" s="75">
        <v>839687</v>
      </c>
      <c r="Q29" s="71">
        <f>IFERROR(M29/N29-1,"n/a")</f>
        <v>4.5389724035588559</v>
      </c>
      <c r="R29" s="71">
        <f>IFERROR(M29/O29-1,"n/a")</f>
        <v>50.027341834232466</v>
      </c>
      <c r="S29" s="131">
        <f>IFERROR(M29/P29-1,"n/a")</f>
        <v>-8.7282523130642886E-3</v>
      </c>
      <c r="T29" s="75">
        <v>165083</v>
      </c>
      <c r="U29" s="191">
        <f>20768+8294</f>
        <v>29062</v>
      </c>
      <c r="V29" s="192">
        <f>659951+168729+38484</f>
        <v>867164</v>
      </c>
    </row>
    <row r="30" spans="1:38" ht="15" customHeight="1" thickBot="1">
      <c r="A30" s="10"/>
      <c r="B30" s="187"/>
      <c r="C30" s="198" t="s">
        <v>16</v>
      </c>
      <c r="D30" s="199"/>
      <c r="E30" s="200"/>
      <c r="F30" s="137">
        <f t="shared" ref="F30:I31" si="0">F13+F16+F19+F22+F25+F28</f>
        <v>412</v>
      </c>
      <c r="G30" s="137">
        <f t="shared" si="0"/>
        <v>249</v>
      </c>
      <c r="H30" s="137">
        <f t="shared" si="0"/>
        <v>20</v>
      </c>
      <c r="I30" s="137">
        <f t="shared" si="0"/>
        <v>393</v>
      </c>
      <c r="J30" s="138">
        <f>IFERROR(F30/G30-1,"n/a")</f>
        <v>0.65461847389558225</v>
      </c>
      <c r="K30" s="138">
        <f>IFERROR(F30/H30-1,"n/a")</f>
        <v>19.600000000000001</v>
      </c>
      <c r="L30" s="139">
        <f>IFERROR(F30/I30-1,"n/a")</f>
        <v>4.8346055979643809E-2</v>
      </c>
      <c r="M30" s="140">
        <f t="shared" ref="M30:P31" si="1">M13+M16+M19+M22+M25+M28</f>
        <v>3014</v>
      </c>
      <c r="N30" s="140">
        <f t="shared" si="1"/>
        <v>631</v>
      </c>
      <c r="O30" s="140">
        <f t="shared" si="1"/>
        <v>646</v>
      </c>
      <c r="P30" s="140">
        <f t="shared" si="1"/>
        <v>2739</v>
      </c>
      <c r="Q30" s="138">
        <f>IFERROR(M30/N30-1,"n/a")</f>
        <v>3.7765451664025358</v>
      </c>
      <c r="R30" s="138">
        <f>IFERROR(M30/O30-1,"n/a")</f>
        <v>3.6656346749226003</v>
      </c>
      <c r="S30" s="139">
        <f>IFERROR(M30/P30-1,"n/a")</f>
        <v>0.10040160642570273</v>
      </c>
      <c r="T30" s="140">
        <f t="shared" ref="T30:V31" si="2">T13+T16+T19+T22+T25+T28</f>
        <v>1062</v>
      </c>
      <c r="U30" s="140">
        <f t="shared" si="2"/>
        <v>667</v>
      </c>
      <c r="V30" s="159">
        <f t="shared" si="2"/>
        <v>3344</v>
      </c>
    </row>
    <row r="31" spans="1:38" s="27" customFormat="1" ht="15" customHeight="1" thickTop="1" thickBot="1">
      <c r="A31" s="10"/>
      <c r="B31" s="187"/>
      <c r="C31" s="201" t="s">
        <v>17</v>
      </c>
      <c r="D31" s="202"/>
      <c r="E31" s="203"/>
      <c r="F31" s="141">
        <f t="shared" si="0"/>
        <v>867362</v>
      </c>
      <c r="G31" s="141">
        <f t="shared" si="0"/>
        <v>369553</v>
      </c>
      <c r="H31" s="141">
        <f t="shared" si="0"/>
        <v>13954</v>
      </c>
      <c r="I31" s="141">
        <f t="shared" si="0"/>
        <v>930242</v>
      </c>
      <c r="J31" s="142">
        <f>IFERROR(F31/G31-1,"n/a")</f>
        <v>1.3470571203589201</v>
      </c>
      <c r="K31" s="142">
        <f>IFERROR(F31/H31-1,"n/a")</f>
        <v>61.158664182313316</v>
      </c>
      <c r="L31" s="143">
        <f>IFERROR(F31/I31-1,"n/a")</f>
        <v>-6.7595313907563792E-2</v>
      </c>
      <c r="M31" s="144">
        <f t="shared" si="1"/>
        <v>6084090</v>
      </c>
      <c r="N31" s="144">
        <f t="shared" si="1"/>
        <v>942545</v>
      </c>
      <c r="O31" s="144">
        <f t="shared" si="1"/>
        <v>1307163</v>
      </c>
      <c r="P31" s="144">
        <f t="shared" si="1"/>
        <v>7784848</v>
      </c>
      <c r="Q31" s="142">
        <f>IFERROR(M31/N31-1,"n/a")</f>
        <v>5.4549597101464649</v>
      </c>
      <c r="R31" s="142">
        <f>IFERROR(M31/O31-1,"n/a")</f>
        <v>3.6544233580662855</v>
      </c>
      <c r="S31" s="143">
        <f>IFERROR(M31/P31-1,"n/a")</f>
        <v>-0.21847028997868678</v>
      </c>
      <c r="T31" s="144">
        <f t="shared" si="2"/>
        <v>1554247</v>
      </c>
      <c r="U31" s="144">
        <f t="shared" si="2"/>
        <v>1323431</v>
      </c>
      <c r="V31" s="162">
        <f t="shared" si="2"/>
        <v>9169021</v>
      </c>
      <c r="W31" s="10"/>
      <c r="X31" s="26"/>
      <c r="Y31" s="26"/>
      <c r="Z31" s="26"/>
      <c r="AA31" s="26"/>
      <c r="AB31" s="26"/>
      <c r="AC31" s="26"/>
      <c r="AD31" s="26"/>
      <c r="AE31" s="26"/>
      <c r="AF31" s="26"/>
      <c r="AG31" s="26"/>
      <c r="AH31" s="26"/>
      <c r="AI31" s="26"/>
      <c r="AJ31" s="26"/>
      <c r="AK31" s="26"/>
      <c r="AL31" s="26"/>
    </row>
    <row r="32" spans="1:38" ht="15" customHeight="1" thickTop="1">
      <c r="A32" s="10"/>
      <c r="B32" s="10"/>
      <c r="C32" s="10"/>
      <c r="D32" s="10"/>
      <c r="E32" s="10"/>
      <c r="F32" s="10"/>
      <c r="G32" s="47"/>
      <c r="H32" s="47"/>
      <c r="I32" s="47"/>
      <c r="J32" s="47"/>
      <c r="K32" s="47"/>
      <c r="L32" s="10"/>
      <c r="M32" s="10"/>
      <c r="N32" s="10"/>
      <c r="O32" s="10"/>
      <c r="P32" s="10"/>
      <c r="Q32" s="10"/>
      <c r="R32" s="10"/>
      <c r="S32" s="10"/>
      <c r="T32" s="163"/>
      <c r="U32" s="10"/>
      <c r="V32" s="10"/>
    </row>
    <row r="33" spans="1:22" ht="22.9" customHeight="1">
      <c r="A33" s="10"/>
      <c r="B33" s="10"/>
      <c r="C33" s="10"/>
      <c r="D33" s="10"/>
      <c r="E33" s="10"/>
      <c r="F33" s="47"/>
      <c r="G33" s="47"/>
      <c r="H33" s="47"/>
      <c r="I33" s="47"/>
      <c r="J33" s="47"/>
      <c r="K33" s="47"/>
      <c r="L33" s="10"/>
      <c r="M33" s="10"/>
      <c r="N33" s="10"/>
      <c r="O33" s="10"/>
      <c r="P33" s="10"/>
      <c r="Q33" s="10"/>
      <c r="R33" s="10"/>
      <c r="S33" s="10"/>
      <c r="T33" s="10"/>
      <c r="U33" s="10"/>
      <c r="V33" s="10"/>
    </row>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33"/>
  <sheetViews>
    <sheetView showGridLines="0" zoomScale="110" zoomScaleNormal="110" zoomScalePageLayoutView="40" workbookViewId="0">
      <selection activeCell="C11" sqref="C11"/>
    </sheetView>
  </sheetViews>
  <sheetFormatPr defaultColWidth="0" defaultRowHeight="0"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1.42578125" customWidth="1"/>
    <col min="17" max="17" width="8.7109375" customWidth="1"/>
    <col min="18" max="18" width="9.140625" bestFit="1" customWidth="1"/>
    <col min="19" max="19" width="8.7109375" customWidth="1"/>
    <col min="20" max="21" width="10.42578125" bestFit="1" customWidth="1"/>
    <col min="22" max="22" width="11.28515625" bestFit="1" customWidth="1"/>
    <col min="23" max="23" width="3.28515625" style="10" customWidth="1"/>
    <col min="24" max="38" width="0" style="10" hidden="1" customWidth="1"/>
    <col min="39" max="46" width="0" hidden="1" customWidth="1"/>
    <col min="47" max="16384" width="9.140625" hidden="1"/>
  </cols>
  <sheetData>
    <row r="1" spans="1:38" ht="15">
      <c r="A1" s="10"/>
      <c r="B1" s="10"/>
      <c r="C1" s="10"/>
      <c r="D1" s="10"/>
      <c r="E1" s="10"/>
      <c r="F1" s="10"/>
      <c r="G1" s="10"/>
      <c r="H1" s="10"/>
      <c r="I1" s="10"/>
      <c r="J1" s="10"/>
      <c r="K1" s="10"/>
      <c r="L1" s="10"/>
      <c r="M1" s="10"/>
      <c r="N1" s="10"/>
      <c r="O1" s="10"/>
      <c r="P1" s="10"/>
      <c r="Q1" s="10"/>
      <c r="R1" s="10"/>
      <c r="S1" s="10"/>
      <c r="T1" s="10"/>
      <c r="U1" s="10"/>
      <c r="V1" s="10"/>
    </row>
    <row r="2" spans="1:38" ht="19.5" thickBot="1">
      <c r="A2" s="10"/>
      <c r="B2" s="211" t="s">
        <v>10</v>
      </c>
      <c r="C2" s="28"/>
      <c r="D2" s="28"/>
      <c r="E2" s="28"/>
      <c r="F2" s="28"/>
      <c r="G2" s="28"/>
      <c r="H2" s="28"/>
      <c r="I2" s="28"/>
      <c r="J2" s="28"/>
      <c r="K2" s="28"/>
      <c r="L2" s="28"/>
      <c r="M2" s="28"/>
      <c r="N2" s="28"/>
      <c r="O2" s="28"/>
      <c r="P2" s="28"/>
      <c r="Q2" s="28"/>
      <c r="R2" s="28"/>
      <c r="S2" s="28"/>
      <c r="T2" s="28"/>
      <c r="U2" s="28"/>
      <c r="V2" s="28"/>
    </row>
    <row r="3" spans="1:38" ht="15">
      <c r="A3" s="10"/>
      <c r="B3" s="164"/>
      <c r="C3" s="165"/>
      <c r="D3" s="165"/>
      <c r="E3" s="165"/>
      <c r="F3" s="165"/>
      <c r="G3" s="165"/>
      <c r="H3" s="165"/>
      <c r="I3" s="165"/>
      <c r="J3" s="165"/>
      <c r="K3" s="165"/>
      <c r="L3" s="165"/>
      <c r="M3" s="165"/>
      <c r="N3" s="165"/>
      <c r="O3" s="165"/>
      <c r="P3" s="165"/>
      <c r="Q3" s="165"/>
      <c r="R3" s="165"/>
      <c r="S3" s="165"/>
      <c r="T3" s="165"/>
      <c r="U3" s="165"/>
      <c r="V3" s="166"/>
    </row>
    <row r="4" spans="1:38" ht="15.75">
      <c r="A4" s="10"/>
      <c r="B4" s="167"/>
      <c r="C4" s="168" t="s">
        <v>11</v>
      </c>
      <c r="D4" s="165"/>
      <c r="E4" s="169" t="s">
        <v>69</v>
      </c>
      <c r="F4" s="165"/>
      <c r="G4" s="165"/>
      <c r="H4" s="165"/>
      <c r="I4" s="165"/>
      <c r="J4" s="165"/>
      <c r="K4" s="165"/>
      <c r="L4" s="165"/>
      <c r="M4" s="165"/>
      <c r="N4" s="165"/>
      <c r="O4" s="165"/>
      <c r="P4" s="165"/>
      <c r="Q4" s="165"/>
      <c r="R4" s="165"/>
      <c r="S4" s="165"/>
      <c r="T4" s="165"/>
      <c r="U4" s="165"/>
      <c r="V4" s="165"/>
    </row>
    <row r="5" spans="1:38" ht="15">
      <c r="A5" s="10"/>
      <c r="B5" s="164"/>
      <c r="C5" s="165"/>
      <c r="D5" s="165"/>
      <c r="E5" s="165"/>
      <c r="F5" s="165"/>
      <c r="G5" s="165"/>
      <c r="H5" s="165"/>
      <c r="I5" s="165"/>
      <c r="J5" s="165"/>
      <c r="K5" s="165"/>
      <c r="L5" s="165"/>
      <c r="M5" s="165"/>
      <c r="N5" s="165"/>
      <c r="O5" s="165"/>
      <c r="P5" s="165"/>
      <c r="Q5" s="165"/>
      <c r="R5" s="165"/>
      <c r="S5" s="165"/>
      <c r="T5" s="165"/>
      <c r="U5" s="165"/>
      <c r="V5" s="165"/>
    </row>
    <row r="6" spans="1:38" ht="15">
      <c r="A6" s="10"/>
      <c r="B6" s="164"/>
      <c r="C6" s="165"/>
      <c r="D6" s="165"/>
      <c r="E6" s="165"/>
      <c r="F6" s="165"/>
      <c r="G6" s="165"/>
      <c r="H6" s="165"/>
      <c r="I6" s="165"/>
      <c r="J6" s="165"/>
      <c r="K6" s="165"/>
      <c r="L6" s="165"/>
      <c r="M6" s="165"/>
      <c r="N6" s="165"/>
      <c r="O6" s="165"/>
      <c r="P6" s="165"/>
      <c r="Q6" s="165"/>
      <c r="R6" s="165"/>
      <c r="S6" s="165"/>
      <c r="T6" s="165"/>
      <c r="U6" s="165"/>
      <c r="V6" s="165"/>
    </row>
    <row r="7" spans="1:38" ht="15">
      <c r="A7" s="10"/>
      <c r="B7" s="164"/>
      <c r="C7" s="170"/>
      <c r="D7" s="165"/>
      <c r="E7" s="165"/>
      <c r="F7" s="165"/>
      <c r="G7" s="165"/>
      <c r="H7" s="165"/>
      <c r="I7" s="165"/>
      <c r="J7" s="165"/>
      <c r="K7" s="165"/>
      <c r="L7" s="165"/>
      <c r="M7" s="165"/>
      <c r="N7" s="165"/>
      <c r="O7" s="165"/>
      <c r="P7" s="165"/>
      <c r="Q7" s="165"/>
      <c r="R7" s="165"/>
      <c r="S7" s="165"/>
      <c r="T7" s="165"/>
      <c r="U7" s="165"/>
      <c r="V7" s="165"/>
    </row>
    <row r="8" spans="1:38" ht="15">
      <c r="A8" s="10"/>
      <c r="B8" s="164"/>
      <c r="C8" s="165"/>
      <c r="D8" s="165"/>
      <c r="E8" s="165"/>
      <c r="F8" s="165"/>
      <c r="G8" s="165"/>
      <c r="H8" s="165"/>
      <c r="I8" s="165"/>
      <c r="J8" s="165"/>
      <c r="K8" s="165"/>
      <c r="L8" s="165"/>
      <c r="M8" s="165"/>
      <c r="N8" s="165"/>
      <c r="O8" s="165"/>
      <c r="P8" s="165"/>
      <c r="Q8" s="165"/>
      <c r="R8" s="165"/>
      <c r="S8" s="165"/>
      <c r="T8" s="165"/>
      <c r="U8" s="165"/>
      <c r="V8" s="165"/>
    </row>
    <row r="9" spans="1:38" s="125" customFormat="1" ht="15">
      <c r="A9" s="10"/>
      <c r="B9"/>
      <c r="C9" s="171" t="s">
        <v>11</v>
      </c>
      <c r="D9" s="172"/>
      <c r="E9" s="172"/>
      <c r="F9" s="253" t="s">
        <v>27</v>
      </c>
      <c r="G9" s="253"/>
      <c r="H9" s="253"/>
      <c r="I9" s="253"/>
      <c r="J9" s="253"/>
      <c r="K9" s="253"/>
      <c r="L9" s="254"/>
      <c r="M9" s="252" t="s">
        <v>28</v>
      </c>
      <c r="N9" s="253"/>
      <c r="O9" s="253"/>
      <c r="P9" s="253"/>
      <c r="Q9" s="253"/>
      <c r="R9" s="253"/>
      <c r="S9" s="254"/>
      <c r="T9" s="252" t="s">
        <v>25</v>
      </c>
      <c r="U9" s="253"/>
      <c r="V9" s="255"/>
      <c r="W9" s="10"/>
      <c r="X9" s="124"/>
      <c r="Y9" s="124"/>
      <c r="Z9" s="124"/>
      <c r="AA9" s="124"/>
      <c r="AB9" s="124"/>
      <c r="AC9" s="124"/>
      <c r="AD9" s="124"/>
      <c r="AE9" s="124"/>
      <c r="AF9" s="124"/>
      <c r="AG9" s="124"/>
      <c r="AH9" s="124"/>
      <c r="AI9" s="124"/>
      <c r="AJ9" s="124"/>
      <c r="AK9" s="124"/>
      <c r="AL9" s="124"/>
    </row>
    <row r="10" spans="1:38" ht="15.75">
      <c r="A10" s="10"/>
      <c r="B10" s="173"/>
      <c r="C10" s="174"/>
      <c r="D10" s="175"/>
      <c r="E10" s="175"/>
      <c r="F10" s="174"/>
      <c r="G10" s="175"/>
      <c r="H10" s="175"/>
      <c r="I10" s="175"/>
      <c r="J10" s="175"/>
      <c r="K10" s="175"/>
      <c r="L10" s="176"/>
      <c r="M10" s="175"/>
      <c r="N10" s="175"/>
      <c r="O10" s="175"/>
      <c r="P10" s="175"/>
      <c r="Q10" s="175"/>
      <c r="R10" s="175"/>
      <c r="S10" s="176"/>
      <c r="T10" s="175"/>
      <c r="U10" s="175"/>
      <c r="V10" s="176"/>
    </row>
    <row r="11" spans="1:38" s="186" customFormat="1" ht="27" customHeight="1">
      <c r="A11" s="177"/>
      <c r="B11" s="55"/>
      <c r="C11" s="178" t="s">
        <v>21</v>
      </c>
      <c r="D11" s="179"/>
      <c r="E11" s="180"/>
      <c r="F11" s="181">
        <v>2022</v>
      </c>
      <c r="G11" s="182">
        <v>2021</v>
      </c>
      <c r="H11" s="182">
        <v>2020</v>
      </c>
      <c r="I11" s="182">
        <v>2019</v>
      </c>
      <c r="J11" s="183" t="s">
        <v>45</v>
      </c>
      <c r="K11" s="183" t="s">
        <v>46</v>
      </c>
      <c r="L11" s="184" t="s">
        <v>47</v>
      </c>
      <c r="M11" s="183">
        <v>2022</v>
      </c>
      <c r="N11" s="182">
        <v>2021</v>
      </c>
      <c r="O11" s="182">
        <v>2020</v>
      </c>
      <c r="P11" s="182">
        <v>2019</v>
      </c>
      <c r="Q11" s="183" t="s">
        <v>45</v>
      </c>
      <c r="R11" s="183" t="s">
        <v>46</v>
      </c>
      <c r="S11" s="184" t="s">
        <v>47</v>
      </c>
      <c r="T11" s="183">
        <v>2021</v>
      </c>
      <c r="U11" s="182">
        <v>2020</v>
      </c>
      <c r="V11" s="185">
        <v>2019</v>
      </c>
      <c r="W11" s="177"/>
      <c r="X11" s="177"/>
      <c r="Y11" s="177"/>
      <c r="Z11" s="177"/>
      <c r="AA11" s="177"/>
      <c r="AB11" s="177"/>
      <c r="AC11" s="177"/>
      <c r="AD11" s="177"/>
      <c r="AE11" s="177"/>
      <c r="AF11" s="177"/>
      <c r="AG11" s="177"/>
      <c r="AH11" s="177"/>
      <c r="AI11" s="177"/>
      <c r="AJ11" s="177"/>
      <c r="AK11" s="177"/>
      <c r="AL11" s="177"/>
    </row>
    <row r="12" spans="1:38" ht="15">
      <c r="A12" s="10"/>
      <c r="B12" s="187"/>
      <c r="C12" s="188" t="s">
        <v>5</v>
      </c>
      <c r="D12" s="168"/>
      <c r="E12" s="189"/>
      <c r="F12" s="168"/>
      <c r="G12" s="168"/>
      <c r="H12" s="168"/>
      <c r="I12" s="168"/>
      <c r="J12" s="168"/>
      <c r="K12" s="168"/>
      <c r="L12" s="189"/>
      <c r="M12" s="168"/>
      <c r="N12" s="168"/>
      <c r="O12" s="168"/>
      <c r="P12" s="168"/>
      <c r="Q12" s="168"/>
      <c r="R12" s="168"/>
      <c r="S12" s="189"/>
      <c r="T12" s="168"/>
      <c r="U12" s="168"/>
      <c r="V12" s="189"/>
    </row>
    <row r="13" spans="1:38" ht="15">
      <c r="A13" s="10"/>
      <c r="B13" s="187"/>
      <c r="C13" s="190"/>
      <c r="D13" s="168" t="s">
        <v>19</v>
      </c>
      <c r="E13" s="189"/>
      <c r="F13" s="134">
        <v>2</v>
      </c>
      <c r="G13" s="130">
        <v>3</v>
      </c>
      <c r="H13" s="130">
        <v>0</v>
      </c>
      <c r="I13" s="130">
        <v>3</v>
      </c>
      <c r="J13" s="71">
        <f>IFERROR(F13/G13-1,"n/a")</f>
        <v>-0.33333333333333337</v>
      </c>
      <c r="K13" s="71" t="str">
        <f>IFERROR(F13/H13-1,"n/a")</f>
        <v>n/a</v>
      </c>
      <c r="L13" s="131">
        <f>IFERROR(F13/I13-1,"n/a")</f>
        <v>-0.33333333333333337</v>
      </c>
      <c r="M13" s="75">
        <v>229</v>
      </c>
      <c r="N13" s="75">
        <v>16</v>
      </c>
      <c r="O13" s="75">
        <v>145</v>
      </c>
      <c r="P13" s="75">
        <v>253</v>
      </c>
      <c r="Q13" s="71">
        <f>IFERROR(M13/N13-1,"n/a")</f>
        <v>13.3125</v>
      </c>
      <c r="R13" s="71">
        <f>IFERROR(M13/O13-1,"n/a")</f>
        <v>0.57931034482758625</v>
      </c>
      <c r="S13" s="131">
        <f>IFERROR(M13/P13-1,"n/a")</f>
        <v>-9.4861660079051391E-2</v>
      </c>
      <c r="T13" s="75">
        <v>111</v>
      </c>
      <c r="U13" s="191">
        <v>145</v>
      </c>
      <c r="V13" s="192">
        <v>386</v>
      </c>
    </row>
    <row r="14" spans="1:38" ht="15">
      <c r="A14" s="10"/>
      <c r="B14" s="187"/>
      <c r="C14" s="190"/>
      <c r="D14" s="168" t="s">
        <v>20</v>
      </c>
      <c r="E14" s="189"/>
      <c r="F14" s="134">
        <v>4913</v>
      </c>
      <c r="G14" s="130">
        <v>1618</v>
      </c>
      <c r="H14" s="130">
        <v>0</v>
      </c>
      <c r="I14" s="130">
        <v>11148</v>
      </c>
      <c r="J14" s="71">
        <f>IFERROR(F14/G14-1,"n/a")</f>
        <v>2.0364647713226205</v>
      </c>
      <c r="K14" s="71" t="str">
        <f>IFERROR(F14/H14-1,"n/a")</f>
        <v>n/a</v>
      </c>
      <c r="L14" s="131">
        <f>IFERROR(F14/I14-1,"n/a")</f>
        <v>-0.55929314675278075</v>
      </c>
      <c r="M14" s="75">
        <v>199082</v>
      </c>
      <c r="N14" s="75">
        <v>4201</v>
      </c>
      <c r="O14" s="75">
        <v>258885</v>
      </c>
      <c r="P14" s="75">
        <v>492279</v>
      </c>
      <c r="Q14" s="71">
        <f>IFERROR(M14/N14-1,"n/a")</f>
        <v>46.389193049273985</v>
      </c>
      <c r="R14" s="71">
        <f>IFERROR(M14/O14-1,"n/a")</f>
        <v>-0.23100218243621684</v>
      </c>
      <c r="S14" s="131">
        <f>IFERROR(M14/P14-1,"n/a")</f>
        <v>-0.59559111804484854</v>
      </c>
      <c r="T14" s="75">
        <v>80863</v>
      </c>
      <c r="U14" s="191">
        <v>258885</v>
      </c>
      <c r="V14" s="192">
        <v>733296</v>
      </c>
    </row>
    <row r="15" spans="1:38" ht="15">
      <c r="A15" s="10"/>
      <c r="B15" s="187"/>
      <c r="C15" s="188" t="s">
        <v>8</v>
      </c>
      <c r="D15" s="168"/>
      <c r="E15" s="189"/>
      <c r="F15" s="168"/>
      <c r="G15" s="168"/>
      <c r="H15" s="168"/>
      <c r="I15" s="168"/>
      <c r="J15" s="71"/>
      <c r="K15" s="71"/>
      <c r="L15" s="193"/>
      <c r="M15" s="154"/>
      <c r="N15" s="154"/>
      <c r="O15" s="154"/>
      <c r="P15" s="154"/>
      <c r="Q15" s="71"/>
      <c r="R15" s="194"/>
      <c r="S15" s="193"/>
      <c r="T15" s="49"/>
      <c r="U15" s="195"/>
      <c r="V15" s="196"/>
    </row>
    <row r="16" spans="1:38" ht="15">
      <c r="A16" s="10"/>
      <c r="B16" s="187"/>
      <c r="C16" s="190"/>
      <c r="D16" s="168" t="s">
        <v>19</v>
      </c>
      <c r="E16" s="189"/>
      <c r="F16" s="134">
        <v>79</v>
      </c>
      <c r="G16" s="130">
        <v>46</v>
      </c>
      <c r="H16" s="130">
        <v>0</v>
      </c>
      <c r="I16" s="130">
        <v>86</v>
      </c>
      <c r="J16" s="71">
        <f>IFERROR(F16/G16-1,"n/a")</f>
        <v>0.71739130434782616</v>
      </c>
      <c r="K16" s="71" t="str">
        <f>IFERROR(F16/H16-1,"n/a")</f>
        <v>n/a</v>
      </c>
      <c r="L16" s="131">
        <f>IFERROR(F16/I16-1,"n/a")</f>
        <v>-8.1395348837209336E-2</v>
      </c>
      <c r="M16" s="75">
        <v>527</v>
      </c>
      <c r="N16" s="75">
        <v>84</v>
      </c>
      <c r="O16" s="75">
        <v>43</v>
      </c>
      <c r="P16" s="75">
        <v>585</v>
      </c>
      <c r="Q16" s="71">
        <f>IFERROR(M16/N16-1,"n/a")</f>
        <v>5.2738095238095237</v>
      </c>
      <c r="R16" s="71">
        <f>IFERROR(M16/O16-1,"n/a")</f>
        <v>11.255813953488373</v>
      </c>
      <c r="S16" s="131">
        <f>IFERROR(M16/P16-1,"n/a")</f>
        <v>-9.9145299145299126E-2</v>
      </c>
      <c r="T16" s="75">
        <v>283</v>
      </c>
      <c r="U16" s="191">
        <v>43</v>
      </c>
      <c r="V16" s="192">
        <v>827</v>
      </c>
    </row>
    <row r="17" spans="1:38" ht="15">
      <c r="A17" s="10"/>
      <c r="B17" s="187"/>
      <c r="C17" s="190"/>
      <c r="D17" s="168" t="s">
        <v>20</v>
      </c>
      <c r="E17" s="189"/>
      <c r="F17" s="134">
        <v>249427</v>
      </c>
      <c r="G17" s="130">
        <v>89719</v>
      </c>
      <c r="H17" s="130">
        <v>0</v>
      </c>
      <c r="I17" s="130">
        <v>304036</v>
      </c>
      <c r="J17" s="71">
        <f>IFERROR(F17/G17-1,"n/a")</f>
        <v>1.7800911735529823</v>
      </c>
      <c r="K17" s="71" t="str">
        <f>IFERROR(F17/H17-1,"n/a")</f>
        <v>n/a</v>
      </c>
      <c r="L17" s="131">
        <f>IFERROR(F17/I17-1,"n/a")</f>
        <v>-0.1796135983896644</v>
      </c>
      <c r="M17" s="75">
        <v>1281730</v>
      </c>
      <c r="N17" s="75">
        <v>167883</v>
      </c>
      <c r="O17" s="75">
        <v>140552</v>
      </c>
      <c r="P17" s="75">
        <v>1897444</v>
      </c>
      <c r="Q17" s="71">
        <f>IFERROR(M17/N17-1,"n/a")</f>
        <v>6.6346622350089053</v>
      </c>
      <c r="R17" s="71">
        <f>IFERROR(M17/O17-1,"n/a")</f>
        <v>8.1192583527804665</v>
      </c>
      <c r="S17" s="131">
        <f>IFERROR(M17/P17-1,"n/a")</f>
        <v>-0.32449653323102023</v>
      </c>
      <c r="T17" s="75">
        <v>465109</v>
      </c>
      <c r="U17" s="191">
        <v>140552</v>
      </c>
      <c r="V17" s="192">
        <v>2552942</v>
      </c>
    </row>
    <row r="18" spans="1:38" ht="15">
      <c r="A18" s="10"/>
      <c r="B18" s="187"/>
      <c r="C18" s="188" t="s">
        <v>6</v>
      </c>
      <c r="D18" s="168"/>
      <c r="E18" s="189"/>
      <c r="F18" s="135"/>
      <c r="G18" s="135"/>
      <c r="H18" s="135"/>
      <c r="I18" s="135"/>
      <c r="J18" s="71"/>
      <c r="K18" s="71"/>
      <c r="L18" s="131"/>
      <c r="M18" s="154"/>
      <c r="N18" s="154"/>
      <c r="O18" s="154"/>
      <c r="P18" s="154"/>
      <c r="Q18" s="71"/>
      <c r="R18" s="71"/>
      <c r="S18" s="131"/>
      <c r="T18" s="49"/>
      <c r="U18" s="195"/>
      <c r="V18" s="196"/>
    </row>
    <row r="19" spans="1:38" ht="15">
      <c r="A19" s="10"/>
      <c r="B19" s="187"/>
      <c r="C19" s="190"/>
      <c r="D19" s="168" t="s">
        <v>19</v>
      </c>
      <c r="E19" s="189"/>
      <c r="F19" s="134">
        <v>64</v>
      </c>
      <c r="G19" s="130">
        <v>2</v>
      </c>
      <c r="H19" s="130">
        <v>0</v>
      </c>
      <c r="I19" s="130">
        <v>23</v>
      </c>
      <c r="J19" s="71">
        <f>IFERROR(F19/G19-1,"n/a")</f>
        <v>31</v>
      </c>
      <c r="K19" s="71" t="str">
        <f>IFERROR(F19/H19-1,"n/a")</f>
        <v>n/a</v>
      </c>
      <c r="L19" s="131">
        <f>IFERROR(F19/I19-1,"n/a")</f>
        <v>1.7826086956521738</v>
      </c>
      <c r="M19" s="75">
        <v>358</v>
      </c>
      <c r="N19" s="75">
        <v>2</v>
      </c>
      <c r="O19" s="75">
        <v>4</v>
      </c>
      <c r="P19" s="75">
        <v>151</v>
      </c>
      <c r="Q19" s="71">
        <f>IFERROR(M19/N19-1,"n/a")</f>
        <v>178</v>
      </c>
      <c r="R19" s="71">
        <f>IFERROR(M19/O19-1,"n/a")</f>
        <v>88.5</v>
      </c>
      <c r="S19" s="131">
        <f>IFERROR(M19/P19-1,"n/a")</f>
        <v>1.370860927152318</v>
      </c>
      <c r="T19" s="75">
        <v>23</v>
      </c>
      <c r="U19" s="191">
        <v>4</v>
      </c>
      <c r="V19" s="192">
        <v>191</v>
      </c>
    </row>
    <row r="20" spans="1:38" ht="15">
      <c r="A20" s="10"/>
      <c r="B20" s="187"/>
      <c r="C20" s="190"/>
      <c r="D20" s="168" t="s">
        <v>20</v>
      </c>
      <c r="E20" s="189"/>
      <c r="F20" s="134">
        <f>66521+13725</f>
        <v>80246</v>
      </c>
      <c r="G20" s="130">
        <v>424</v>
      </c>
      <c r="H20" s="130">
        <v>0</v>
      </c>
      <c r="I20" s="130">
        <v>35836</v>
      </c>
      <c r="J20" s="71">
        <f>IFERROR(F20/G20-1,"n/a")</f>
        <v>188.25943396226415</v>
      </c>
      <c r="K20" s="71" t="str">
        <f>IFERROR(F20/H20-1,"n/a")</f>
        <v>n/a</v>
      </c>
      <c r="L20" s="131">
        <f>IFERROR(F20/I20-1,"n/a")</f>
        <v>1.2392566134613237</v>
      </c>
      <c r="M20" s="75">
        <v>422375</v>
      </c>
      <c r="N20" s="75">
        <v>424</v>
      </c>
      <c r="O20" s="75">
        <v>1753</v>
      </c>
      <c r="P20" s="75">
        <v>203378</v>
      </c>
      <c r="Q20" s="71">
        <f>IFERROR(M20/N20-1,"n/a")</f>
        <v>995.16745283018872</v>
      </c>
      <c r="R20" s="71">
        <f>IFERROR(M20/O20-1,"n/a")</f>
        <v>239.94409583571021</v>
      </c>
      <c r="S20" s="131">
        <f>IFERROR(M20/P20-1,"n/a")</f>
        <v>1.0767978837435712</v>
      </c>
      <c r="T20" s="75">
        <v>8611</v>
      </c>
      <c r="U20" s="191">
        <v>1753</v>
      </c>
      <c r="V20" s="192">
        <v>254421</v>
      </c>
    </row>
    <row r="21" spans="1:38" ht="15">
      <c r="A21" s="10"/>
      <c r="B21" s="187"/>
      <c r="C21" s="188" t="s">
        <v>4</v>
      </c>
      <c r="D21" s="168"/>
      <c r="E21" s="197"/>
      <c r="F21" s="135"/>
      <c r="G21" s="135"/>
      <c r="H21" s="135"/>
      <c r="I21" s="135"/>
      <c r="J21" s="71"/>
      <c r="K21" s="71"/>
      <c r="L21" s="131"/>
      <c r="M21" s="154"/>
      <c r="N21" s="154"/>
      <c r="O21" s="154"/>
      <c r="P21" s="154"/>
      <c r="Q21" s="71"/>
      <c r="R21" s="71"/>
      <c r="S21" s="131"/>
      <c r="T21" s="49"/>
      <c r="U21" s="195"/>
      <c r="V21" s="196"/>
    </row>
    <row r="22" spans="1:38" ht="15">
      <c r="A22" s="10"/>
      <c r="B22" s="187"/>
      <c r="C22" s="190"/>
      <c r="D22" s="168" t="s">
        <v>19</v>
      </c>
      <c r="E22" s="197"/>
      <c r="F22" s="134">
        <v>80</v>
      </c>
      <c r="G22" s="130">
        <v>57</v>
      </c>
      <c r="H22" s="130">
        <v>0</v>
      </c>
      <c r="I22" s="130">
        <v>76</v>
      </c>
      <c r="J22" s="71">
        <f>IFERROR(F22/G22-1,"n/a")</f>
        <v>0.40350877192982448</v>
      </c>
      <c r="K22" s="71" t="str">
        <f>IFERROR(F22/H22-1,"n/a")</f>
        <v>n/a</v>
      </c>
      <c r="L22" s="131">
        <f>IFERROR(F22/I22-1,"n/a")</f>
        <v>5.2631578947368363E-2</v>
      </c>
      <c r="M22" s="75">
        <v>844</v>
      </c>
      <c r="N22" s="75">
        <v>130</v>
      </c>
      <c r="O22" s="75">
        <v>406</v>
      </c>
      <c r="P22" s="75">
        <v>856</v>
      </c>
      <c r="Q22" s="71">
        <f>IFERROR(M22/N22-1,"n/a")</f>
        <v>5.4923076923076923</v>
      </c>
      <c r="R22" s="71">
        <f>IFERROR(M22/O22-1,"n/a")</f>
        <v>1.0788177339901477</v>
      </c>
      <c r="S22" s="131">
        <f>IFERROR(M22/P22-1,"n/a")</f>
        <v>-1.4018691588784993E-2</v>
      </c>
      <c r="T22" s="75">
        <v>411</v>
      </c>
      <c r="U22" s="191">
        <v>406</v>
      </c>
      <c r="V22" s="192">
        <v>1205</v>
      </c>
    </row>
    <row r="23" spans="1:38" ht="15">
      <c r="A23" s="10"/>
      <c r="B23" s="187"/>
      <c r="C23" s="190"/>
      <c r="D23" s="168" t="s">
        <v>20</v>
      </c>
      <c r="E23" s="189"/>
      <c r="F23" s="134">
        <v>275667</v>
      </c>
      <c r="G23" s="130">
        <v>81777</v>
      </c>
      <c r="H23" s="130">
        <v>0</v>
      </c>
      <c r="I23" s="130">
        <v>223305</v>
      </c>
      <c r="J23" s="71">
        <f>IFERROR(F23/G23-1,"n/a")</f>
        <v>2.3709600498917789</v>
      </c>
      <c r="K23" s="71" t="str">
        <f>IFERROR(F23/H23-1,"n/a")</f>
        <v>n/a</v>
      </c>
      <c r="L23" s="131">
        <f>IFERROR(F23/I23-1,"n/a")</f>
        <v>0.23448646470074563</v>
      </c>
      <c r="M23" s="75">
        <v>2196229</v>
      </c>
      <c r="N23" s="75">
        <v>181810</v>
      </c>
      <c r="O23" s="75">
        <v>833999</v>
      </c>
      <c r="P23" s="75">
        <v>2872542</v>
      </c>
      <c r="Q23" s="71">
        <f>IFERROR(M23/N23-1,"n/a")</f>
        <v>11.079803091139102</v>
      </c>
      <c r="R23" s="71">
        <f>IFERROR(M23/O23-1,"n/a")</f>
        <v>1.6333712630350874</v>
      </c>
      <c r="S23" s="131">
        <f>IFERROR(M23/P23-1,"n/a")</f>
        <v>-0.2354405958207052</v>
      </c>
      <c r="T23" s="75">
        <v>687449</v>
      </c>
      <c r="U23" s="191">
        <v>833999</v>
      </c>
      <c r="V23" s="192">
        <v>3859183</v>
      </c>
    </row>
    <row r="24" spans="1:38" ht="15">
      <c r="A24" s="10"/>
      <c r="B24" s="187"/>
      <c r="C24" s="188" t="s">
        <v>7</v>
      </c>
      <c r="D24" s="168"/>
      <c r="E24" s="189"/>
      <c r="F24" s="135"/>
      <c r="G24" s="135"/>
      <c r="H24" s="135"/>
      <c r="I24" s="135"/>
      <c r="J24" s="71"/>
      <c r="K24" s="71"/>
      <c r="L24" s="131"/>
      <c r="M24" s="154"/>
      <c r="N24" s="154"/>
      <c r="O24" s="154"/>
      <c r="P24" s="154"/>
      <c r="Q24" s="71"/>
      <c r="R24" s="71"/>
      <c r="S24" s="131"/>
      <c r="T24" s="49"/>
      <c r="U24" s="195"/>
      <c r="V24" s="196"/>
    </row>
    <row r="25" spans="1:38" ht="15">
      <c r="A25" s="10"/>
      <c r="B25" s="187"/>
      <c r="C25" s="190"/>
      <c r="D25" s="168" t="s">
        <v>19</v>
      </c>
      <c r="E25" s="189"/>
      <c r="F25" s="136">
        <v>34</v>
      </c>
      <c r="G25" s="130">
        <v>17</v>
      </c>
      <c r="H25" s="130">
        <v>5</v>
      </c>
      <c r="I25" s="130">
        <v>40</v>
      </c>
      <c r="J25" s="71">
        <f>IFERROR(F25/G25-1,"n/a")</f>
        <v>1</v>
      </c>
      <c r="K25" s="71">
        <f>IFERROR(F25/H25-1,"n/a")</f>
        <v>5.8</v>
      </c>
      <c r="L25" s="131">
        <f>IFERROR(F25/I25-1,"n/a")</f>
        <v>-0.15000000000000002</v>
      </c>
      <c r="M25" s="75">
        <v>222</v>
      </c>
      <c r="N25" s="75">
        <v>71</v>
      </c>
      <c r="O25" s="75">
        <v>16</v>
      </c>
      <c r="P25" s="75">
        <v>244</v>
      </c>
      <c r="Q25" s="71">
        <f>IFERROR(M25/N25-1,"n/a")</f>
        <v>2.1267605633802815</v>
      </c>
      <c r="R25" s="71">
        <f>IFERROR(M25/O25-1,"n/a")</f>
        <v>12.875</v>
      </c>
      <c r="S25" s="131">
        <f>IFERROR(M25/P25-1,"n/a")</f>
        <v>-9.0163934426229497E-2</v>
      </c>
      <c r="T25" s="75">
        <v>107</v>
      </c>
      <c r="U25" s="191">
        <v>32</v>
      </c>
      <c r="V25" s="192">
        <v>372</v>
      </c>
    </row>
    <row r="26" spans="1:38" ht="15">
      <c r="A26" s="10"/>
      <c r="B26" s="187"/>
      <c r="C26" s="190"/>
      <c r="D26" s="168" t="s">
        <v>20</v>
      </c>
      <c r="E26" s="189"/>
      <c r="F26" s="136">
        <v>77500</v>
      </c>
      <c r="G26" s="130">
        <v>31465</v>
      </c>
      <c r="H26" s="130">
        <v>4538</v>
      </c>
      <c r="I26" s="130">
        <v>102143</v>
      </c>
      <c r="J26" s="71">
        <f>IFERROR(F26/G26-1,"n/a")</f>
        <v>1.4630541871921183</v>
      </c>
      <c r="K26" s="71">
        <f>IFERROR(F26/H26-1,"n/a")</f>
        <v>16.078007933010138</v>
      </c>
      <c r="L26" s="131">
        <f>IFERROR(F26/I26-1,"n/a")</f>
        <v>-0.24125980243384271</v>
      </c>
      <c r="M26" s="75">
        <v>424007</v>
      </c>
      <c r="N26" s="75">
        <v>101015</v>
      </c>
      <c r="O26" s="75">
        <v>47300</v>
      </c>
      <c r="P26" s="75">
        <v>688183</v>
      </c>
      <c r="Q26" s="71">
        <f>IFERROR(M26/N26-1,"n/a")</f>
        <v>3.1974657229124386</v>
      </c>
      <c r="R26" s="71">
        <f>IFERROR(M26/O26-1,"n/a")</f>
        <v>7.9642071881606764</v>
      </c>
      <c r="S26" s="131">
        <f>IFERROR(M26/P26-1,"n/a")</f>
        <v>-0.38387463799599819</v>
      </c>
      <c r="T26" s="75">
        <v>147132</v>
      </c>
      <c r="U26" s="191">
        <v>59180</v>
      </c>
      <c r="V26" s="192">
        <v>902015</v>
      </c>
    </row>
    <row r="27" spans="1:38" ht="15">
      <c r="A27" s="10"/>
      <c r="B27" s="187"/>
      <c r="C27" s="188" t="s">
        <v>18</v>
      </c>
      <c r="D27" s="168"/>
      <c r="E27" s="189"/>
      <c r="F27" s="135"/>
      <c r="G27" s="135"/>
      <c r="H27" s="135"/>
      <c r="I27" s="135"/>
      <c r="J27" s="71"/>
      <c r="K27" s="71"/>
      <c r="L27" s="131"/>
      <c r="M27" s="154"/>
      <c r="N27" s="154"/>
      <c r="O27" s="154"/>
      <c r="P27" s="154"/>
      <c r="Q27" s="71"/>
      <c r="R27" s="71"/>
      <c r="S27" s="131"/>
      <c r="T27" s="49"/>
      <c r="U27" s="195"/>
      <c r="V27" s="196"/>
    </row>
    <row r="28" spans="1:38" ht="15">
      <c r="B28" s="187"/>
      <c r="C28" s="190"/>
      <c r="D28" s="168" t="s">
        <v>19</v>
      </c>
      <c r="E28" s="189"/>
      <c r="F28" s="134">
        <v>75</v>
      </c>
      <c r="G28" s="130">
        <v>23</v>
      </c>
      <c r="H28" s="130">
        <v>7</v>
      </c>
      <c r="I28" s="130">
        <v>41</v>
      </c>
      <c r="J28" s="71">
        <f>IFERROR(F28/G28-1,"n/a")</f>
        <v>2.2608695652173911</v>
      </c>
      <c r="K28" s="71">
        <f>IFERROR(F28/H28-1,"n/a")</f>
        <v>9.7142857142857135</v>
      </c>
      <c r="L28" s="131">
        <f>IFERROR(F28/I28-1,"n/a")</f>
        <v>0.8292682926829269</v>
      </c>
      <c r="M28" s="75">
        <v>421</v>
      </c>
      <c r="N28" s="75">
        <v>79</v>
      </c>
      <c r="O28" s="75">
        <v>12</v>
      </c>
      <c r="P28" s="75">
        <v>257</v>
      </c>
      <c r="Q28" s="71">
        <f>IFERROR(M28/N28-1,"n/a")</f>
        <v>4.3291139240506329</v>
      </c>
      <c r="R28" s="71">
        <f>IFERROR(M28/O28-1,"n/a")</f>
        <v>34.083333333333336</v>
      </c>
      <c r="S28" s="131">
        <f>IFERROR(M28/P28-1,"n/a")</f>
        <v>0.63813229571984431</v>
      </c>
      <c r="T28" s="75">
        <v>124</v>
      </c>
      <c r="U28" s="191">
        <v>37</v>
      </c>
      <c r="V28" s="192">
        <f>282+81</f>
        <v>363</v>
      </c>
    </row>
    <row r="29" spans="1:38" ht="15">
      <c r="A29" s="10"/>
      <c r="B29" s="187"/>
      <c r="C29" s="190"/>
      <c r="D29" s="168" t="s">
        <v>20</v>
      </c>
      <c r="E29" s="189"/>
      <c r="F29" s="134">
        <f>130831+18300+983</f>
        <v>150114</v>
      </c>
      <c r="G29" s="130">
        <v>35845</v>
      </c>
      <c r="H29" s="130">
        <v>1534</v>
      </c>
      <c r="I29" s="130">
        <v>107800</v>
      </c>
      <c r="J29" s="71">
        <f>IFERROR(F29/G29-1,"n/a")</f>
        <v>3.1878644162365743</v>
      </c>
      <c r="K29" s="71">
        <f>IFERROR(F29/H29-1,"n/a")</f>
        <v>96.857887874837033</v>
      </c>
      <c r="L29" s="131">
        <f>IFERROR(F29/I29-1,"n/a")</f>
        <v>0.39252319109461964</v>
      </c>
      <c r="M29" s="75">
        <v>694395</v>
      </c>
      <c r="N29" s="75">
        <v>117659</v>
      </c>
      <c r="O29" s="75">
        <v>10720</v>
      </c>
      <c r="P29" s="75">
        <v>700780</v>
      </c>
      <c r="Q29" s="71">
        <f>IFERROR(M29/N29-1,"n/a")</f>
        <v>4.9017584715151408</v>
      </c>
      <c r="R29" s="71">
        <f>IFERROR(M29/O29-1,"n/a")</f>
        <v>63.775652985074629</v>
      </c>
      <c r="S29" s="131">
        <f>IFERROR(M29/P29-1,"n/a")</f>
        <v>-9.111276006735336E-3</v>
      </c>
      <c r="T29" s="75">
        <v>165083</v>
      </c>
      <c r="U29" s="191">
        <f>20768+8294</f>
        <v>29062</v>
      </c>
      <c r="V29" s="192">
        <f>659951+168729+38484</f>
        <v>867164</v>
      </c>
    </row>
    <row r="30" spans="1:38" ht="15" customHeight="1" thickBot="1">
      <c r="A30" s="10"/>
      <c r="B30" s="187"/>
      <c r="C30" s="198" t="s">
        <v>16</v>
      </c>
      <c r="D30" s="199"/>
      <c r="E30" s="200"/>
      <c r="F30" s="137">
        <f t="shared" ref="F30:I31" si="0">F13+F16+F19+F22+F25+F28</f>
        <v>334</v>
      </c>
      <c r="G30" s="137">
        <f t="shared" si="0"/>
        <v>148</v>
      </c>
      <c r="H30" s="137">
        <f t="shared" si="0"/>
        <v>12</v>
      </c>
      <c r="I30" s="137">
        <f t="shared" si="0"/>
        <v>269</v>
      </c>
      <c r="J30" s="138">
        <f>IFERROR(F30/G30-1,"n/a")</f>
        <v>1.2567567567567566</v>
      </c>
      <c r="K30" s="138">
        <f>IFERROR(F30/H30-1,"n/a")</f>
        <v>26.833333333333332</v>
      </c>
      <c r="L30" s="139">
        <f>IFERROR(F30/I30-1,"n/a")</f>
        <v>0.24163568773234201</v>
      </c>
      <c r="M30" s="140">
        <f t="shared" ref="M30:P31" si="1">M13+M16+M19+M22+M25+M28</f>
        <v>2601</v>
      </c>
      <c r="N30" s="140">
        <f t="shared" si="1"/>
        <v>382</v>
      </c>
      <c r="O30" s="140">
        <f t="shared" si="1"/>
        <v>626</v>
      </c>
      <c r="P30" s="140">
        <f t="shared" si="1"/>
        <v>2346</v>
      </c>
      <c r="Q30" s="138">
        <f>IFERROR(M30/N30-1,"n/a")</f>
        <v>5.8089005235602098</v>
      </c>
      <c r="R30" s="138">
        <f>IFERROR(M30/O30-1,"n/a")</f>
        <v>3.1549520766773167</v>
      </c>
      <c r="S30" s="139">
        <f>IFERROR(M30/P30-1,"n/a")</f>
        <v>0.10869565217391308</v>
      </c>
      <c r="T30" s="140">
        <f t="shared" ref="T30:V31" si="2">T13+T16+T19+T22+T25+T28</f>
        <v>1059</v>
      </c>
      <c r="U30" s="140">
        <f t="shared" si="2"/>
        <v>667</v>
      </c>
      <c r="V30" s="159">
        <f t="shared" si="2"/>
        <v>3344</v>
      </c>
    </row>
    <row r="31" spans="1:38" s="27" customFormat="1" ht="15" customHeight="1" thickTop="1" thickBot="1">
      <c r="A31" s="10"/>
      <c r="B31" s="187"/>
      <c r="C31" s="201" t="s">
        <v>17</v>
      </c>
      <c r="D31" s="202"/>
      <c r="E31" s="203"/>
      <c r="F31" s="141">
        <f t="shared" si="0"/>
        <v>837867</v>
      </c>
      <c r="G31" s="141">
        <f t="shared" si="0"/>
        <v>240848</v>
      </c>
      <c r="H31" s="141">
        <f t="shared" si="0"/>
        <v>6072</v>
      </c>
      <c r="I31" s="141">
        <f t="shared" si="0"/>
        <v>784268</v>
      </c>
      <c r="J31" s="142">
        <f>IFERROR(F31/G31-1,"n/a")</f>
        <v>2.4788206669766826</v>
      </c>
      <c r="K31" s="142">
        <f>IFERROR(F31/H31-1,"n/a")</f>
        <v>136.98863636363637</v>
      </c>
      <c r="L31" s="143">
        <f>IFERROR(F31/I31-1,"n/a")</f>
        <v>6.8342709379956901E-2</v>
      </c>
      <c r="M31" s="144">
        <f t="shared" si="1"/>
        <v>5217818</v>
      </c>
      <c r="N31" s="144">
        <f t="shared" si="1"/>
        <v>572992</v>
      </c>
      <c r="O31" s="144">
        <f t="shared" si="1"/>
        <v>1293209</v>
      </c>
      <c r="P31" s="144">
        <f t="shared" si="1"/>
        <v>6854606</v>
      </c>
      <c r="Q31" s="142">
        <f>IFERROR(M31/N31-1,"n/a")</f>
        <v>8.1062667541606164</v>
      </c>
      <c r="R31" s="142">
        <f>IFERROR(M31/O31-1,"n/a")</f>
        <v>3.0347832407600013</v>
      </c>
      <c r="S31" s="143">
        <f>IFERROR(M31/P31-1,"n/a")</f>
        <v>-0.2387865910892617</v>
      </c>
      <c r="T31" s="144">
        <f t="shared" si="2"/>
        <v>1554247</v>
      </c>
      <c r="U31" s="144">
        <f t="shared" si="2"/>
        <v>1323431</v>
      </c>
      <c r="V31" s="162">
        <f t="shared" si="2"/>
        <v>9169021</v>
      </c>
      <c r="W31" s="10"/>
      <c r="X31" s="26"/>
      <c r="Y31" s="26"/>
      <c r="Z31" s="26"/>
      <c r="AA31" s="26"/>
      <c r="AB31" s="26"/>
      <c r="AC31" s="26"/>
      <c r="AD31" s="26"/>
      <c r="AE31" s="26"/>
      <c r="AF31" s="26"/>
      <c r="AG31" s="26"/>
      <c r="AH31" s="26"/>
      <c r="AI31" s="26"/>
      <c r="AJ31" s="26"/>
      <c r="AK31" s="26"/>
      <c r="AL31" s="26"/>
    </row>
    <row r="32" spans="1:38" ht="15" customHeight="1" thickTop="1">
      <c r="A32" s="10"/>
      <c r="B32" s="10"/>
      <c r="C32" s="10"/>
      <c r="D32" s="10"/>
      <c r="E32" s="10"/>
      <c r="F32" s="10"/>
      <c r="G32" s="47"/>
      <c r="H32" s="47"/>
      <c r="I32" s="47"/>
      <c r="J32" s="47"/>
      <c r="K32" s="10"/>
      <c r="L32" s="10"/>
      <c r="M32" s="10"/>
      <c r="N32" s="10"/>
      <c r="O32" s="10"/>
      <c r="P32" s="10"/>
      <c r="Q32" s="10"/>
      <c r="R32" s="10"/>
      <c r="S32" s="10"/>
      <c r="T32" s="163"/>
      <c r="U32" s="10"/>
      <c r="V32" s="10"/>
    </row>
    <row r="33" spans="1:22" ht="22.9" customHeight="1">
      <c r="A33" s="10"/>
      <c r="B33" s="10"/>
      <c r="C33" s="10"/>
      <c r="D33" s="10"/>
      <c r="E33" s="10"/>
      <c r="F33" s="10"/>
      <c r="G33" s="47"/>
      <c r="H33" s="47"/>
      <c r="I33" s="47"/>
      <c r="J33" s="47"/>
      <c r="K33" s="10"/>
      <c r="L33" s="10"/>
      <c r="M33" s="10"/>
      <c r="N33" s="10"/>
      <c r="O33" s="10"/>
      <c r="P33" s="10"/>
      <c r="Q33" s="10"/>
      <c r="R33" s="10"/>
      <c r="S33" s="10"/>
      <c r="T33" s="10"/>
      <c r="U33" s="10"/>
      <c r="V33" s="10"/>
    </row>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59"/>
  <sheetViews>
    <sheetView showGridLines="0" topLeftCell="A16" zoomScale="110" zoomScaleNormal="110" zoomScalePageLayoutView="40" workbookViewId="0">
      <selection activeCell="E19" sqref="E19"/>
    </sheetView>
  </sheetViews>
  <sheetFormatPr defaultColWidth="0" defaultRowHeight="26.6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1.42578125" customWidth="1"/>
    <col min="17" max="19" width="8.7109375" customWidth="1"/>
    <col min="20" max="21" width="10.42578125" bestFit="1" customWidth="1"/>
    <col min="22" max="22" width="11.28515625" bestFit="1" customWidth="1"/>
    <col min="23" max="23" width="3.28515625" style="10" customWidth="1"/>
    <col min="24" max="38" width="0" style="10" hidden="1" customWidth="1"/>
    <col min="39" max="46" width="0" hidden="1" customWidth="1"/>
    <col min="47" max="16384" width="9.140625" hidden="1"/>
  </cols>
  <sheetData>
    <row r="1" spans="1:38" ht="15">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10</v>
      </c>
      <c r="C2" s="28"/>
      <c r="D2" s="28"/>
      <c r="E2" s="28"/>
      <c r="F2" s="28"/>
      <c r="G2" s="28"/>
      <c r="H2" s="28"/>
      <c r="I2" s="28"/>
      <c r="J2" s="28"/>
      <c r="K2" s="28"/>
      <c r="L2" s="28"/>
      <c r="M2" s="28"/>
      <c r="N2" s="28"/>
      <c r="O2" s="28"/>
      <c r="P2" s="28"/>
      <c r="Q2" s="28"/>
      <c r="R2" s="28"/>
      <c r="S2" s="28"/>
      <c r="T2" s="28"/>
      <c r="U2" s="28"/>
      <c r="V2" s="28"/>
    </row>
    <row r="3" spans="1:38" ht="15">
      <c r="A3" s="10"/>
      <c r="B3" s="164"/>
      <c r="C3" s="165"/>
      <c r="D3" s="165"/>
      <c r="E3" s="165"/>
      <c r="F3" s="165"/>
      <c r="G3" s="165"/>
      <c r="H3" s="165"/>
      <c r="I3" s="165"/>
      <c r="J3" s="165"/>
      <c r="K3" s="165"/>
      <c r="L3" s="165"/>
      <c r="M3" s="165"/>
      <c r="N3" s="165"/>
      <c r="O3" s="165"/>
      <c r="P3" s="165"/>
      <c r="Q3" s="165"/>
      <c r="R3" s="165"/>
      <c r="S3" s="165"/>
      <c r="T3" s="165"/>
      <c r="U3" s="165"/>
      <c r="V3" s="166">
        <v>44813</v>
      </c>
    </row>
    <row r="4" spans="1:38" ht="15.75">
      <c r="A4" s="10"/>
      <c r="B4" s="167" t="s">
        <v>11</v>
      </c>
      <c r="C4" s="168"/>
      <c r="D4" s="165"/>
      <c r="E4" s="169" t="s">
        <v>64</v>
      </c>
      <c r="F4" s="165"/>
      <c r="G4" s="165"/>
      <c r="H4" s="165"/>
      <c r="I4" s="165"/>
      <c r="J4" s="165"/>
      <c r="K4" s="165"/>
      <c r="L4" s="165"/>
      <c r="M4" s="165"/>
      <c r="N4" s="165"/>
      <c r="O4" s="165"/>
      <c r="P4" s="165"/>
      <c r="Q4" s="165"/>
      <c r="R4" s="165"/>
      <c r="S4" s="165"/>
      <c r="T4" s="165"/>
      <c r="U4" s="165"/>
      <c r="V4" s="165"/>
    </row>
    <row r="5" spans="1:38" ht="15">
      <c r="A5" s="10"/>
      <c r="B5" s="164"/>
      <c r="C5" s="165"/>
      <c r="D5" s="165"/>
      <c r="E5" s="165"/>
      <c r="F5" s="165"/>
      <c r="G5" s="165"/>
      <c r="H5" s="165"/>
      <c r="I5" s="165"/>
      <c r="J5" s="165"/>
      <c r="K5" s="165"/>
      <c r="L5" s="165"/>
      <c r="M5" s="165"/>
      <c r="N5" s="165"/>
      <c r="O5" s="165"/>
      <c r="P5" s="165"/>
      <c r="Q5" s="165"/>
      <c r="R5" s="165"/>
      <c r="S5" s="165"/>
      <c r="T5" s="165"/>
      <c r="U5" s="165"/>
      <c r="V5" s="165"/>
    </row>
    <row r="6" spans="1:38" ht="15">
      <c r="A6" s="10"/>
      <c r="B6" s="164"/>
      <c r="C6" s="165"/>
      <c r="D6" s="165"/>
      <c r="E6" s="165"/>
      <c r="F6" s="165"/>
      <c r="G6" s="165"/>
      <c r="H6" s="165"/>
      <c r="I6" s="165"/>
      <c r="J6" s="165"/>
      <c r="K6" s="165"/>
      <c r="L6" s="165"/>
      <c r="M6" s="165"/>
      <c r="N6" s="165"/>
      <c r="O6" s="165"/>
      <c r="P6" s="165"/>
      <c r="Q6" s="165"/>
      <c r="R6" s="165"/>
      <c r="S6" s="165"/>
      <c r="T6" s="165"/>
      <c r="U6" s="165"/>
      <c r="V6" s="165"/>
    </row>
    <row r="7" spans="1:38" ht="15">
      <c r="A7" s="10"/>
      <c r="B7" s="164"/>
      <c r="C7" s="170"/>
      <c r="D7" s="165"/>
      <c r="E7" s="165"/>
      <c r="F7" s="165"/>
      <c r="G7" s="165"/>
      <c r="H7" s="165"/>
      <c r="I7" s="165"/>
      <c r="J7" s="165"/>
      <c r="K7" s="165"/>
      <c r="L7" s="165"/>
      <c r="M7" s="165"/>
      <c r="N7" s="165"/>
      <c r="O7" s="165"/>
      <c r="P7" s="165"/>
      <c r="Q7" s="165"/>
      <c r="R7" s="165"/>
      <c r="S7" s="165"/>
      <c r="T7" s="165"/>
      <c r="U7" s="165"/>
      <c r="V7" s="165"/>
    </row>
    <row r="8" spans="1:38" ht="15">
      <c r="A8" s="10"/>
      <c r="B8" s="164"/>
      <c r="C8" s="165"/>
      <c r="D8" s="165"/>
      <c r="E8" s="165"/>
      <c r="F8" s="165"/>
      <c r="G8" s="165"/>
      <c r="H8" s="165"/>
      <c r="I8" s="165"/>
      <c r="J8" s="165"/>
      <c r="K8" s="165"/>
      <c r="L8" s="165"/>
      <c r="M8" s="165"/>
      <c r="N8" s="165"/>
      <c r="O8" s="165"/>
      <c r="P8" s="165"/>
      <c r="Q8" s="165"/>
      <c r="R8" s="165"/>
      <c r="S8" s="165"/>
      <c r="T8" s="165"/>
      <c r="U8" s="165"/>
      <c r="V8" s="165"/>
    </row>
    <row r="9" spans="1:38" s="125" customFormat="1" ht="15">
      <c r="A9" s="10"/>
      <c r="B9"/>
      <c r="C9" s="171" t="s">
        <v>11</v>
      </c>
      <c r="D9" s="172"/>
      <c r="E9" s="172"/>
      <c r="F9" s="253" t="s">
        <v>65</v>
      </c>
      <c r="G9" s="253"/>
      <c r="H9" s="253"/>
      <c r="I9" s="253"/>
      <c r="J9" s="253"/>
      <c r="K9" s="253"/>
      <c r="L9" s="254"/>
      <c r="M9" s="252" t="s">
        <v>66</v>
      </c>
      <c r="N9" s="253"/>
      <c r="O9" s="253"/>
      <c r="P9" s="253"/>
      <c r="Q9" s="253"/>
      <c r="R9" s="253"/>
      <c r="S9" s="254"/>
      <c r="T9" s="252" t="s">
        <v>25</v>
      </c>
      <c r="U9" s="253"/>
      <c r="V9" s="255"/>
      <c r="W9" s="10"/>
      <c r="X9" s="124"/>
      <c r="Y9" s="124"/>
      <c r="Z9" s="124"/>
      <c r="AA9" s="124"/>
      <c r="AB9" s="124"/>
      <c r="AC9" s="124"/>
      <c r="AD9" s="124"/>
      <c r="AE9" s="124"/>
      <c r="AF9" s="124"/>
      <c r="AG9" s="124"/>
      <c r="AH9" s="124"/>
      <c r="AI9" s="124"/>
      <c r="AJ9" s="124"/>
      <c r="AK9" s="124"/>
      <c r="AL9" s="124"/>
    </row>
    <row r="10" spans="1:38" ht="15.75">
      <c r="A10" s="10"/>
      <c r="B10" s="173"/>
      <c r="C10" s="174"/>
      <c r="D10" s="175"/>
      <c r="E10" s="175"/>
      <c r="F10" s="174"/>
      <c r="G10" s="175"/>
      <c r="H10" s="175"/>
      <c r="I10" s="175"/>
      <c r="J10" s="175"/>
      <c r="K10" s="175"/>
      <c r="L10" s="176"/>
      <c r="M10" s="175"/>
      <c r="N10" s="175"/>
      <c r="O10" s="175"/>
      <c r="P10" s="175"/>
      <c r="Q10" s="175"/>
      <c r="R10" s="175"/>
      <c r="S10" s="176"/>
      <c r="T10" s="175"/>
      <c r="U10" s="175"/>
      <c r="V10" s="176"/>
    </row>
    <row r="11" spans="1:38" s="186" customFormat="1" ht="27" customHeight="1">
      <c r="A11" s="177"/>
      <c r="B11" s="55"/>
      <c r="C11" s="178" t="s">
        <v>21</v>
      </c>
      <c r="D11" s="179"/>
      <c r="E11" s="180"/>
      <c r="F11" s="181">
        <v>2022</v>
      </c>
      <c r="G11" s="182">
        <v>2021</v>
      </c>
      <c r="H11" s="182">
        <v>2020</v>
      </c>
      <c r="I11" s="182">
        <v>2019</v>
      </c>
      <c r="J11" s="183" t="s">
        <v>45</v>
      </c>
      <c r="K11" s="183" t="s">
        <v>46</v>
      </c>
      <c r="L11" s="184" t="s">
        <v>47</v>
      </c>
      <c r="M11" s="183">
        <v>2022</v>
      </c>
      <c r="N11" s="182">
        <v>2021</v>
      </c>
      <c r="O11" s="182">
        <v>2020</v>
      </c>
      <c r="P11" s="182">
        <v>2019</v>
      </c>
      <c r="Q11" s="183" t="s">
        <v>45</v>
      </c>
      <c r="R11" s="183" t="s">
        <v>46</v>
      </c>
      <c r="S11" s="184" t="s">
        <v>47</v>
      </c>
      <c r="T11" s="183">
        <v>2021</v>
      </c>
      <c r="U11" s="182">
        <v>2020</v>
      </c>
      <c r="V11" s="185">
        <v>2019</v>
      </c>
      <c r="W11" s="177"/>
      <c r="X11" s="177"/>
      <c r="Y11" s="177"/>
      <c r="Z11" s="177"/>
      <c r="AA11" s="177"/>
      <c r="AB11" s="177"/>
      <c r="AC11" s="177"/>
      <c r="AD11" s="177"/>
      <c r="AE11" s="177"/>
      <c r="AF11" s="177"/>
      <c r="AG11" s="177"/>
      <c r="AH11" s="177"/>
      <c r="AI11" s="177"/>
      <c r="AJ11" s="177"/>
      <c r="AK11" s="177"/>
      <c r="AL11" s="177"/>
    </row>
    <row r="12" spans="1:38" ht="15">
      <c r="A12" s="10"/>
      <c r="B12" s="187"/>
      <c r="C12" s="188" t="s">
        <v>5</v>
      </c>
      <c r="D12" s="168"/>
      <c r="E12" s="189"/>
      <c r="F12" s="168"/>
      <c r="G12" s="168"/>
      <c r="H12" s="168"/>
      <c r="I12" s="168"/>
      <c r="J12" s="168"/>
      <c r="K12" s="168"/>
      <c r="L12" s="189"/>
      <c r="M12" s="168"/>
      <c r="N12" s="168"/>
      <c r="O12" s="168"/>
      <c r="P12" s="168"/>
      <c r="Q12" s="168"/>
      <c r="R12" s="168"/>
      <c r="S12" s="189"/>
      <c r="T12" s="168"/>
      <c r="U12" s="168"/>
      <c r="V12" s="189"/>
    </row>
    <row r="13" spans="1:38" ht="15">
      <c r="A13" s="10"/>
      <c r="B13" s="187"/>
      <c r="C13" s="190"/>
      <c r="D13" s="168" t="s">
        <v>19</v>
      </c>
      <c r="E13" s="189"/>
      <c r="F13" s="134">
        <v>0</v>
      </c>
      <c r="G13" s="134">
        <v>7</v>
      </c>
      <c r="H13" s="130">
        <v>0</v>
      </c>
      <c r="I13" s="130">
        <v>4</v>
      </c>
      <c r="J13" s="71">
        <f t="shared" ref="J13:J31" si="0">IFERROR(F13/G13-1,"n/a")</f>
        <v>-1</v>
      </c>
      <c r="K13" s="71" t="str">
        <f>IFERROR(F13/H13-1,"n/a")</f>
        <v>n/a</v>
      </c>
      <c r="L13" s="131">
        <f t="shared" ref="L13:L14" si="1">IFERROR(F13/I13-1,"n/a")</f>
        <v>-1</v>
      </c>
      <c r="M13" s="75">
        <v>227</v>
      </c>
      <c r="N13" s="75">
        <v>13</v>
      </c>
      <c r="O13" s="75">
        <v>145</v>
      </c>
      <c r="P13" s="75">
        <v>250</v>
      </c>
      <c r="Q13" s="71">
        <f>IFERROR(M13/N13-1,"n/a")</f>
        <v>16.46153846153846</v>
      </c>
      <c r="R13" s="71">
        <f>IFERROR(M13/O13-1,"n/a")</f>
        <v>0.56551724137931036</v>
      </c>
      <c r="S13" s="131">
        <f>IFERROR(M13/P13-1,"n/a")</f>
        <v>-9.1999999999999971E-2</v>
      </c>
      <c r="T13" s="75">
        <v>111</v>
      </c>
      <c r="U13" s="191">
        <v>145</v>
      </c>
      <c r="V13" s="192">
        <v>386</v>
      </c>
    </row>
    <row r="14" spans="1:38" ht="15">
      <c r="A14" s="10"/>
      <c r="B14" s="187"/>
      <c r="C14" s="190"/>
      <c r="D14" s="168" t="s">
        <v>20</v>
      </c>
      <c r="E14" s="189"/>
      <c r="F14" s="134">
        <v>0</v>
      </c>
      <c r="G14" s="134">
        <v>1816</v>
      </c>
      <c r="H14" s="130">
        <v>0</v>
      </c>
      <c r="I14" s="134">
        <v>9607</v>
      </c>
      <c r="J14" s="71">
        <f t="shared" si="0"/>
        <v>-1</v>
      </c>
      <c r="K14" s="71" t="str">
        <f t="shared" ref="K14" si="2">IFERROR(F14/H14-1,"n/a")</f>
        <v>n/a</v>
      </c>
      <c r="L14" s="131">
        <f t="shared" si="1"/>
        <v>-1</v>
      </c>
      <c r="M14" s="75">
        <v>194169</v>
      </c>
      <c r="N14" s="75">
        <v>2583</v>
      </c>
      <c r="O14" s="75">
        <v>258885</v>
      </c>
      <c r="P14" s="75">
        <v>481131</v>
      </c>
      <c r="Q14" s="71">
        <f>IFERROR(M14/N14-1,"n/a")</f>
        <v>74.1718931475029</v>
      </c>
      <c r="R14" s="71">
        <f>IFERROR(M14/O14-1,"n/a")</f>
        <v>-0.24997972072541863</v>
      </c>
      <c r="S14" s="131">
        <f>IFERROR(M14/P14-1,"n/a")</f>
        <v>-0.59643215673070327</v>
      </c>
      <c r="T14" s="75">
        <v>80863</v>
      </c>
      <c r="U14" s="191">
        <v>258885</v>
      </c>
      <c r="V14" s="192">
        <v>733296</v>
      </c>
    </row>
    <row r="15" spans="1:38" ht="15">
      <c r="A15" s="10"/>
      <c r="B15" s="187"/>
      <c r="C15" s="188" t="s">
        <v>8</v>
      </c>
      <c r="D15" s="168"/>
      <c r="E15" s="189"/>
      <c r="F15" s="168"/>
      <c r="G15" s="168"/>
      <c r="H15" s="168"/>
      <c r="I15" s="168"/>
      <c r="J15" s="71"/>
      <c r="K15" s="71"/>
      <c r="L15" s="193"/>
      <c r="M15" s="154"/>
      <c r="N15" s="154"/>
      <c r="O15" s="154"/>
      <c r="P15" s="154"/>
      <c r="Q15" s="71"/>
      <c r="R15" s="194"/>
      <c r="S15" s="193"/>
      <c r="T15" s="49"/>
      <c r="U15" s="195"/>
      <c r="V15" s="196"/>
    </row>
    <row r="16" spans="1:38" ht="15">
      <c r="A16" s="10"/>
      <c r="B16" s="187"/>
      <c r="C16" s="190"/>
      <c r="D16" s="168" t="s">
        <v>19</v>
      </c>
      <c r="E16" s="189"/>
      <c r="F16" s="134">
        <v>57</v>
      </c>
      <c r="G16" s="134">
        <v>24</v>
      </c>
      <c r="H16" s="130">
        <v>0</v>
      </c>
      <c r="I16" s="134">
        <v>69</v>
      </c>
      <c r="J16" s="71">
        <f t="shared" si="0"/>
        <v>1.375</v>
      </c>
      <c r="K16" s="71" t="str">
        <f t="shared" ref="K16:K17" si="3">IFERROR(F16/H16-1,"n/a")</f>
        <v>n/a</v>
      </c>
      <c r="L16" s="131">
        <f t="shared" ref="L16:L17" si="4">IFERROR(F16/I16-1,"n/a")</f>
        <v>-0.17391304347826086</v>
      </c>
      <c r="M16" s="75">
        <v>448</v>
      </c>
      <c r="N16" s="75">
        <v>38</v>
      </c>
      <c r="O16" s="75">
        <v>43</v>
      </c>
      <c r="P16" s="75">
        <v>499</v>
      </c>
      <c r="Q16" s="71">
        <f t="shared" ref="Q16:Q17" si="5">IFERROR(M16/N16-1,"n/a")</f>
        <v>10.789473684210526</v>
      </c>
      <c r="R16" s="71">
        <f t="shared" ref="R16:R17" si="6">IFERROR(M16/O16-1,"n/a")</f>
        <v>9.4186046511627914</v>
      </c>
      <c r="S16" s="131">
        <f t="shared" ref="S16:S17" si="7">IFERROR(M16/P16-1,"n/a")</f>
        <v>-0.10220440881763526</v>
      </c>
      <c r="T16" s="75">
        <v>283</v>
      </c>
      <c r="U16" s="191">
        <v>43</v>
      </c>
      <c r="V16" s="192">
        <v>827</v>
      </c>
    </row>
    <row r="17" spans="1:38" ht="15">
      <c r="A17" s="10"/>
      <c r="B17" s="187"/>
      <c r="C17" s="190"/>
      <c r="D17" s="168" t="s">
        <v>20</v>
      </c>
      <c r="E17" s="189"/>
      <c r="F17" s="134">
        <v>227186</v>
      </c>
      <c r="G17" s="134">
        <v>49688</v>
      </c>
      <c r="H17" s="130">
        <v>0</v>
      </c>
      <c r="I17" s="134">
        <v>291759</v>
      </c>
      <c r="J17" s="71">
        <f t="shared" si="0"/>
        <v>3.572250845274513</v>
      </c>
      <c r="K17" s="71" t="str">
        <f t="shared" si="3"/>
        <v>n/a</v>
      </c>
      <c r="L17" s="131">
        <f t="shared" si="4"/>
        <v>-0.2213230782940715</v>
      </c>
      <c r="M17" s="75">
        <v>1032303</v>
      </c>
      <c r="N17" s="75">
        <v>78164</v>
      </c>
      <c r="O17" s="75">
        <v>140552</v>
      </c>
      <c r="P17" s="75">
        <v>1593408</v>
      </c>
      <c r="Q17" s="71">
        <f t="shared" si="5"/>
        <v>12.206885522747045</v>
      </c>
      <c r="R17" s="71">
        <f t="shared" si="6"/>
        <v>6.3446340144572826</v>
      </c>
      <c r="S17" s="131">
        <f t="shared" si="7"/>
        <v>-0.35214144776479095</v>
      </c>
      <c r="T17" s="75">
        <v>465109</v>
      </c>
      <c r="U17" s="191">
        <v>140552</v>
      </c>
      <c r="V17" s="192">
        <v>2552942</v>
      </c>
    </row>
    <row r="18" spans="1:38" ht="15">
      <c r="A18" s="10"/>
      <c r="B18" s="187"/>
      <c r="C18" s="188" t="s">
        <v>6</v>
      </c>
      <c r="D18" s="168"/>
      <c r="E18" s="189"/>
      <c r="F18" s="135"/>
      <c r="G18" s="135"/>
      <c r="H18" s="135"/>
      <c r="I18" s="135"/>
      <c r="J18" s="71"/>
      <c r="K18" s="71"/>
      <c r="L18" s="131"/>
      <c r="M18" s="154"/>
      <c r="N18" s="154"/>
      <c r="O18" s="154"/>
      <c r="P18" s="154"/>
      <c r="Q18" s="71"/>
      <c r="R18" s="71"/>
      <c r="S18" s="131"/>
      <c r="T18" s="49"/>
      <c r="U18" s="195"/>
      <c r="V18" s="196"/>
    </row>
    <row r="19" spans="1:38" ht="15">
      <c r="A19" s="10"/>
      <c r="B19" s="187"/>
      <c r="C19" s="190"/>
      <c r="D19" s="168" t="s">
        <v>19</v>
      </c>
      <c r="E19" s="189"/>
      <c r="F19" s="134">
        <v>67</v>
      </c>
      <c r="G19" s="130">
        <v>0</v>
      </c>
      <c r="H19" s="130">
        <v>0</v>
      </c>
      <c r="I19" s="134">
        <v>27</v>
      </c>
      <c r="J19" s="71" t="str">
        <f t="shared" si="0"/>
        <v>n/a</v>
      </c>
      <c r="K19" s="71" t="str">
        <f t="shared" ref="K19:K20" si="8">IFERROR(F19/H19-1,"n/a")</f>
        <v>n/a</v>
      </c>
      <c r="L19" s="131">
        <f>IFERROR(F19/I19-1,"n/a")</f>
        <v>1.4814814814814814</v>
      </c>
      <c r="M19" s="75">
        <v>294</v>
      </c>
      <c r="N19" s="75">
        <v>0</v>
      </c>
      <c r="O19" s="75">
        <v>4</v>
      </c>
      <c r="P19" s="75">
        <v>128</v>
      </c>
      <c r="Q19" s="71" t="str">
        <f t="shared" ref="Q19:Q20" si="9">IFERROR(M19/N19-1,"n/a")</f>
        <v>n/a</v>
      </c>
      <c r="R19" s="71">
        <f t="shared" ref="R19:R20" si="10">IFERROR(M19/O19-1,"n/a")</f>
        <v>72.5</v>
      </c>
      <c r="S19" s="131">
        <f t="shared" ref="S19:S20" si="11">IFERROR(M19/P19-1,"n/a")</f>
        <v>1.296875</v>
      </c>
      <c r="T19" s="75">
        <v>23</v>
      </c>
      <c r="U19" s="191">
        <v>4</v>
      </c>
      <c r="V19" s="192">
        <v>191</v>
      </c>
    </row>
    <row r="20" spans="1:38" ht="15">
      <c r="A20" s="10"/>
      <c r="B20" s="187"/>
      <c r="C20" s="190"/>
      <c r="D20" s="168" t="s">
        <v>20</v>
      </c>
      <c r="E20" s="189"/>
      <c r="F20" s="134">
        <f>83975+18476</f>
        <v>102451</v>
      </c>
      <c r="G20" s="130">
        <v>0</v>
      </c>
      <c r="H20" s="130">
        <v>0</v>
      </c>
      <c r="I20" s="134">
        <f>27978+22373</f>
        <v>50351</v>
      </c>
      <c r="J20" s="71" t="str">
        <f t="shared" si="0"/>
        <v>n/a</v>
      </c>
      <c r="K20" s="71" t="str">
        <f t="shared" si="8"/>
        <v>n/a</v>
      </c>
      <c r="L20" s="131">
        <f t="shared" ref="L20:L31" si="12">IFERROR(F20/I20-1,"n/a")</f>
        <v>1.0347361522114755</v>
      </c>
      <c r="M20" s="75">
        <v>342129</v>
      </c>
      <c r="N20" s="75">
        <v>0</v>
      </c>
      <c r="O20" s="75">
        <v>1753</v>
      </c>
      <c r="P20" s="75">
        <v>167542</v>
      </c>
      <c r="Q20" s="71" t="str">
        <f t="shared" si="9"/>
        <v>n/a</v>
      </c>
      <c r="R20" s="71">
        <f t="shared" si="10"/>
        <v>194.16771249286936</v>
      </c>
      <c r="S20" s="131">
        <f t="shared" si="11"/>
        <v>1.0420491578231128</v>
      </c>
      <c r="T20" s="75">
        <v>8611</v>
      </c>
      <c r="U20" s="191">
        <v>1753</v>
      </c>
      <c r="V20" s="192">
        <v>254421</v>
      </c>
    </row>
    <row r="21" spans="1:38" ht="15">
      <c r="A21" s="10"/>
      <c r="B21" s="187"/>
      <c r="C21" s="188" t="s">
        <v>4</v>
      </c>
      <c r="D21" s="168"/>
      <c r="E21" s="197"/>
      <c r="F21" s="135"/>
      <c r="G21" s="135"/>
      <c r="H21" s="135"/>
      <c r="I21" s="135"/>
      <c r="J21" s="71"/>
      <c r="K21" s="71"/>
      <c r="L21" s="131"/>
      <c r="M21" s="154"/>
      <c r="N21" s="154"/>
      <c r="O21" s="154"/>
      <c r="P21" s="154"/>
      <c r="Q21" s="71"/>
      <c r="R21" s="71"/>
      <c r="S21" s="131"/>
      <c r="T21" s="49"/>
      <c r="U21" s="195"/>
      <c r="V21" s="196"/>
    </row>
    <row r="22" spans="1:38" ht="15">
      <c r="A22" s="10"/>
      <c r="B22" s="187"/>
      <c r="C22" s="190"/>
      <c r="D22" s="168" t="s">
        <v>19</v>
      </c>
      <c r="E22" s="197"/>
      <c r="F22" s="136">
        <v>81</v>
      </c>
      <c r="G22" s="134">
        <v>44</v>
      </c>
      <c r="H22" s="130">
        <v>0</v>
      </c>
      <c r="I22" s="134">
        <v>93</v>
      </c>
      <c r="J22" s="71">
        <f t="shared" si="0"/>
        <v>0.84090909090909083</v>
      </c>
      <c r="K22" s="71" t="str">
        <f t="shared" ref="K22:K23" si="13">IFERROR(F22/H22-1,"n/a")</f>
        <v>n/a</v>
      </c>
      <c r="L22" s="131">
        <f t="shared" si="12"/>
        <v>-0.12903225806451613</v>
      </c>
      <c r="M22" s="75">
        <v>764</v>
      </c>
      <c r="N22" s="75">
        <v>73</v>
      </c>
      <c r="O22" s="75">
        <v>406</v>
      </c>
      <c r="P22" s="75">
        <v>780</v>
      </c>
      <c r="Q22" s="71">
        <f t="shared" ref="Q22:Q23" si="14">IFERROR(M22/N22-1,"n/a")</f>
        <v>9.4657534246575334</v>
      </c>
      <c r="R22" s="71">
        <f t="shared" ref="R22:R23" si="15">IFERROR(M22/O22-1,"n/a")</f>
        <v>0.88177339901477825</v>
      </c>
      <c r="S22" s="131">
        <f t="shared" ref="S22:S23" si="16">IFERROR(M22/P22-1,"n/a")</f>
        <v>-2.0512820512820551E-2</v>
      </c>
      <c r="T22" s="75">
        <v>411</v>
      </c>
      <c r="U22" s="191">
        <v>406</v>
      </c>
      <c r="V22" s="192">
        <v>1205</v>
      </c>
    </row>
    <row r="23" spans="1:38" ht="15">
      <c r="A23" s="10"/>
      <c r="B23" s="187"/>
      <c r="C23" s="190"/>
      <c r="D23" s="168" t="s">
        <v>20</v>
      </c>
      <c r="E23" s="189"/>
      <c r="F23" s="134">
        <v>278520</v>
      </c>
      <c r="G23" s="134">
        <v>64775</v>
      </c>
      <c r="H23" s="130">
        <v>0</v>
      </c>
      <c r="I23" s="134">
        <v>315639</v>
      </c>
      <c r="J23" s="71">
        <f t="shared" si="0"/>
        <v>3.2998070243149362</v>
      </c>
      <c r="K23" s="71" t="str">
        <f t="shared" si="13"/>
        <v>n/a</v>
      </c>
      <c r="L23" s="131">
        <f t="shared" si="12"/>
        <v>-0.11759953617898933</v>
      </c>
      <c r="M23" s="75">
        <v>1920562</v>
      </c>
      <c r="N23" s="75">
        <v>100033</v>
      </c>
      <c r="O23" s="75">
        <v>833999</v>
      </c>
      <c r="P23" s="75">
        <v>2649237</v>
      </c>
      <c r="Q23" s="71">
        <f t="shared" si="14"/>
        <v>18.199284236202054</v>
      </c>
      <c r="R23" s="71">
        <f t="shared" si="15"/>
        <v>1.302834895485486</v>
      </c>
      <c r="S23" s="131">
        <f t="shared" si="16"/>
        <v>-0.27505089201154898</v>
      </c>
      <c r="T23" s="75">
        <v>687449</v>
      </c>
      <c r="U23" s="191">
        <v>833999</v>
      </c>
      <c r="V23" s="192">
        <v>3859183</v>
      </c>
    </row>
    <row r="24" spans="1:38" ht="15">
      <c r="A24" s="10"/>
      <c r="B24" s="187"/>
      <c r="C24" s="188" t="s">
        <v>7</v>
      </c>
      <c r="D24" s="168"/>
      <c r="E24" s="189"/>
      <c r="F24" s="135"/>
      <c r="G24" s="135"/>
      <c r="H24" s="135"/>
      <c r="I24" s="135"/>
      <c r="J24" s="71"/>
      <c r="K24" s="71"/>
      <c r="L24" s="131"/>
      <c r="M24" s="154"/>
      <c r="N24" s="154"/>
      <c r="O24" s="154"/>
      <c r="P24" s="154"/>
      <c r="Q24" s="71"/>
      <c r="R24" s="71"/>
      <c r="S24" s="131"/>
      <c r="T24" s="49"/>
      <c r="U24" s="195"/>
      <c r="V24" s="196"/>
    </row>
    <row r="25" spans="1:38" ht="15">
      <c r="A25" s="10"/>
      <c r="B25" s="187"/>
      <c r="C25" s="190"/>
      <c r="D25" s="168" t="s">
        <v>19</v>
      </c>
      <c r="E25" s="189"/>
      <c r="F25" s="134">
        <v>32</v>
      </c>
      <c r="G25" s="134">
        <v>17</v>
      </c>
      <c r="H25" s="134">
        <v>2</v>
      </c>
      <c r="I25" s="134">
        <v>35</v>
      </c>
      <c r="J25" s="71">
        <f t="shared" si="0"/>
        <v>0.88235294117647056</v>
      </c>
      <c r="K25" s="71">
        <f t="shared" ref="K25:K26" si="17">IFERROR(F25/H25-1,"n/a")</f>
        <v>15</v>
      </c>
      <c r="L25" s="131">
        <f t="shared" si="12"/>
        <v>-8.5714285714285743E-2</v>
      </c>
      <c r="M25" s="75">
        <v>188</v>
      </c>
      <c r="N25" s="75">
        <v>54</v>
      </c>
      <c r="O25" s="75">
        <v>11</v>
      </c>
      <c r="P25" s="75">
        <v>204</v>
      </c>
      <c r="Q25" s="71">
        <f t="shared" ref="Q25:Q26" si="18">IFERROR(M25/N25-1,"n/a")</f>
        <v>2.4814814814814814</v>
      </c>
      <c r="R25" s="71">
        <f t="shared" ref="R25:R26" si="19">IFERROR(M25/O25-1,"n/a")</f>
        <v>16.09090909090909</v>
      </c>
      <c r="S25" s="131">
        <f t="shared" ref="S25:S26" si="20">IFERROR(M25/P25-1,"n/a")</f>
        <v>-7.8431372549019662E-2</v>
      </c>
      <c r="T25" s="75">
        <v>107</v>
      </c>
      <c r="U25" s="191">
        <v>32</v>
      </c>
      <c r="V25" s="192">
        <v>372</v>
      </c>
    </row>
    <row r="26" spans="1:38" ht="15">
      <c r="A26" s="10"/>
      <c r="B26" s="187"/>
      <c r="C26" s="190"/>
      <c r="D26" s="168" t="s">
        <v>20</v>
      </c>
      <c r="E26" s="189"/>
      <c r="F26" s="134">
        <v>96458</v>
      </c>
      <c r="G26" s="134">
        <v>24100</v>
      </c>
      <c r="H26" s="134">
        <v>2541</v>
      </c>
      <c r="I26" s="134">
        <v>108905</v>
      </c>
      <c r="J26" s="71">
        <f t="shared" si="0"/>
        <v>3.0024066390041497</v>
      </c>
      <c r="K26" s="71">
        <f t="shared" si="17"/>
        <v>36.960645415190868</v>
      </c>
      <c r="L26" s="131">
        <f t="shared" si="12"/>
        <v>-0.11429227308204404</v>
      </c>
      <c r="M26" s="75">
        <v>346507</v>
      </c>
      <c r="N26" s="75">
        <v>69550</v>
      </c>
      <c r="O26" s="75">
        <v>42762</v>
      </c>
      <c r="P26" s="75">
        <v>586040</v>
      </c>
      <c r="Q26" s="71">
        <f t="shared" si="18"/>
        <v>3.9821279654924515</v>
      </c>
      <c r="R26" s="71">
        <f t="shared" si="19"/>
        <v>7.1031523315092837</v>
      </c>
      <c r="S26" s="131">
        <f t="shared" si="20"/>
        <v>-0.40873148590539898</v>
      </c>
      <c r="T26" s="75">
        <v>147132</v>
      </c>
      <c r="U26" s="191">
        <v>59180</v>
      </c>
      <c r="V26" s="192">
        <v>902015</v>
      </c>
    </row>
    <row r="27" spans="1:38" ht="15">
      <c r="A27" s="10"/>
      <c r="B27" s="187"/>
      <c r="C27" s="188" t="s">
        <v>18</v>
      </c>
      <c r="D27" s="168"/>
      <c r="E27" s="189"/>
      <c r="F27" s="135"/>
      <c r="G27" s="135"/>
      <c r="H27" s="135"/>
      <c r="I27" s="135"/>
      <c r="J27" s="71"/>
      <c r="K27" s="71"/>
      <c r="L27" s="131"/>
      <c r="M27" s="154"/>
      <c r="N27" s="154"/>
      <c r="O27" s="154"/>
      <c r="P27" s="154"/>
      <c r="Q27" s="71"/>
      <c r="R27" s="71"/>
      <c r="S27" s="131"/>
      <c r="T27" s="49"/>
      <c r="U27" s="195"/>
      <c r="V27" s="196"/>
    </row>
    <row r="28" spans="1:38" ht="15">
      <c r="B28" s="187"/>
      <c r="C28" s="190"/>
      <c r="D28" s="168" t="s">
        <v>19</v>
      </c>
      <c r="E28" s="189"/>
      <c r="F28" s="134">
        <v>72</v>
      </c>
      <c r="G28" s="134">
        <v>16</v>
      </c>
      <c r="H28" s="134">
        <v>3</v>
      </c>
      <c r="I28" s="134">
        <v>44</v>
      </c>
      <c r="J28" s="71">
        <f t="shared" si="0"/>
        <v>3.5</v>
      </c>
      <c r="K28" s="71">
        <f t="shared" ref="K28:K31" si="21">IFERROR(F28/H28-1,"n/a")</f>
        <v>23</v>
      </c>
      <c r="L28" s="131">
        <f t="shared" si="12"/>
        <v>0.63636363636363646</v>
      </c>
      <c r="M28" s="75">
        <v>346</v>
      </c>
      <c r="N28" s="75">
        <v>56</v>
      </c>
      <c r="O28" s="75">
        <v>5</v>
      </c>
      <c r="P28" s="75">
        <v>216</v>
      </c>
      <c r="Q28" s="71">
        <f t="shared" ref="Q28:Q31" si="22">IFERROR(M28/N28-1,"n/a")</f>
        <v>5.1785714285714288</v>
      </c>
      <c r="R28" s="71">
        <f t="shared" ref="R28:R31" si="23">IFERROR(M28/O28-1,"n/a")</f>
        <v>68.2</v>
      </c>
      <c r="S28" s="131">
        <f t="shared" ref="S28:S31" si="24">IFERROR(M28/P28-1,"n/a")</f>
        <v>0.60185185185185186</v>
      </c>
      <c r="T28" s="75">
        <v>124</v>
      </c>
      <c r="U28" s="191">
        <v>37</v>
      </c>
      <c r="V28" s="192">
        <f>282+81</f>
        <v>363</v>
      </c>
    </row>
    <row r="29" spans="1:38" ht="15">
      <c r="A29" s="10"/>
      <c r="B29" s="187"/>
      <c r="C29" s="190"/>
      <c r="D29" s="168" t="s">
        <v>20</v>
      </c>
      <c r="E29" s="189"/>
      <c r="F29" s="134">
        <f>152952+25399+7611</f>
        <v>185962</v>
      </c>
      <c r="G29" s="134">
        <v>25181</v>
      </c>
      <c r="H29" s="130">
        <v>0</v>
      </c>
      <c r="I29" s="134">
        <f>100123+26729+22999</f>
        <v>149851</v>
      </c>
      <c r="J29" s="71">
        <f t="shared" si="0"/>
        <v>6.3850125094317143</v>
      </c>
      <c r="K29" s="71" t="str">
        <f t="shared" si="21"/>
        <v>n/a</v>
      </c>
      <c r="L29" s="131">
        <f t="shared" si="12"/>
        <v>0.24097937284369131</v>
      </c>
      <c r="M29" s="75">
        <v>544281</v>
      </c>
      <c r="N29" s="75">
        <v>81814</v>
      </c>
      <c r="O29" s="75">
        <v>9186</v>
      </c>
      <c r="P29" s="75">
        <v>592980</v>
      </c>
      <c r="Q29" s="71">
        <f t="shared" si="22"/>
        <v>5.652663358349427</v>
      </c>
      <c r="R29" s="71">
        <f t="shared" si="23"/>
        <v>58.251143043762248</v>
      </c>
      <c r="S29" s="131">
        <f t="shared" si="24"/>
        <v>-8.2125872710715364E-2</v>
      </c>
      <c r="T29" s="75">
        <v>165083</v>
      </c>
      <c r="U29" s="191">
        <f>20768+8294</f>
        <v>29062</v>
      </c>
      <c r="V29" s="192">
        <f>659951+168729+38484</f>
        <v>867164</v>
      </c>
    </row>
    <row r="30" spans="1:38" ht="15" customHeight="1" thickBot="1">
      <c r="A30" s="10"/>
      <c r="B30" s="187"/>
      <c r="C30" s="198" t="s">
        <v>16</v>
      </c>
      <c r="D30" s="199"/>
      <c r="E30" s="200"/>
      <c r="F30" s="137">
        <f t="shared" ref="F30:I31" si="25">F13+F16+F19+F22+F25+F28</f>
        <v>309</v>
      </c>
      <c r="G30" s="137">
        <f t="shared" si="25"/>
        <v>108</v>
      </c>
      <c r="H30" s="137">
        <f t="shared" si="25"/>
        <v>5</v>
      </c>
      <c r="I30" s="137">
        <f t="shared" si="25"/>
        <v>272</v>
      </c>
      <c r="J30" s="138">
        <f t="shared" si="0"/>
        <v>1.8611111111111112</v>
      </c>
      <c r="K30" s="138">
        <f t="shared" si="21"/>
        <v>60.8</v>
      </c>
      <c r="L30" s="139">
        <f t="shared" si="12"/>
        <v>0.13602941176470584</v>
      </c>
      <c r="M30" s="140">
        <f t="shared" ref="M30:P31" si="26">M13+M16+M19+M22+M25+M28</f>
        <v>2267</v>
      </c>
      <c r="N30" s="140">
        <f t="shared" si="26"/>
        <v>234</v>
      </c>
      <c r="O30" s="140">
        <f t="shared" si="26"/>
        <v>614</v>
      </c>
      <c r="P30" s="140">
        <f t="shared" si="26"/>
        <v>2077</v>
      </c>
      <c r="Q30" s="138">
        <f t="shared" si="22"/>
        <v>8.6880341880341874</v>
      </c>
      <c r="R30" s="138">
        <f t="shared" si="23"/>
        <v>2.6921824104234529</v>
      </c>
      <c r="S30" s="139">
        <f t="shared" si="24"/>
        <v>9.147809340394808E-2</v>
      </c>
      <c r="T30" s="140">
        <f t="shared" ref="T30:V31" si="27">T13+T16+T19+T22+T25+T28</f>
        <v>1059</v>
      </c>
      <c r="U30" s="140">
        <f t="shared" si="27"/>
        <v>667</v>
      </c>
      <c r="V30" s="159">
        <f t="shared" si="27"/>
        <v>3344</v>
      </c>
    </row>
    <row r="31" spans="1:38" s="27" customFormat="1" ht="15" customHeight="1" thickTop="1" thickBot="1">
      <c r="A31" s="10"/>
      <c r="B31" s="187"/>
      <c r="C31" s="201" t="s">
        <v>17</v>
      </c>
      <c r="D31" s="202"/>
      <c r="E31" s="203"/>
      <c r="F31" s="141">
        <f t="shared" si="25"/>
        <v>890577</v>
      </c>
      <c r="G31" s="141">
        <f t="shared" si="25"/>
        <v>165560</v>
      </c>
      <c r="H31" s="141">
        <f t="shared" si="25"/>
        <v>2541</v>
      </c>
      <c r="I31" s="141">
        <f t="shared" si="25"/>
        <v>926112</v>
      </c>
      <c r="J31" s="142">
        <f t="shared" si="0"/>
        <v>4.3791797535636627</v>
      </c>
      <c r="K31" s="142">
        <f t="shared" si="21"/>
        <v>349.48288075560805</v>
      </c>
      <c r="L31" s="143">
        <f t="shared" si="12"/>
        <v>-3.8370089146885E-2</v>
      </c>
      <c r="M31" s="144">
        <f t="shared" si="26"/>
        <v>4379951</v>
      </c>
      <c r="N31" s="144">
        <f t="shared" si="26"/>
        <v>332144</v>
      </c>
      <c r="O31" s="144">
        <f t="shared" si="26"/>
        <v>1287137</v>
      </c>
      <c r="P31" s="144">
        <f t="shared" si="26"/>
        <v>6070338</v>
      </c>
      <c r="Q31" s="142">
        <f t="shared" si="22"/>
        <v>12.186903873018931</v>
      </c>
      <c r="R31" s="142">
        <f t="shared" si="23"/>
        <v>2.4028630984891275</v>
      </c>
      <c r="S31" s="143">
        <f t="shared" si="24"/>
        <v>-0.27846670152469266</v>
      </c>
      <c r="T31" s="144">
        <f t="shared" si="27"/>
        <v>1554247</v>
      </c>
      <c r="U31" s="144">
        <f t="shared" si="27"/>
        <v>1323431</v>
      </c>
      <c r="V31" s="162">
        <f t="shared" si="27"/>
        <v>9169021</v>
      </c>
      <c r="W31" s="10"/>
      <c r="X31" s="26"/>
      <c r="Y31" s="26"/>
      <c r="Z31" s="26"/>
      <c r="AA31" s="26"/>
      <c r="AB31" s="26"/>
      <c r="AC31" s="26"/>
      <c r="AD31" s="26"/>
      <c r="AE31" s="26"/>
      <c r="AF31" s="26"/>
      <c r="AG31" s="26"/>
      <c r="AH31" s="26"/>
      <c r="AI31" s="26"/>
      <c r="AJ31" s="26"/>
      <c r="AK31" s="26"/>
      <c r="AL31" s="26"/>
    </row>
    <row r="32" spans="1:38" ht="15" customHeight="1" thickTop="1">
      <c r="A32" s="10"/>
      <c r="B32" s="10"/>
      <c r="C32" s="10"/>
      <c r="D32" s="10"/>
      <c r="E32" s="10"/>
      <c r="F32" s="10"/>
      <c r="G32" s="47"/>
      <c r="H32" s="47"/>
      <c r="I32" s="47"/>
      <c r="J32" s="47"/>
      <c r="K32" s="10"/>
      <c r="L32" s="10"/>
      <c r="M32" s="10"/>
      <c r="N32" s="10"/>
      <c r="O32" s="10"/>
      <c r="P32" s="10"/>
      <c r="Q32" s="10"/>
      <c r="R32" s="10"/>
      <c r="S32" s="10"/>
      <c r="T32" s="163"/>
      <c r="U32" s="10"/>
      <c r="V32" s="10"/>
    </row>
    <row r="33" ht="26.65" customHeight="1"/>
    <row r="34" ht="26.65" customHeight="1"/>
    <row r="35" ht="26.65" customHeight="1"/>
    <row r="36" ht="26.65" customHeight="1"/>
    <row r="37" ht="26.65" customHeight="1"/>
    <row r="38" ht="26.65" customHeight="1"/>
    <row r="39" ht="26.65" customHeight="1"/>
    <row r="40" ht="26.65" customHeight="1"/>
    <row r="41" ht="26.65" customHeight="1"/>
    <row r="42" ht="26.65" customHeight="1"/>
    <row r="43" ht="26.65" customHeight="1"/>
    <row r="44" ht="26.65" customHeight="1"/>
    <row r="45" ht="26.65" customHeight="1"/>
    <row r="46" ht="26.65" customHeight="1"/>
    <row r="47" ht="26.65" customHeight="1"/>
    <row r="48" ht="26.65" customHeight="1"/>
    <row r="49" ht="26.65" customHeight="1"/>
    <row r="50" ht="26.65" customHeight="1"/>
    <row r="51" ht="26.65" customHeight="1"/>
    <row r="52" ht="26.65" customHeight="1"/>
    <row r="53" ht="26.65" customHeight="1"/>
    <row r="54" ht="26.65" customHeight="1"/>
    <row r="55" ht="26.65" customHeight="1"/>
    <row r="56" ht="26.65" customHeight="1"/>
    <row r="57" ht="26.65" customHeight="1"/>
    <row r="58" ht="26.65" customHeight="1"/>
    <row r="59" ht="26.65" customHeight="1"/>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58"/>
  <sheetViews>
    <sheetView workbookViewId="0">
      <selection activeCell="B30" sqref="B30"/>
    </sheetView>
  </sheetViews>
  <sheetFormatPr defaultColWidth="0" defaultRowHeight="15"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1.42578125" customWidth="1"/>
    <col min="17" max="19" width="8.7109375" customWidth="1"/>
    <col min="20" max="21" width="10.42578125" bestFit="1" customWidth="1"/>
    <col min="22" max="22" width="11.28515625" bestFit="1" customWidth="1"/>
    <col min="23" max="23" width="3.28515625" style="24" customWidth="1"/>
    <col min="24" max="38" width="0" style="10" hidden="1" customWidth="1"/>
    <col min="39" max="46" width="0" hidden="1" customWidth="1"/>
    <col min="47" max="16384" width="9.140625" hidden="1"/>
  </cols>
  <sheetData>
    <row r="1" spans="1:38">
      <c r="A1" s="10"/>
      <c r="B1" s="10"/>
      <c r="C1" s="10"/>
      <c r="D1" s="10"/>
      <c r="E1" s="10"/>
      <c r="F1" s="10"/>
      <c r="G1" s="10"/>
      <c r="H1" s="10"/>
      <c r="I1" s="10"/>
      <c r="J1" s="10"/>
      <c r="K1" s="10"/>
      <c r="L1" s="10"/>
      <c r="M1" s="10"/>
      <c r="N1" s="10"/>
      <c r="O1" s="10"/>
      <c r="P1" s="10"/>
      <c r="Q1" s="10"/>
      <c r="R1" s="10"/>
      <c r="S1" s="10"/>
      <c r="T1" s="10"/>
      <c r="U1" s="10"/>
      <c r="V1" s="10"/>
      <c r="W1" s="10"/>
    </row>
    <row r="2" spans="1:38" ht="19.5" thickBot="1">
      <c r="A2" s="10"/>
      <c r="B2" s="9" t="s">
        <v>10</v>
      </c>
      <c r="C2" s="28"/>
      <c r="D2" s="28"/>
      <c r="E2" s="28"/>
      <c r="F2" s="28"/>
      <c r="G2" s="28"/>
      <c r="H2" s="28"/>
      <c r="I2" s="28"/>
      <c r="J2" s="28"/>
      <c r="K2" s="28"/>
      <c r="L2" s="28"/>
      <c r="M2" s="28"/>
      <c r="N2" s="28"/>
      <c r="O2" s="28"/>
      <c r="P2" s="28"/>
      <c r="Q2" s="28"/>
      <c r="R2" s="28"/>
      <c r="S2" s="28"/>
      <c r="T2" s="28"/>
      <c r="U2" s="28"/>
      <c r="V2" s="28"/>
      <c r="W2" s="10"/>
    </row>
    <row r="3" spans="1:38">
      <c r="A3" s="11"/>
      <c r="B3" s="12"/>
      <c r="C3" s="29"/>
      <c r="D3" s="29"/>
      <c r="E3" s="29"/>
      <c r="F3" s="29"/>
      <c r="G3" s="29"/>
      <c r="H3" s="29"/>
      <c r="I3" s="29"/>
      <c r="J3" s="29"/>
      <c r="K3" s="29"/>
      <c r="L3" s="29"/>
      <c r="M3" s="29"/>
      <c r="N3" s="29"/>
      <c r="O3" s="29"/>
      <c r="P3" s="29"/>
      <c r="Q3" s="29"/>
      <c r="R3" s="29"/>
      <c r="S3" s="29"/>
      <c r="T3" s="29"/>
      <c r="U3" s="29"/>
      <c r="V3" s="30"/>
      <c r="W3" s="10"/>
    </row>
    <row r="4" spans="1:38" ht="15.75">
      <c r="A4" s="11"/>
      <c r="B4" s="13" t="s">
        <v>11</v>
      </c>
      <c r="C4" s="31"/>
      <c r="D4" s="29"/>
      <c r="E4" s="65" t="s">
        <v>61</v>
      </c>
      <c r="F4" s="29"/>
      <c r="G4" s="29"/>
      <c r="H4" s="29"/>
      <c r="I4" s="29"/>
      <c r="J4" s="29"/>
      <c r="K4" s="29"/>
      <c r="L4" s="29"/>
      <c r="M4" s="29"/>
      <c r="N4" s="29"/>
      <c r="O4" s="29"/>
      <c r="P4" s="29"/>
      <c r="Q4" s="29"/>
      <c r="R4" s="29"/>
      <c r="S4" s="29"/>
      <c r="T4" s="29"/>
      <c r="U4" s="29"/>
      <c r="V4" s="29"/>
      <c r="W4" s="10"/>
    </row>
    <row r="5" spans="1:38">
      <c r="A5" s="11"/>
      <c r="B5" s="12"/>
      <c r="C5" s="29"/>
      <c r="D5" s="29"/>
      <c r="E5" s="29"/>
      <c r="F5" s="29"/>
      <c r="G5" s="29"/>
      <c r="H5" s="29"/>
      <c r="I5" s="29"/>
      <c r="J5" s="29"/>
      <c r="K5" s="29"/>
      <c r="L5" s="29"/>
      <c r="M5" s="29"/>
      <c r="N5" s="29"/>
      <c r="O5" s="29"/>
      <c r="P5" s="29"/>
      <c r="Q5" s="29"/>
      <c r="R5" s="29"/>
      <c r="S5" s="29"/>
      <c r="T5" s="29"/>
      <c r="U5" s="29"/>
      <c r="V5" s="29"/>
    </row>
    <row r="6" spans="1:38">
      <c r="A6" s="11"/>
      <c r="B6" s="12"/>
      <c r="C6" s="29"/>
      <c r="D6" s="29"/>
      <c r="E6" s="29"/>
      <c r="F6" s="29"/>
      <c r="G6" s="29"/>
      <c r="H6" s="29"/>
      <c r="I6" s="29"/>
      <c r="J6" s="29"/>
      <c r="K6" s="29"/>
      <c r="L6" s="29"/>
      <c r="M6" s="29"/>
      <c r="N6" s="29"/>
      <c r="O6" s="29"/>
      <c r="P6" s="29"/>
      <c r="Q6" s="29"/>
      <c r="R6" s="29"/>
      <c r="S6" s="29"/>
      <c r="T6" s="29"/>
      <c r="U6" s="29"/>
      <c r="V6" s="29"/>
    </row>
    <row r="7" spans="1:38">
      <c r="A7" s="11"/>
      <c r="B7" s="12"/>
      <c r="C7" s="145"/>
      <c r="D7" s="29"/>
      <c r="E7" s="29"/>
      <c r="F7" s="29"/>
      <c r="G7" s="29"/>
      <c r="H7" s="29"/>
      <c r="I7" s="29"/>
      <c r="J7" s="29"/>
      <c r="K7" s="29"/>
      <c r="L7" s="29"/>
      <c r="M7" s="29"/>
      <c r="N7" s="29"/>
      <c r="O7" s="29"/>
      <c r="P7" s="29"/>
      <c r="Q7" s="29"/>
      <c r="R7" s="29"/>
      <c r="S7" s="29"/>
      <c r="T7" s="29"/>
      <c r="U7" s="29"/>
      <c r="V7" s="29"/>
    </row>
    <row r="8" spans="1:38">
      <c r="A8" s="11"/>
      <c r="B8" s="12"/>
      <c r="C8" s="29"/>
      <c r="D8" s="29"/>
      <c r="E8" s="29"/>
      <c r="F8" s="29"/>
      <c r="G8" s="29"/>
      <c r="H8" s="29"/>
      <c r="I8" s="29"/>
      <c r="J8" s="29"/>
      <c r="K8" s="29"/>
      <c r="L8" s="29"/>
      <c r="M8" s="29"/>
      <c r="N8" s="29"/>
      <c r="O8" s="29"/>
      <c r="P8" s="29"/>
      <c r="Q8" s="29"/>
      <c r="R8" s="29"/>
      <c r="S8" s="29"/>
      <c r="T8" s="29"/>
      <c r="U8" s="29"/>
      <c r="V8" s="29"/>
    </row>
    <row r="9" spans="1:38" s="125" customFormat="1">
      <c r="A9" s="11"/>
      <c r="B9"/>
      <c r="C9" s="146" t="s">
        <v>11</v>
      </c>
      <c r="D9" s="147"/>
      <c r="E9" s="147"/>
      <c r="F9" s="261" t="s">
        <v>62</v>
      </c>
      <c r="G9" s="261"/>
      <c r="H9" s="261"/>
      <c r="I9" s="261"/>
      <c r="J9" s="261"/>
      <c r="K9" s="261"/>
      <c r="L9" s="262"/>
      <c r="M9" s="260" t="s">
        <v>63</v>
      </c>
      <c r="N9" s="261"/>
      <c r="O9" s="261"/>
      <c r="P9" s="261"/>
      <c r="Q9" s="261"/>
      <c r="R9" s="261"/>
      <c r="S9" s="262"/>
      <c r="T9" s="260" t="s">
        <v>25</v>
      </c>
      <c r="U9" s="261"/>
      <c r="V9" s="263"/>
      <c r="W9" s="24"/>
      <c r="X9" s="124"/>
      <c r="Y9" s="124"/>
      <c r="Z9" s="124"/>
      <c r="AA9" s="124"/>
      <c r="AB9" s="124"/>
      <c r="AC9" s="124"/>
      <c r="AD9" s="124"/>
      <c r="AE9" s="124"/>
      <c r="AF9" s="124"/>
      <c r="AG9" s="124"/>
      <c r="AH9" s="124"/>
      <c r="AI9" s="124"/>
      <c r="AJ9" s="124"/>
      <c r="AK9" s="124"/>
      <c r="AL9" s="124"/>
    </row>
    <row r="10" spans="1:38" s="25" customFormat="1" ht="15.75">
      <c r="A10" s="11"/>
      <c r="B10" s="21"/>
      <c r="C10" s="126"/>
      <c r="D10" s="35"/>
      <c r="E10" s="35"/>
      <c r="F10" s="126"/>
      <c r="G10" s="35"/>
      <c r="H10" s="35"/>
      <c r="I10" s="35"/>
      <c r="J10" s="35"/>
      <c r="K10" s="35"/>
      <c r="L10" s="127"/>
      <c r="M10" s="35"/>
      <c r="N10" s="35"/>
      <c r="O10" s="35"/>
      <c r="P10" s="35"/>
      <c r="Q10" s="35"/>
      <c r="R10" s="35"/>
      <c r="S10" s="127"/>
      <c r="T10" s="35"/>
      <c r="U10" s="35"/>
      <c r="V10" s="127"/>
      <c r="W10" s="24"/>
      <c r="X10" s="24"/>
      <c r="Y10" s="24"/>
      <c r="Z10" s="24"/>
      <c r="AA10" s="24"/>
      <c r="AB10" s="24"/>
      <c r="AC10" s="24"/>
      <c r="AD10" s="24"/>
      <c r="AE10" s="24"/>
      <c r="AF10" s="24"/>
      <c r="AG10" s="24"/>
      <c r="AH10" s="24"/>
      <c r="AI10" s="24"/>
      <c r="AJ10" s="24"/>
      <c r="AK10" s="24"/>
      <c r="AL10" s="24"/>
    </row>
    <row r="11" spans="1:38" s="61" customFormat="1" ht="27" customHeight="1">
      <c r="A11" s="54"/>
      <c r="B11" s="55"/>
      <c r="C11" s="148" t="s">
        <v>21</v>
      </c>
      <c r="D11" s="56"/>
      <c r="E11" s="57"/>
      <c r="F11" s="128">
        <v>2022</v>
      </c>
      <c r="G11" s="58">
        <v>2021</v>
      </c>
      <c r="H11" s="58">
        <v>2020</v>
      </c>
      <c r="I11" s="58">
        <v>2019</v>
      </c>
      <c r="J11" s="59" t="s">
        <v>45</v>
      </c>
      <c r="K11" s="59" t="s">
        <v>46</v>
      </c>
      <c r="L11" s="149" t="s">
        <v>47</v>
      </c>
      <c r="M11" s="59">
        <v>2022</v>
      </c>
      <c r="N11" s="58">
        <v>2021</v>
      </c>
      <c r="O11" s="58">
        <v>2020</v>
      </c>
      <c r="P11" s="58">
        <v>2019</v>
      </c>
      <c r="Q11" s="59" t="s">
        <v>45</v>
      </c>
      <c r="R11" s="59" t="s">
        <v>46</v>
      </c>
      <c r="S11" s="149" t="s">
        <v>47</v>
      </c>
      <c r="T11" s="59">
        <v>2021</v>
      </c>
      <c r="U11" s="58">
        <v>2020</v>
      </c>
      <c r="V11" s="150">
        <v>2019</v>
      </c>
      <c r="W11" s="60"/>
      <c r="X11" s="60"/>
      <c r="Y11" s="60"/>
      <c r="Z11" s="60"/>
      <c r="AA11" s="60"/>
      <c r="AB11" s="60"/>
      <c r="AC11" s="60"/>
      <c r="AD11" s="60"/>
      <c r="AE11" s="60"/>
      <c r="AF11" s="60"/>
      <c r="AG11" s="60"/>
      <c r="AH11" s="60"/>
      <c r="AI11" s="60"/>
      <c r="AJ11" s="60"/>
      <c r="AK11" s="60"/>
      <c r="AL11" s="60"/>
    </row>
    <row r="12" spans="1:38" s="25" customFormat="1">
      <c r="A12" s="11"/>
      <c r="B12" s="14"/>
      <c r="C12" s="151" t="s">
        <v>5</v>
      </c>
      <c r="D12" s="37"/>
      <c r="E12" s="129"/>
      <c r="F12" s="37"/>
      <c r="G12" s="37"/>
      <c r="H12" s="37"/>
      <c r="I12" s="37"/>
      <c r="J12" s="37"/>
      <c r="K12" s="37"/>
      <c r="L12" s="129"/>
      <c r="M12" s="37"/>
      <c r="N12" s="37"/>
      <c r="O12" s="37"/>
      <c r="P12" s="37"/>
      <c r="Q12" s="37"/>
      <c r="R12" s="37"/>
      <c r="S12" s="129"/>
      <c r="T12" s="37"/>
      <c r="U12" s="37"/>
      <c r="V12" s="129"/>
      <c r="W12" s="24"/>
      <c r="X12" s="24"/>
      <c r="Y12" s="24"/>
      <c r="Z12" s="24"/>
      <c r="AA12" s="24"/>
      <c r="AB12" s="24"/>
      <c r="AC12" s="24"/>
      <c r="AD12" s="24"/>
      <c r="AE12" s="24"/>
      <c r="AF12" s="24"/>
      <c r="AG12" s="24"/>
      <c r="AH12" s="24"/>
      <c r="AI12" s="24"/>
      <c r="AJ12" s="24"/>
      <c r="AK12" s="24"/>
      <c r="AL12" s="24"/>
    </row>
    <row r="13" spans="1:38" s="25" customFormat="1">
      <c r="A13" s="11"/>
      <c r="B13" s="14"/>
      <c r="C13" s="152"/>
      <c r="D13" s="37" t="s">
        <v>19</v>
      </c>
      <c r="E13" s="129"/>
      <c r="F13" s="134">
        <v>1</v>
      </c>
      <c r="G13" s="134">
        <v>6</v>
      </c>
      <c r="H13" s="130">
        <v>0</v>
      </c>
      <c r="I13" s="130">
        <v>6</v>
      </c>
      <c r="J13" s="71">
        <v>-0.83333333333333337</v>
      </c>
      <c r="K13" s="71" t="s">
        <v>48</v>
      </c>
      <c r="L13" s="131">
        <v>-0.83333333333333337</v>
      </c>
      <c r="M13" s="75">
        <v>227</v>
      </c>
      <c r="N13" s="75">
        <v>6</v>
      </c>
      <c r="O13" s="75">
        <v>145</v>
      </c>
      <c r="P13" s="75">
        <v>246</v>
      </c>
      <c r="Q13" s="71">
        <v>36.833333333333336</v>
      </c>
      <c r="R13" s="71">
        <v>0.56551724137931036</v>
      </c>
      <c r="S13" s="131">
        <v>-7.7235772357723609E-2</v>
      </c>
      <c r="T13" s="75">
        <v>111</v>
      </c>
      <c r="U13" s="77">
        <v>145</v>
      </c>
      <c r="V13" s="153">
        <v>386</v>
      </c>
      <c r="W13" s="24"/>
      <c r="X13" s="24"/>
      <c r="Y13" s="24"/>
      <c r="Z13" s="24"/>
      <c r="AA13" s="24"/>
      <c r="AB13" s="24"/>
      <c r="AC13" s="24"/>
      <c r="AD13" s="24"/>
      <c r="AE13" s="24"/>
      <c r="AF13" s="24"/>
      <c r="AG13" s="24"/>
      <c r="AH13" s="24"/>
      <c r="AI13" s="24"/>
      <c r="AJ13" s="24"/>
      <c r="AK13" s="24"/>
      <c r="AL13" s="24"/>
    </row>
    <row r="14" spans="1:38" s="25" customFormat="1">
      <c r="A14" s="11"/>
      <c r="B14" s="14"/>
      <c r="C14" s="152"/>
      <c r="D14" s="37" t="s">
        <v>20</v>
      </c>
      <c r="E14" s="129"/>
      <c r="F14" s="134">
        <v>3145</v>
      </c>
      <c r="G14" s="134">
        <v>767</v>
      </c>
      <c r="H14" s="130">
        <v>0</v>
      </c>
      <c r="I14" s="134">
        <v>10620</v>
      </c>
      <c r="J14" s="71">
        <v>3.1003911342894392</v>
      </c>
      <c r="K14" s="71" t="s">
        <v>48</v>
      </c>
      <c r="L14" s="131">
        <v>-0.70386064030131834</v>
      </c>
      <c r="M14" s="75">
        <v>194169</v>
      </c>
      <c r="N14" s="75">
        <v>767</v>
      </c>
      <c r="O14" s="75">
        <v>258885</v>
      </c>
      <c r="P14" s="75">
        <v>471524</v>
      </c>
      <c r="Q14" s="71">
        <v>252.15384615384616</v>
      </c>
      <c r="R14" s="71">
        <v>-0.24997972072541863</v>
      </c>
      <c r="S14" s="131">
        <v>-0.58820971997183602</v>
      </c>
      <c r="T14" s="75">
        <v>80863</v>
      </c>
      <c r="U14" s="77">
        <v>258885</v>
      </c>
      <c r="V14" s="153">
        <v>733296</v>
      </c>
      <c r="W14" s="24"/>
      <c r="X14" s="24"/>
      <c r="Y14" s="24"/>
      <c r="Z14" s="24"/>
      <c r="AA14" s="24"/>
      <c r="AB14" s="24"/>
      <c r="AC14" s="24"/>
      <c r="AD14" s="24"/>
      <c r="AE14" s="24"/>
      <c r="AF14" s="24"/>
      <c r="AG14" s="24"/>
      <c r="AH14" s="24"/>
      <c r="AI14" s="24"/>
      <c r="AJ14" s="24"/>
      <c r="AK14" s="24"/>
      <c r="AL14" s="24"/>
    </row>
    <row r="15" spans="1:38" s="25" customFormat="1">
      <c r="A15" s="11"/>
      <c r="B15" s="14"/>
      <c r="C15" s="151" t="s">
        <v>8</v>
      </c>
      <c r="D15" s="37"/>
      <c r="E15" s="129"/>
      <c r="F15" s="132"/>
      <c r="G15" s="132"/>
      <c r="H15" s="132"/>
      <c r="I15" s="132"/>
      <c r="J15" s="71"/>
      <c r="K15" s="71"/>
      <c r="L15" s="133"/>
      <c r="M15" s="154"/>
      <c r="N15" s="154"/>
      <c r="O15" s="154"/>
      <c r="P15" s="154"/>
      <c r="Q15" s="71"/>
      <c r="R15" s="72"/>
      <c r="S15" s="133"/>
      <c r="T15" s="49"/>
      <c r="U15" s="50"/>
      <c r="V15" s="155"/>
      <c r="W15" s="24"/>
      <c r="X15" s="24"/>
      <c r="Y15" s="24"/>
      <c r="Z15" s="24"/>
      <c r="AA15" s="24"/>
      <c r="AB15" s="24"/>
      <c r="AC15" s="24"/>
      <c r="AD15" s="24"/>
      <c r="AE15" s="24"/>
      <c r="AF15" s="24"/>
      <c r="AG15" s="24"/>
      <c r="AH15" s="24"/>
      <c r="AI15" s="24"/>
      <c r="AJ15" s="24"/>
      <c r="AK15" s="24"/>
      <c r="AL15" s="24"/>
    </row>
    <row r="16" spans="1:38" s="25" customFormat="1">
      <c r="A16" s="11"/>
      <c r="B16" s="14"/>
      <c r="C16" s="152"/>
      <c r="D16" s="37" t="s">
        <v>19</v>
      </c>
      <c r="E16" s="129"/>
      <c r="F16" s="134">
        <v>71</v>
      </c>
      <c r="G16" s="134">
        <v>10</v>
      </c>
      <c r="H16" s="130">
        <v>0</v>
      </c>
      <c r="I16" s="134">
        <v>68</v>
      </c>
      <c r="J16" s="71">
        <v>6.1</v>
      </c>
      <c r="K16" s="71" t="s">
        <v>48</v>
      </c>
      <c r="L16" s="131">
        <v>4.4117647058823595E-2</v>
      </c>
      <c r="M16" s="75">
        <v>391</v>
      </c>
      <c r="N16" s="75">
        <v>14</v>
      </c>
      <c r="O16" s="75">
        <v>43</v>
      </c>
      <c r="P16" s="75">
        <v>430</v>
      </c>
      <c r="Q16" s="71">
        <v>26.928571428571427</v>
      </c>
      <c r="R16" s="71">
        <v>8.0930232558139537</v>
      </c>
      <c r="S16" s="131">
        <v>-9.0697674418604657E-2</v>
      </c>
      <c r="T16" s="75">
        <v>283</v>
      </c>
      <c r="U16" s="77">
        <v>43</v>
      </c>
      <c r="V16" s="153">
        <v>827</v>
      </c>
      <c r="W16" s="24"/>
      <c r="X16" s="24"/>
      <c r="Y16" s="24"/>
      <c r="Z16" s="24"/>
      <c r="AA16" s="24"/>
      <c r="AB16" s="24"/>
      <c r="AC16" s="24"/>
      <c r="AD16" s="24"/>
      <c r="AE16" s="24"/>
      <c r="AF16" s="24"/>
      <c r="AG16" s="24"/>
      <c r="AH16" s="24"/>
      <c r="AI16" s="24"/>
      <c r="AJ16" s="24"/>
      <c r="AK16" s="24"/>
      <c r="AL16" s="24"/>
    </row>
    <row r="17" spans="1:38" s="25" customFormat="1">
      <c r="A17" s="11"/>
      <c r="B17" s="14"/>
      <c r="C17" s="152"/>
      <c r="D17" s="37" t="s">
        <v>20</v>
      </c>
      <c r="E17" s="129"/>
      <c r="F17" s="134">
        <v>271417</v>
      </c>
      <c r="G17" s="134">
        <v>23553</v>
      </c>
      <c r="H17" s="130">
        <v>0</v>
      </c>
      <c r="I17" s="134">
        <v>261197</v>
      </c>
      <c r="J17" s="71">
        <v>10.523670020804143</v>
      </c>
      <c r="K17" s="71" t="s">
        <v>48</v>
      </c>
      <c r="L17" s="131">
        <v>3.9127555063802388E-2</v>
      </c>
      <c r="M17" s="75">
        <v>805117</v>
      </c>
      <c r="N17" s="75">
        <v>28476</v>
      </c>
      <c r="O17" s="75">
        <v>140552</v>
      </c>
      <c r="P17" s="75">
        <v>1301649</v>
      </c>
      <c r="Q17" s="71">
        <v>27.273528585475489</v>
      </c>
      <c r="R17" s="71">
        <v>4.7282500426888268</v>
      </c>
      <c r="S17" s="131">
        <v>-0.38146382012355096</v>
      </c>
      <c r="T17" s="75">
        <v>465109</v>
      </c>
      <c r="U17" s="77">
        <v>140552</v>
      </c>
      <c r="V17" s="153">
        <v>2552942</v>
      </c>
      <c r="W17" s="24"/>
      <c r="X17" s="24"/>
      <c r="Y17" s="24"/>
      <c r="Z17" s="24"/>
      <c r="AA17" s="24"/>
      <c r="AB17" s="24"/>
      <c r="AC17" s="24"/>
      <c r="AD17" s="24"/>
      <c r="AE17" s="24"/>
      <c r="AF17" s="24"/>
      <c r="AG17" s="24"/>
      <c r="AH17" s="24"/>
      <c r="AI17" s="24"/>
      <c r="AJ17" s="24"/>
      <c r="AK17" s="24"/>
      <c r="AL17" s="24"/>
    </row>
    <row r="18" spans="1:38" s="25" customFormat="1">
      <c r="A18" s="11"/>
      <c r="B18" s="14"/>
      <c r="C18" s="151" t="s">
        <v>6</v>
      </c>
      <c r="D18" s="37"/>
      <c r="E18" s="129"/>
      <c r="F18" s="135"/>
      <c r="G18" s="135"/>
      <c r="H18" s="135"/>
      <c r="I18" s="135"/>
      <c r="J18" s="71"/>
      <c r="K18" s="71"/>
      <c r="L18" s="131"/>
      <c r="M18" s="154"/>
      <c r="N18" s="154"/>
      <c r="O18" s="154"/>
      <c r="P18" s="154"/>
      <c r="Q18" s="71"/>
      <c r="R18" s="71"/>
      <c r="S18" s="131"/>
      <c r="T18" s="49"/>
      <c r="U18" s="50"/>
      <c r="V18" s="155"/>
      <c r="W18" s="24"/>
      <c r="X18" s="24"/>
      <c r="Y18" s="24"/>
      <c r="Z18" s="24"/>
      <c r="AA18" s="24"/>
      <c r="AB18" s="24"/>
      <c r="AC18" s="24"/>
      <c r="AD18" s="24"/>
      <c r="AE18" s="24"/>
      <c r="AF18" s="24"/>
      <c r="AG18" s="24"/>
      <c r="AH18" s="24"/>
      <c r="AI18" s="24"/>
      <c r="AJ18" s="24"/>
      <c r="AK18" s="24"/>
      <c r="AL18" s="24"/>
    </row>
    <row r="19" spans="1:38" s="25" customFormat="1">
      <c r="A19" s="11"/>
      <c r="B19" s="14"/>
      <c r="C19" s="152"/>
      <c r="D19" s="37" t="s">
        <v>19</v>
      </c>
      <c r="E19" s="129"/>
      <c r="F19" s="134">
        <v>59</v>
      </c>
      <c r="G19" s="130">
        <v>0</v>
      </c>
      <c r="H19" s="130">
        <v>1</v>
      </c>
      <c r="I19" s="134">
        <v>32</v>
      </c>
      <c r="J19" s="71" t="s">
        <v>48</v>
      </c>
      <c r="K19" s="71">
        <v>58</v>
      </c>
      <c r="L19" s="131">
        <v>0.84375</v>
      </c>
      <c r="M19" s="75">
        <v>226</v>
      </c>
      <c r="N19" s="75">
        <v>0</v>
      </c>
      <c r="O19" s="75">
        <v>4</v>
      </c>
      <c r="P19" s="75">
        <v>101</v>
      </c>
      <c r="Q19" s="71" t="s">
        <v>48</v>
      </c>
      <c r="R19" s="71">
        <v>55.5</v>
      </c>
      <c r="S19" s="131">
        <v>1.2376237623762378</v>
      </c>
      <c r="T19" s="75">
        <v>23</v>
      </c>
      <c r="U19" s="77">
        <v>4</v>
      </c>
      <c r="V19" s="153">
        <v>191</v>
      </c>
      <c r="W19" s="24"/>
      <c r="X19" s="24"/>
      <c r="Y19" s="24"/>
      <c r="Z19" s="24"/>
      <c r="AA19" s="24"/>
      <c r="AB19" s="24"/>
      <c r="AC19" s="24"/>
      <c r="AD19" s="24"/>
      <c r="AE19" s="24"/>
      <c r="AF19" s="24"/>
      <c r="AG19" s="24"/>
      <c r="AH19" s="24"/>
      <c r="AI19" s="24"/>
      <c r="AJ19" s="24"/>
      <c r="AK19" s="24"/>
      <c r="AL19" s="24"/>
    </row>
    <row r="20" spans="1:38" s="25" customFormat="1">
      <c r="A20" s="11"/>
      <c r="B20" s="14"/>
      <c r="C20" s="152"/>
      <c r="D20" s="37" t="s">
        <v>20</v>
      </c>
      <c r="E20" s="129"/>
      <c r="F20" s="134">
        <v>80804</v>
      </c>
      <c r="G20" s="130">
        <v>0</v>
      </c>
      <c r="H20" s="130">
        <v>111</v>
      </c>
      <c r="I20" s="134">
        <v>40651</v>
      </c>
      <c r="J20" s="71" t="s">
        <v>48</v>
      </c>
      <c r="K20" s="71">
        <v>726.96396396396392</v>
      </c>
      <c r="L20" s="131">
        <v>0.98774937885906855</v>
      </c>
      <c r="M20" s="75">
        <v>239292</v>
      </c>
      <c r="N20" s="75">
        <v>0</v>
      </c>
      <c r="O20" s="75">
        <v>1753</v>
      </c>
      <c r="P20" s="75">
        <v>117191</v>
      </c>
      <c r="Q20" s="71" t="s">
        <v>48</v>
      </c>
      <c r="R20" s="71">
        <v>135.50427837992012</v>
      </c>
      <c r="S20" s="131">
        <v>1.0418974153305287</v>
      </c>
      <c r="T20" s="75">
        <v>8611</v>
      </c>
      <c r="U20" s="77">
        <v>1753</v>
      </c>
      <c r="V20" s="153">
        <v>254421</v>
      </c>
      <c r="W20" s="24"/>
      <c r="X20" s="24"/>
      <c r="Y20" s="24"/>
      <c r="Z20" s="24"/>
      <c r="AA20" s="24"/>
      <c r="AB20" s="24"/>
      <c r="AC20" s="24"/>
      <c r="AD20" s="24"/>
      <c r="AE20" s="24"/>
      <c r="AF20" s="24"/>
      <c r="AG20" s="24"/>
      <c r="AH20" s="24"/>
      <c r="AI20" s="24"/>
      <c r="AJ20" s="24"/>
      <c r="AK20" s="24"/>
      <c r="AL20" s="24"/>
    </row>
    <row r="21" spans="1:38" s="25" customFormat="1">
      <c r="A21" s="11"/>
      <c r="B21" s="14"/>
      <c r="C21" s="151" t="s">
        <v>4</v>
      </c>
      <c r="D21" s="37"/>
      <c r="E21" s="156"/>
      <c r="F21" s="135"/>
      <c r="G21" s="135"/>
      <c r="H21" s="135"/>
      <c r="I21" s="135"/>
      <c r="J21" s="71"/>
      <c r="K21" s="71"/>
      <c r="L21" s="131"/>
      <c r="M21" s="154"/>
      <c r="N21" s="154"/>
      <c r="O21" s="154"/>
      <c r="P21" s="154"/>
      <c r="Q21" s="71"/>
      <c r="R21" s="71"/>
      <c r="S21" s="131"/>
      <c r="T21" s="49"/>
      <c r="U21" s="50"/>
      <c r="V21" s="155"/>
      <c r="W21" s="24"/>
      <c r="X21" s="24"/>
      <c r="Y21" s="24"/>
      <c r="Z21" s="24"/>
      <c r="AA21" s="24"/>
      <c r="AB21" s="24"/>
      <c r="AC21" s="24"/>
      <c r="AD21" s="24"/>
      <c r="AE21" s="24"/>
      <c r="AF21" s="24"/>
      <c r="AG21" s="24"/>
      <c r="AH21" s="24"/>
      <c r="AI21" s="24"/>
      <c r="AJ21" s="24"/>
      <c r="AK21" s="24"/>
      <c r="AL21" s="24"/>
    </row>
    <row r="22" spans="1:38" s="25" customFormat="1">
      <c r="A22" s="11"/>
      <c r="B22" s="14"/>
      <c r="C22" s="152"/>
      <c r="D22" s="37" t="s">
        <v>19</v>
      </c>
      <c r="E22" s="156"/>
      <c r="F22" s="136">
        <v>83</v>
      </c>
      <c r="G22" s="134">
        <v>22</v>
      </c>
      <c r="H22" s="130">
        <v>0</v>
      </c>
      <c r="I22" s="134">
        <v>95</v>
      </c>
      <c r="J22" s="71">
        <v>2.7727272727272729</v>
      </c>
      <c r="K22" s="71" t="s">
        <v>48</v>
      </c>
      <c r="L22" s="131">
        <v>-0.12631578947368416</v>
      </c>
      <c r="M22" s="75">
        <v>683</v>
      </c>
      <c r="N22" s="75">
        <v>29</v>
      </c>
      <c r="O22" s="75">
        <v>406</v>
      </c>
      <c r="P22" s="75">
        <v>687</v>
      </c>
      <c r="Q22" s="71">
        <v>22.551724137931036</v>
      </c>
      <c r="R22" s="71">
        <v>0.68226600985221686</v>
      </c>
      <c r="S22" s="131">
        <v>-5.8224163027656983E-3</v>
      </c>
      <c r="T22" s="75">
        <v>411</v>
      </c>
      <c r="U22" s="77">
        <v>406</v>
      </c>
      <c r="V22" s="153">
        <v>1205</v>
      </c>
      <c r="W22" s="24"/>
      <c r="X22" s="24"/>
      <c r="Y22" s="24"/>
      <c r="Z22" s="24"/>
      <c r="AA22" s="24"/>
      <c r="AB22" s="24"/>
      <c r="AC22" s="24"/>
      <c r="AD22" s="24"/>
      <c r="AE22" s="24"/>
      <c r="AF22" s="24"/>
      <c r="AG22" s="24"/>
      <c r="AH22" s="24"/>
      <c r="AI22" s="24"/>
      <c r="AJ22" s="24"/>
      <c r="AK22" s="24"/>
      <c r="AL22" s="24"/>
    </row>
    <row r="23" spans="1:38" s="25" customFormat="1">
      <c r="A23" s="11"/>
      <c r="B23" s="14"/>
      <c r="C23" s="152"/>
      <c r="D23" s="37" t="s">
        <v>20</v>
      </c>
      <c r="E23" s="129"/>
      <c r="F23" s="136">
        <v>288977</v>
      </c>
      <c r="G23" s="134">
        <v>30147</v>
      </c>
      <c r="H23" s="130">
        <v>0</v>
      </c>
      <c r="I23" s="134">
        <v>321844</v>
      </c>
      <c r="J23" s="71">
        <v>8.5855972401897365</v>
      </c>
      <c r="K23" s="71" t="s">
        <v>48</v>
      </c>
      <c r="L23" s="131">
        <v>-0.10212090329476398</v>
      </c>
      <c r="M23" s="75">
        <v>1642042</v>
      </c>
      <c r="N23" s="75">
        <v>35258</v>
      </c>
      <c r="O23" s="75">
        <v>833999</v>
      </c>
      <c r="P23" s="75">
        <v>2333598</v>
      </c>
      <c r="Q23" s="71">
        <v>45.572182199784443</v>
      </c>
      <c r="R23" s="71">
        <v>0.96887766052477287</v>
      </c>
      <c r="S23" s="131">
        <v>-0.29634752858032964</v>
      </c>
      <c r="T23" s="75">
        <v>687449</v>
      </c>
      <c r="U23" s="77">
        <v>833999</v>
      </c>
      <c r="V23" s="153">
        <v>3859183</v>
      </c>
      <c r="W23" s="24"/>
      <c r="X23" s="24"/>
      <c r="Y23" s="24"/>
      <c r="Z23" s="24"/>
      <c r="AA23" s="24"/>
      <c r="AB23" s="24"/>
      <c r="AC23" s="24"/>
      <c r="AD23" s="24"/>
      <c r="AE23" s="24"/>
      <c r="AF23" s="24"/>
      <c r="AG23" s="24"/>
      <c r="AH23" s="24"/>
      <c r="AI23" s="24"/>
      <c r="AJ23" s="24"/>
      <c r="AK23" s="24"/>
      <c r="AL23" s="24"/>
    </row>
    <row r="24" spans="1:38" s="25" customFormat="1">
      <c r="A24" s="11"/>
      <c r="B24" s="14"/>
      <c r="C24" s="151" t="s">
        <v>7</v>
      </c>
      <c r="D24" s="37"/>
      <c r="E24" s="129"/>
      <c r="F24" s="135"/>
      <c r="G24" s="135"/>
      <c r="H24" s="135"/>
      <c r="I24" s="135"/>
      <c r="J24" s="71"/>
      <c r="K24" s="71"/>
      <c r="L24" s="131"/>
      <c r="M24" s="154"/>
      <c r="N24" s="154"/>
      <c r="O24" s="154"/>
      <c r="P24" s="154"/>
      <c r="Q24" s="71"/>
      <c r="R24" s="71"/>
      <c r="S24" s="131"/>
      <c r="T24" s="49"/>
      <c r="U24" s="50"/>
      <c r="V24" s="155"/>
      <c r="W24" s="24"/>
      <c r="X24" s="24"/>
      <c r="Y24" s="24"/>
      <c r="Z24" s="24"/>
      <c r="AA24" s="24"/>
      <c r="AB24" s="24"/>
      <c r="AC24" s="24"/>
      <c r="AD24" s="24"/>
      <c r="AE24" s="24"/>
      <c r="AF24" s="24"/>
      <c r="AG24" s="24"/>
      <c r="AH24" s="24"/>
      <c r="AI24" s="24"/>
      <c r="AJ24" s="24"/>
      <c r="AK24" s="24"/>
      <c r="AL24" s="24"/>
    </row>
    <row r="25" spans="1:38" s="25" customFormat="1">
      <c r="A25" s="11"/>
      <c r="B25" s="14"/>
      <c r="C25" s="152"/>
      <c r="D25" s="37" t="s">
        <v>19</v>
      </c>
      <c r="E25" s="129"/>
      <c r="F25" s="134">
        <v>33</v>
      </c>
      <c r="G25" s="134">
        <v>9</v>
      </c>
      <c r="H25" s="130">
        <v>0</v>
      </c>
      <c r="I25" s="134">
        <v>36</v>
      </c>
      <c r="J25" s="71">
        <v>2.6666666666666665</v>
      </c>
      <c r="K25" s="71" t="s">
        <v>48</v>
      </c>
      <c r="L25" s="131">
        <v>-8.333333333333337E-2</v>
      </c>
      <c r="M25" s="75">
        <v>156</v>
      </c>
      <c r="N25" s="75">
        <v>37</v>
      </c>
      <c r="O25" s="75">
        <v>9</v>
      </c>
      <c r="P25" s="75">
        <v>169</v>
      </c>
      <c r="Q25" s="71">
        <v>3.2162162162162158</v>
      </c>
      <c r="R25" s="71">
        <v>16.333333333333332</v>
      </c>
      <c r="S25" s="131">
        <v>-7.6923076923076872E-2</v>
      </c>
      <c r="T25" s="75">
        <v>107</v>
      </c>
      <c r="U25" s="77">
        <v>32</v>
      </c>
      <c r="V25" s="153">
        <v>372</v>
      </c>
      <c r="W25" s="24"/>
      <c r="X25" s="24"/>
      <c r="Y25" s="24"/>
      <c r="Z25" s="24"/>
      <c r="AA25" s="24"/>
      <c r="AB25" s="24"/>
      <c r="AC25" s="24"/>
      <c r="AD25" s="24"/>
      <c r="AE25" s="24"/>
      <c r="AF25" s="24"/>
      <c r="AG25" s="24"/>
      <c r="AH25" s="24"/>
      <c r="AI25" s="24"/>
      <c r="AJ25" s="24"/>
      <c r="AK25" s="24"/>
      <c r="AL25" s="24"/>
    </row>
    <row r="26" spans="1:38" s="25" customFormat="1">
      <c r="A26" s="11"/>
      <c r="B26" s="14"/>
      <c r="C26" s="152"/>
      <c r="D26" s="37" t="s">
        <v>20</v>
      </c>
      <c r="E26" s="129"/>
      <c r="F26" s="134">
        <v>73604</v>
      </c>
      <c r="G26" s="134">
        <v>14049</v>
      </c>
      <c r="H26" s="130">
        <v>0</v>
      </c>
      <c r="I26" s="134">
        <v>102764</v>
      </c>
      <c r="J26" s="71">
        <v>4.2390917503025127</v>
      </c>
      <c r="K26" s="71" t="s">
        <v>48</v>
      </c>
      <c r="L26" s="131">
        <v>-0.28375695768946319</v>
      </c>
      <c r="M26" s="75">
        <v>250049</v>
      </c>
      <c r="N26" s="75">
        <v>45450</v>
      </c>
      <c r="O26" s="75">
        <v>40221</v>
      </c>
      <c r="P26" s="75">
        <v>477135</v>
      </c>
      <c r="Q26" s="71">
        <v>4.5016281628162815</v>
      </c>
      <c r="R26" s="71">
        <v>5.216876755923523</v>
      </c>
      <c r="S26" s="131">
        <v>-0.47593657979397863</v>
      </c>
      <c r="T26" s="75">
        <v>147132</v>
      </c>
      <c r="U26" s="77">
        <v>59180</v>
      </c>
      <c r="V26" s="153">
        <v>902015</v>
      </c>
      <c r="W26" s="24"/>
      <c r="X26" s="24"/>
      <c r="Y26" s="24"/>
      <c r="Z26" s="24"/>
      <c r="AA26" s="24"/>
      <c r="AB26" s="24"/>
      <c r="AC26" s="24"/>
      <c r="AD26" s="24"/>
      <c r="AE26" s="24"/>
      <c r="AF26" s="24"/>
      <c r="AG26" s="24"/>
      <c r="AH26" s="24"/>
      <c r="AI26" s="24"/>
      <c r="AJ26" s="24"/>
      <c r="AK26" s="24"/>
      <c r="AL26" s="24"/>
    </row>
    <row r="27" spans="1:38" s="25" customFormat="1">
      <c r="A27" s="11"/>
      <c r="B27" s="14"/>
      <c r="C27" s="151" t="s">
        <v>18</v>
      </c>
      <c r="D27" s="37"/>
      <c r="E27" s="129"/>
      <c r="F27" s="135"/>
      <c r="G27" s="135"/>
      <c r="H27" s="135"/>
      <c r="I27" s="135"/>
      <c r="J27" s="71"/>
      <c r="K27" s="71"/>
      <c r="L27" s="131"/>
      <c r="M27" s="154"/>
      <c r="N27" s="154"/>
      <c r="O27" s="154"/>
      <c r="P27" s="154"/>
      <c r="Q27" s="71"/>
      <c r="R27" s="71"/>
      <c r="S27" s="131"/>
      <c r="T27" s="49"/>
      <c r="U27" s="50"/>
      <c r="V27" s="155"/>
      <c r="W27" s="24"/>
      <c r="X27" s="24"/>
      <c r="Y27" s="24"/>
      <c r="Z27" s="24"/>
      <c r="AA27" s="24"/>
      <c r="AB27" s="24"/>
      <c r="AC27" s="24"/>
      <c r="AD27" s="24"/>
      <c r="AE27" s="24"/>
      <c r="AF27" s="24"/>
      <c r="AG27" s="24"/>
      <c r="AH27" s="24"/>
      <c r="AI27" s="24"/>
      <c r="AJ27" s="24"/>
      <c r="AK27" s="24"/>
      <c r="AL27" s="24"/>
    </row>
    <row r="28" spans="1:38" s="25" customFormat="1">
      <c r="A28" s="15"/>
      <c r="B28" s="14"/>
      <c r="C28" s="152"/>
      <c r="D28" s="37" t="s">
        <v>19</v>
      </c>
      <c r="E28" s="129"/>
      <c r="F28" s="134">
        <v>65</v>
      </c>
      <c r="G28" s="134">
        <v>16</v>
      </c>
      <c r="H28" s="130">
        <v>1</v>
      </c>
      <c r="I28" s="134">
        <v>46</v>
      </c>
      <c r="J28" s="71">
        <v>3.0625</v>
      </c>
      <c r="K28" s="71">
        <v>64</v>
      </c>
      <c r="L28" s="131">
        <v>0.41304347826086962</v>
      </c>
      <c r="M28" s="75">
        <v>274</v>
      </c>
      <c r="N28" s="75">
        <v>40</v>
      </c>
      <c r="O28" s="75">
        <v>2</v>
      </c>
      <c r="P28" s="75">
        <v>172</v>
      </c>
      <c r="Q28" s="71">
        <v>5.85</v>
      </c>
      <c r="R28" s="71">
        <v>136</v>
      </c>
      <c r="S28" s="131">
        <v>0.59302325581395343</v>
      </c>
      <c r="T28" s="75">
        <v>124</v>
      </c>
      <c r="U28" s="77">
        <v>37</v>
      </c>
      <c r="V28" s="153">
        <v>363</v>
      </c>
      <c r="W28" s="24"/>
      <c r="X28" s="24"/>
      <c r="Y28" s="24"/>
      <c r="Z28" s="24"/>
      <c r="AA28" s="24"/>
      <c r="AB28" s="24"/>
      <c r="AC28" s="24"/>
      <c r="AD28" s="24"/>
      <c r="AE28" s="24"/>
      <c r="AF28" s="24"/>
      <c r="AG28" s="24"/>
      <c r="AH28" s="24"/>
      <c r="AI28" s="24"/>
      <c r="AJ28" s="24"/>
      <c r="AK28" s="24"/>
      <c r="AL28" s="24"/>
    </row>
    <row r="29" spans="1:38" s="25" customFormat="1">
      <c r="A29" s="11"/>
      <c r="B29" s="14"/>
      <c r="C29" s="152"/>
      <c r="D29" s="37" t="s">
        <v>20</v>
      </c>
      <c r="E29" s="129"/>
      <c r="F29" s="134">
        <v>139592</v>
      </c>
      <c r="G29" s="134">
        <v>23981</v>
      </c>
      <c r="H29" s="130">
        <v>6081</v>
      </c>
      <c r="I29" s="134">
        <v>131948</v>
      </c>
      <c r="J29" s="71">
        <v>4.820941578749844</v>
      </c>
      <c r="K29" s="71">
        <v>21.955434961355039</v>
      </c>
      <c r="L29" s="131">
        <v>5.7931912571619115E-2</v>
      </c>
      <c r="M29" s="75">
        <v>359005</v>
      </c>
      <c r="N29" s="75">
        <v>56633</v>
      </c>
      <c r="O29" s="75">
        <v>9186</v>
      </c>
      <c r="P29" s="75">
        <v>443129</v>
      </c>
      <c r="Q29" s="71">
        <v>5.3391485529638194</v>
      </c>
      <c r="R29" s="71">
        <v>38.081754844328323</v>
      </c>
      <c r="S29" s="131">
        <v>-0.18984088154916512</v>
      </c>
      <c r="T29" s="75">
        <v>165083</v>
      </c>
      <c r="U29" s="77">
        <v>29062</v>
      </c>
      <c r="V29" s="153">
        <v>867164</v>
      </c>
      <c r="W29" s="24"/>
      <c r="X29" s="24"/>
      <c r="Y29" s="24"/>
      <c r="Z29" s="24"/>
      <c r="AA29" s="24"/>
      <c r="AB29" s="24"/>
      <c r="AC29" s="24"/>
      <c r="AD29" s="24"/>
      <c r="AE29" s="24"/>
      <c r="AF29" s="24"/>
      <c r="AG29" s="24"/>
      <c r="AH29" s="24"/>
      <c r="AI29" s="24"/>
      <c r="AJ29" s="24"/>
      <c r="AK29" s="24"/>
      <c r="AL29" s="24"/>
    </row>
    <row r="30" spans="1:38" s="25" customFormat="1" ht="15" customHeight="1" thickBot="1">
      <c r="A30" s="11"/>
      <c r="B30" s="14"/>
      <c r="C30" s="41" t="s">
        <v>16</v>
      </c>
      <c r="D30" s="157"/>
      <c r="E30" s="158"/>
      <c r="F30" s="137">
        <v>312</v>
      </c>
      <c r="G30" s="137">
        <v>63</v>
      </c>
      <c r="H30" s="137">
        <v>2</v>
      </c>
      <c r="I30" s="137">
        <v>283</v>
      </c>
      <c r="J30" s="138">
        <v>3.9523809523809526</v>
      </c>
      <c r="K30" s="138">
        <v>155</v>
      </c>
      <c r="L30" s="139">
        <v>0.10247349823321561</v>
      </c>
      <c r="M30" s="140">
        <v>1957</v>
      </c>
      <c r="N30" s="140">
        <v>126</v>
      </c>
      <c r="O30" s="140">
        <v>609</v>
      </c>
      <c r="P30" s="140">
        <v>1805</v>
      </c>
      <c r="Q30" s="138">
        <v>14.531746031746032</v>
      </c>
      <c r="R30" s="138">
        <v>2.2134646962233169</v>
      </c>
      <c r="S30" s="139">
        <v>8.4210526315789513E-2</v>
      </c>
      <c r="T30" s="140">
        <v>1059</v>
      </c>
      <c r="U30" s="140">
        <v>667</v>
      </c>
      <c r="V30" s="159">
        <v>3344</v>
      </c>
      <c r="W30" s="24"/>
      <c r="X30" s="24"/>
      <c r="Y30" s="24"/>
      <c r="Z30" s="24"/>
      <c r="AA30" s="24"/>
      <c r="AB30" s="24"/>
      <c r="AC30" s="24"/>
      <c r="AD30" s="24"/>
      <c r="AE30" s="24"/>
      <c r="AF30" s="24"/>
      <c r="AG30" s="24"/>
      <c r="AH30" s="24"/>
      <c r="AI30" s="24"/>
      <c r="AJ30" s="24"/>
      <c r="AK30" s="24"/>
      <c r="AL30" s="24"/>
    </row>
    <row r="31" spans="1:38" s="27" customFormat="1" ht="15" customHeight="1" thickTop="1" thickBot="1">
      <c r="A31" s="11"/>
      <c r="B31" s="14"/>
      <c r="C31" s="44" t="s">
        <v>17</v>
      </c>
      <c r="D31" s="160"/>
      <c r="E31" s="161"/>
      <c r="F31" s="141">
        <v>857539</v>
      </c>
      <c r="G31" s="141">
        <v>92497</v>
      </c>
      <c r="H31" s="141">
        <v>6192</v>
      </c>
      <c r="I31" s="141">
        <v>869024</v>
      </c>
      <c r="J31" s="142">
        <v>8.270992572732089</v>
      </c>
      <c r="K31" s="142">
        <v>137.49144056847544</v>
      </c>
      <c r="L31" s="143">
        <v>-1.3215975623227849E-2</v>
      </c>
      <c r="M31" s="144">
        <v>3489674</v>
      </c>
      <c r="N31" s="144">
        <v>166584</v>
      </c>
      <c r="O31" s="144">
        <v>1284596</v>
      </c>
      <c r="P31" s="144">
        <v>5144226</v>
      </c>
      <c r="Q31" s="142">
        <v>19.948434423474044</v>
      </c>
      <c r="R31" s="142">
        <v>1.7165536869179103</v>
      </c>
      <c r="S31" s="143">
        <v>-0.32163283650446151</v>
      </c>
      <c r="T31" s="144">
        <v>1554247</v>
      </c>
      <c r="U31" s="144">
        <v>1323431</v>
      </c>
      <c r="V31" s="162">
        <v>9169021</v>
      </c>
      <c r="W31" s="24"/>
      <c r="X31" s="26"/>
      <c r="Y31" s="26"/>
      <c r="Z31" s="26"/>
      <c r="AA31" s="26"/>
      <c r="AB31" s="26"/>
      <c r="AC31" s="26"/>
      <c r="AD31" s="26"/>
      <c r="AE31" s="26"/>
      <c r="AF31" s="26"/>
      <c r="AG31" s="26"/>
      <c r="AH31" s="26"/>
      <c r="AI31" s="26"/>
      <c r="AJ31" s="26"/>
      <c r="AK31" s="26"/>
      <c r="AL31" s="26"/>
    </row>
    <row r="32" spans="1:38" ht="15" customHeight="1" thickTop="1">
      <c r="A32" s="10"/>
      <c r="B32" s="10"/>
      <c r="C32" s="10"/>
      <c r="D32" s="10"/>
      <c r="E32" s="10"/>
      <c r="F32" s="10"/>
      <c r="G32" s="47"/>
      <c r="H32" s="47"/>
      <c r="I32" s="47"/>
      <c r="J32" s="47"/>
      <c r="K32" s="10"/>
      <c r="L32" s="10"/>
      <c r="M32" s="10"/>
      <c r="N32" s="10"/>
      <c r="O32" s="10"/>
      <c r="P32" s="10"/>
      <c r="Q32" s="10"/>
      <c r="R32" s="10"/>
      <c r="S32" s="10"/>
      <c r="T32" s="163"/>
      <c r="U32" s="10"/>
      <c r="V32" s="10"/>
    </row>
    <row r="33" spans="1:22" ht="22.9" customHeight="1">
      <c r="A33" s="10"/>
      <c r="B33" s="10"/>
      <c r="C33" s="10"/>
      <c r="D33" s="10"/>
      <c r="E33" s="10"/>
      <c r="F33" s="10"/>
      <c r="G33" s="47"/>
      <c r="H33" s="47"/>
      <c r="I33" s="47"/>
      <c r="J33" s="47"/>
      <c r="K33" s="10"/>
      <c r="L33" s="10"/>
      <c r="M33" s="10"/>
      <c r="N33" s="10"/>
      <c r="O33" s="10"/>
      <c r="P33" s="10"/>
      <c r="Q33" s="10"/>
      <c r="R33" s="10"/>
      <c r="S33" s="10"/>
      <c r="T33" s="10"/>
      <c r="U33" s="10"/>
      <c r="V33" s="10"/>
    </row>
    <row r="34" spans="1:22"/>
    <row r="35" spans="1:22"/>
    <row r="36" spans="1:22"/>
    <row r="37" spans="1:22"/>
    <row r="38" spans="1:22"/>
    <row r="39" spans="1:22"/>
    <row r="40" spans="1:22"/>
    <row r="41" spans="1:22"/>
    <row r="42" spans="1:22"/>
    <row r="43" spans="1:22"/>
    <row r="44" spans="1:22"/>
    <row r="45" spans="1:22"/>
    <row r="46" spans="1:22"/>
    <row r="47" spans="1:22"/>
    <row r="48" spans="1:22"/>
    <row r="49"/>
    <row r="50"/>
    <row r="51"/>
    <row r="52"/>
    <row r="53"/>
    <row r="54"/>
    <row r="55"/>
    <row r="56"/>
    <row r="57"/>
    <row r="58"/>
  </sheetData>
  <mergeCells count="3">
    <mergeCell ref="M9:S9"/>
    <mergeCell ref="T9:V9"/>
    <mergeCell ref="F9:L9"/>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8"/>
  <sheetViews>
    <sheetView topLeftCell="E3" workbookViewId="0">
      <selection activeCell="M6" sqref="M6:V6"/>
    </sheetView>
  </sheetViews>
  <sheetFormatPr defaultColWidth="0" defaultRowHeight="15"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2.5703125" bestFit="1" customWidth="1"/>
    <col min="17" max="17" width="8.7109375" customWidth="1"/>
    <col min="18" max="19" width="9.140625" customWidth="1"/>
    <col min="20" max="20" width="12.140625" bestFit="1" customWidth="1"/>
    <col min="21" max="21" width="11.85546875" bestFit="1" customWidth="1"/>
    <col min="22" max="22" width="12.42578125" customWidth="1"/>
    <col min="23" max="23" width="3.28515625" style="24" customWidth="1"/>
    <col min="24" max="38" width="0" style="10" hidden="1" customWidth="1"/>
    <col min="39" max="16384" width="9.140625" hidden="1"/>
  </cols>
  <sheetData>
    <row r="1" spans="1:38">
      <c r="A1" s="10"/>
      <c r="B1" s="10"/>
      <c r="C1" s="10"/>
      <c r="D1" s="10"/>
      <c r="E1" s="10"/>
      <c r="F1" s="10"/>
      <c r="G1" s="10"/>
      <c r="H1" s="10"/>
      <c r="I1" s="10"/>
      <c r="J1" s="10"/>
      <c r="K1" s="10"/>
      <c r="L1" s="10"/>
      <c r="M1" s="10"/>
      <c r="N1" s="10"/>
      <c r="O1" s="10"/>
      <c r="P1" s="10"/>
      <c r="Q1" s="10"/>
      <c r="R1" s="10"/>
      <c r="S1" s="10"/>
      <c r="T1" s="10"/>
      <c r="U1" s="10"/>
      <c r="V1" s="10"/>
      <c r="W1" s="10"/>
    </row>
    <row r="2" spans="1:38" ht="19.5" thickBot="1">
      <c r="A2" s="10"/>
      <c r="B2" s="9" t="s">
        <v>10</v>
      </c>
      <c r="C2" s="28"/>
      <c r="D2" s="28"/>
      <c r="E2" s="28"/>
      <c r="F2" s="28"/>
      <c r="G2" s="28"/>
      <c r="H2" s="28"/>
      <c r="I2" s="28"/>
      <c r="J2" s="28"/>
      <c r="K2" s="28"/>
      <c r="L2" s="28"/>
      <c r="M2" s="28"/>
      <c r="N2" s="28"/>
      <c r="O2" s="28"/>
      <c r="P2" s="28"/>
      <c r="Q2" s="28"/>
      <c r="R2" s="28"/>
      <c r="S2" s="28"/>
      <c r="T2" s="28"/>
      <c r="U2" s="28"/>
      <c r="V2" s="28"/>
      <c r="W2" s="10"/>
    </row>
    <row r="3" spans="1:38">
      <c r="A3" s="11"/>
      <c r="B3" s="84"/>
      <c r="C3" s="29"/>
      <c r="D3" s="29"/>
      <c r="E3" s="29"/>
      <c r="F3" s="29"/>
      <c r="G3" s="29"/>
      <c r="H3" s="29"/>
      <c r="I3" s="29"/>
      <c r="J3" s="29"/>
      <c r="K3" s="29"/>
      <c r="L3" s="29"/>
      <c r="M3" s="29"/>
      <c r="N3" s="29"/>
      <c r="O3" s="29"/>
      <c r="P3" s="29"/>
      <c r="Q3" s="29"/>
      <c r="R3" s="29"/>
      <c r="S3" s="29"/>
      <c r="T3" s="29"/>
      <c r="U3" s="29"/>
      <c r="V3" s="30">
        <v>44758</v>
      </c>
      <c r="W3" s="10"/>
    </row>
    <row r="4" spans="1:38" ht="15.75">
      <c r="A4" s="11"/>
      <c r="B4" s="86" t="s">
        <v>11</v>
      </c>
      <c r="C4" s="31"/>
      <c r="D4" s="29"/>
      <c r="E4" s="65" t="s">
        <v>58</v>
      </c>
      <c r="F4" s="29"/>
      <c r="G4" s="29"/>
      <c r="H4" s="29"/>
      <c r="I4" s="29"/>
      <c r="J4" s="29"/>
      <c r="K4" s="29"/>
      <c r="L4" s="29"/>
      <c r="M4" s="29"/>
      <c r="N4" s="29"/>
      <c r="O4" s="29"/>
      <c r="P4" s="29"/>
      <c r="Q4" s="29"/>
      <c r="R4" s="29"/>
      <c r="S4" s="29"/>
      <c r="T4" s="29"/>
      <c r="U4" s="29"/>
      <c r="V4" s="29"/>
      <c r="W4" s="10"/>
    </row>
    <row r="5" spans="1:38">
      <c r="A5" s="11"/>
      <c r="B5" s="12"/>
      <c r="C5" s="29"/>
      <c r="D5" s="29"/>
      <c r="E5" s="29"/>
      <c r="F5" s="29"/>
      <c r="G5" s="29"/>
      <c r="H5" s="29"/>
      <c r="I5" s="29"/>
      <c r="J5" s="29"/>
      <c r="K5" s="29"/>
      <c r="L5" s="29"/>
      <c r="M5" s="29"/>
      <c r="N5" s="29"/>
      <c r="O5" s="29"/>
      <c r="P5" s="29"/>
      <c r="Q5" s="29"/>
      <c r="R5" s="29"/>
      <c r="S5" s="29"/>
      <c r="T5" s="29"/>
      <c r="U5" s="29"/>
      <c r="V5" s="29"/>
    </row>
    <row r="6" spans="1:38" s="125" customFormat="1">
      <c r="A6" s="11"/>
      <c r="B6"/>
      <c r="C6" s="89" t="s">
        <v>11</v>
      </c>
      <c r="D6" s="90"/>
      <c r="E6" s="90"/>
      <c r="F6" s="264" t="s">
        <v>59</v>
      </c>
      <c r="G6" s="264"/>
      <c r="H6" s="264"/>
      <c r="I6" s="264"/>
      <c r="J6" s="264"/>
      <c r="K6" s="264"/>
      <c r="L6" s="265"/>
      <c r="M6" s="266" t="s">
        <v>60</v>
      </c>
      <c r="N6" s="264"/>
      <c r="O6" s="264"/>
      <c r="P6" s="264"/>
      <c r="Q6" s="264"/>
      <c r="R6" s="264"/>
      <c r="S6" s="265"/>
      <c r="T6" s="266" t="s">
        <v>25</v>
      </c>
      <c r="U6" s="264"/>
      <c r="V6" s="264"/>
      <c r="W6" s="24"/>
      <c r="X6" s="124"/>
      <c r="Y6" s="124"/>
      <c r="Z6" s="124"/>
      <c r="AA6" s="124"/>
      <c r="AB6" s="124"/>
      <c r="AC6" s="124"/>
      <c r="AD6" s="124"/>
      <c r="AE6" s="124"/>
      <c r="AF6" s="124"/>
      <c r="AG6" s="124"/>
      <c r="AH6" s="124"/>
      <c r="AI6" s="124"/>
      <c r="AJ6" s="124"/>
      <c r="AK6" s="124"/>
      <c r="AL6" s="124"/>
    </row>
    <row r="7" spans="1:38" s="25" customFormat="1" ht="15.75">
      <c r="A7" s="11"/>
      <c r="B7" s="21"/>
      <c r="C7" s="92"/>
      <c r="D7" s="93"/>
      <c r="E7" s="93"/>
      <c r="F7" s="126"/>
      <c r="G7" s="35"/>
      <c r="H7" s="35"/>
      <c r="I7" s="35"/>
      <c r="J7" s="35"/>
      <c r="K7" s="35"/>
      <c r="L7" s="127"/>
      <c r="M7" s="35"/>
      <c r="N7" s="35"/>
      <c r="O7" s="35"/>
      <c r="P7" s="35"/>
      <c r="Q7" s="35"/>
      <c r="R7" s="35"/>
      <c r="S7" s="127"/>
      <c r="T7" s="35"/>
      <c r="U7" s="35"/>
      <c r="V7" s="35"/>
      <c r="W7" s="24"/>
      <c r="X7" s="24"/>
      <c r="Y7" s="24"/>
      <c r="Z7" s="24"/>
      <c r="AA7" s="24"/>
      <c r="AB7" s="24"/>
      <c r="AC7" s="24"/>
      <c r="AD7" s="24"/>
      <c r="AE7" s="24"/>
      <c r="AF7" s="24"/>
      <c r="AG7" s="24"/>
      <c r="AH7" s="24"/>
      <c r="AI7" s="24"/>
      <c r="AJ7" s="24"/>
      <c r="AK7" s="24"/>
      <c r="AL7" s="24"/>
    </row>
    <row r="8" spans="1:38" s="61" customFormat="1" ht="22.5">
      <c r="A8" s="54"/>
      <c r="B8" s="55"/>
      <c r="C8" s="97" t="s">
        <v>21</v>
      </c>
      <c r="D8" s="98"/>
      <c r="E8" s="99"/>
      <c r="F8" s="128">
        <v>2022</v>
      </c>
      <c r="G8" s="58">
        <v>2021</v>
      </c>
      <c r="H8" s="58">
        <v>2020</v>
      </c>
      <c r="I8" s="58">
        <v>2019</v>
      </c>
      <c r="J8" s="102" t="s">
        <v>55</v>
      </c>
      <c r="K8" s="102" t="s">
        <v>56</v>
      </c>
      <c r="L8" s="103" t="s">
        <v>57</v>
      </c>
      <c r="M8" s="59">
        <v>2022</v>
      </c>
      <c r="N8" s="58">
        <v>2021</v>
      </c>
      <c r="O8" s="58">
        <v>2020</v>
      </c>
      <c r="P8" s="58">
        <v>2019</v>
      </c>
      <c r="Q8" s="102" t="s">
        <v>55</v>
      </c>
      <c r="R8" s="102" t="s">
        <v>56</v>
      </c>
      <c r="S8" s="103" t="s">
        <v>57</v>
      </c>
      <c r="T8" s="59">
        <v>2021</v>
      </c>
      <c r="U8" s="58">
        <v>2020</v>
      </c>
      <c r="V8" s="58">
        <v>2019</v>
      </c>
      <c r="W8" s="60"/>
      <c r="X8" s="60"/>
      <c r="Y8" s="60"/>
      <c r="Z8" s="60"/>
      <c r="AA8" s="60"/>
      <c r="AB8" s="60"/>
      <c r="AC8" s="60"/>
      <c r="AD8" s="60"/>
      <c r="AE8" s="60"/>
      <c r="AF8" s="60"/>
      <c r="AG8" s="60"/>
      <c r="AH8" s="60"/>
      <c r="AI8" s="60"/>
      <c r="AJ8" s="60"/>
      <c r="AK8" s="60"/>
      <c r="AL8" s="60"/>
    </row>
    <row r="9" spans="1:38" s="25" customFormat="1">
      <c r="A9" s="11"/>
      <c r="B9" s="14"/>
      <c r="C9" s="105" t="s">
        <v>5</v>
      </c>
      <c r="D9" s="87"/>
      <c r="E9" s="106"/>
      <c r="F9" s="37"/>
      <c r="G9" s="37"/>
      <c r="H9" s="37"/>
      <c r="I9" s="37"/>
      <c r="J9" s="37"/>
      <c r="K9" s="37"/>
      <c r="L9" s="129"/>
      <c r="M9" s="37"/>
      <c r="N9" s="37"/>
      <c r="O9" s="37"/>
      <c r="P9" s="37"/>
      <c r="Q9" s="37"/>
      <c r="R9" s="37"/>
      <c r="S9" s="129"/>
      <c r="T9" s="37"/>
      <c r="U9" s="37"/>
      <c r="V9" s="37"/>
      <c r="W9" s="24"/>
      <c r="X9" s="24"/>
      <c r="Y9" s="24"/>
      <c r="Z9" s="24"/>
      <c r="AA9" s="24"/>
      <c r="AB9" s="24"/>
      <c r="AC9" s="24"/>
      <c r="AD9" s="24"/>
      <c r="AE9" s="24"/>
      <c r="AF9" s="24"/>
      <c r="AG9" s="24"/>
      <c r="AH9" s="24"/>
      <c r="AI9" s="24"/>
      <c r="AJ9" s="24"/>
      <c r="AK9" s="24"/>
      <c r="AL9" s="24"/>
    </row>
    <row r="10" spans="1:38" s="25" customFormat="1">
      <c r="A10" s="11"/>
      <c r="B10" s="14"/>
      <c r="C10" s="107"/>
      <c r="D10" s="87" t="s">
        <v>19</v>
      </c>
      <c r="E10" s="106"/>
      <c r="F10" s="130">
        <v>1</v>
      </c>
      <c r="G10" s="130">
        <v>0</v>
      </c>
      <c r="H10" s="130">
        <v>0</v>
      </c>
      <c r="I10" s="130">
        <v>5</v>
      </c>
      <c r="J10" s="71" t="s">
        <v>48</v>
      </c>
      <c r="K10" s="71" t="s">
        <v>48</v>
      </c>
      <c r="L10" s="131">
        <v>-0.8</v>
      </c>
      <c r="M10" s="75">
        <v>226</v>
      </c>
      <c r="N10" s="75">
        <v>0</v>
      </c>
      <c r="O10" s="75">
        <v>145</v>
      </c>
      <c r="P10" s="75">
        <v>240</v>
      </c>
      <c r="Q10" s="71" t="s">
        <v>48</v>
      </c>
      <c r="R10" s="71">
        <v>0.55862068965517242</v>
      </c>
      <c r="S10" s="131">
        <v>-5.8333333333333348E-2</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c r="A11" s="11"/>
      <c r="B11" s="14"/>
      <c r="C11" s="107"/>
      <c r="D11" s="87" t="s">
        <v>20</v>
      </c>
      <c r="E11" s="106"/>
      <c r="F11" s="130">
        <v>0</v>
      </c>
      <c r="G11" s="130">
        <v>0</v>
      </c>
      <c r="H11" s="130">
        <v>0</v>
      </c>
      <c r="I11" s="130">
        <v>13509</v>
      </c>
      <c r="J11" s="71" t="s">
        <v>48</v>
      </c>
      <c r="K11" s="71" t="s">
        <v>48</v>
      </c>
      <c r="L11" s="131">
        <v>-1</v>
      </c>
      <c r="M11" s="75">
        <v>191024</v>
      </c>
      <c r="N11" s="75">
        <v>0</v>
      </c>
      <c r="O11" s="75">
        <v>258885</v>
      </c>
      <c r="P11" s="75">
        <v>460904</v>
      </c>
      <c r="Q11" s="71" t="s">
        <v>48</v>
      </c>
      <c r="R11" s="71">
        <v>-0.26212797187940595</v>
      </c>
      <c r="S11" s="131">
        <v>-0.58554492909586375</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c r="A12" s="11"/>
      <c r="B12" s="14"/>
      <c r="C12" s="105" t="s">
        <v>8</v>
      </c>
      <c r="D12" s="87"/>
      <c r="E12" s="106"/>
      <c r="F12" s="132"/>
      <c r="G12" s="132"/>
      <c r="H12" s="132"/>
      <c r="I12" s="132"/>
      <c r="J12" s="71"/>
      <c r="K12" s="71"/>
      <c r="L12" s="133"/>
      <c r="M12" s="49"/>
      <c r="N12" s="49"/>
      <c r="O12" s="49"/>
      <c r="P12" s="49"/>
      <c r="Q12" s="71"/>
      <c r="R12" s="72"/>
      <c r="S12" s="133"/>
      <c r="T12" s="49"/>
      <c r="U12" s="50"/>
      <c r="V12" s="50"/>
      <c r="W12" s="24"/>
      <c r="X12" s="24"/>
      <c r="Y12" s="24"/>
      <c r="Z12" s="24"/>
      <c r="AA12" s="24"/>
      <c r="AB12" s="24"/>
      <c r="AC12" s="24"/>
      <c r="AD12" s="24"/>
      <c r="AE12" s="24"/>
      <c r="AF12" s="24"/>
      <c r="AG12" s="24"/>
      <c r="AH12" s="24"/>
      <c r="AI12" s="24"/>
      <c r="AJ12" s="24"/>
      <c r="AK12" s="24"/>
      <c r="AL12" s="24"/>
    </row>
    <row r="13" spans="1:38" s="25" customFormat="1">
      <c r="A13" s="11"/>
      <c r="B13" s="14"/>
      <c r="C13" s="107"/>
      <c r="D13" s="87" t="s">
        <v>19</v>
      </c>
      <c r="E13" s="106"/>
      <c r="F13" s="130">
        <v>74</v>
      </c>
      <c r="G13" s="134">
        <v>4</v>
      </c>
      <c r="H13" s="130">
        <v>0</v>
      </c>
      <c r="I13" s="130">
        <v>70</v>
      </c>
      <c r="J13" s="71">
        <v>17.5</v>
      </c>
      <c r="K13" s="71" t="s">
        <v>48</v>
      </c>
      <c r="L13" s="131">
        <v>5.7142857142857162E-2</v>
      </c>
      <c r="M13" s="75">
        <v>326</v>
      </c>
      <c r="N13" s="75">
        <v>4</v>
      </c>
      <c r="O13" s="75">
        <v>43</v>
      </c>
      <c r="P13" s="75">
        <v>362</v>
      </c>
      <c r="Q13" s="71">
        <v>80.5</v>
      </c>
      <c r="R13" s="71">
        <v>6.5813953488372094</v>
      </c>
      <c r="S13" s="131">
        <v>-9.9447513812154664E-2</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c r="A14" s="11"/>
      <c r="B14" s="14"/>
      <c r="C14" s="107"/>
      <c r="D14" s="87" t="s">
        <v>20</v>
      </c>
      <c r="E14" s="106"/>
      <c r="F14" s="130">
        <v>182336</v>
      </c>
      <c r="G14" s="134">
        <v>4923</v>
      </c>
      <c r="H14" s="130">
        <v>0</v>
      </c>
      <c r="I14" s="130">
        <v>275367</v>
      </c>
      <c r="J14" s="71">
        <v>36.037578712167381</v>
      </c>
      <c r="K14" s="71" t="s">
        <v>48</v>
      </c>
      <c r="L14" s="131">
        <v>-0.33784367771011048</v>
      </c>
      <c r="M14" s="75">
        <v>533700</v>
      </c>
      <c r="N14" s="75">
        <v>4923</v>
      </c>
      <c r="O14" s="75">
        <v>140552</v>
      </c>
      <c r="P14" s="75">
        <v>1040452</v>
      </c>
      <c r="Q14" s="71">
        <v>107.40950639853747</v>
      </c>
      <c r="R14" s="71">
        <v>2.7971711537366954</v>
      </c>
      <c r="S14" s="131">
        <v>-0.487049859099699</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c r="A15" s="11"/>
      <c r="B15" s="14"/>
      <c r="C15" s="105" t="s">
        <v>6</v>
      </c>
      <c r="D15" s="87"/>
      <c r="E15" s="106"/>
      <c r="F15" s="135"/>
      <c r="G15" s="135"/>
      <c r="H15" s="135"/>
      <c r="I15" s="135"/>
      <c r="J15" s="71"/>
      <c r="K15" s="71"/>
      <c r="L15" s="131"/>
      <c r="M15" s="49"/>
      <c r="N15" s="49"/>
      <c r="O15" s="49"/>
      <c r="P15" s="49"/>
      <c r="Q15" s="71"/>
      <c r="R15" s="71"/>
      <c r="S15" s="131"/>
      <c r="T15" s="49"/>
      <c r="U15" s="50"/>
      <c r="V15" s="50"/>
      <c r="W15" s="24"/>
      <c r="X15" s="24"/>
      <c r="Y15" s="24"/>
      <c r="Z15" s="24"/>
      <c r="AA15" s="24"/>
      <c r="AB15" s="24"/>
      <c r="AC15" s="24"/>
      <c r="AD15" s="24"/>
      <c r="AE15" s="24"/>
      <c r="AF15" s="24"/>
      <c r="AG15" s="24"/>
      <c r="AH15" s="24"/>
      <c r="AI15" s="24"/>
      <c r="AJ15" s="24"/>
      <c r="AK15" s="24"/>
      <c r="AL15" s="24"/>
    </row>
    <row r="16" spans="1:38" s="25" customFormat="1">
      <c r="A16" s="11"/>
      <c r="B16" s="14"/>
      <c r="C16" s="107"/>
      <c r="D16" s="87" t="s">
        <v>19</v>
      </c>
      <c r="E16" s="106"/>
      <c r="F16" s="130">
        <v>62</v>
      </c>
      <c r="G16" s="130">
        <v>0</v>
      </c>
      <c r="H16" s="130">
        <v>0</v>
      </c>
      <c r="I16" s="130">
        <v>27</v>
      </c>
      <c r="J16" s="71" t="s">
        <v>48</v>
      </c>
      <c r="K16" s="71" t="s">
        <v>48</v>
      </c>
      <c r="L16" s="131">
        <v>1.2962962962962963</v>
      </c>
      <c r="M16" s="75">
        <v>167</v>
      </c>
      <c r="N16" s="75">
        <v>0</v>
      </c>
      <c r="O16" s="75">
        <v>3</v>
      </c>
      <c r="P16" s="75">
        <v>69</v>
      </c>
      <c r="Q16" s="71" t="s">
        <v>48</v>
      </c>
      <c r="R16" s="71">
        <v>54.666666666666664</v>
      </c>
      <c r="S16" s="131">
        <v>1.4202898550724639</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c r="A17" s="11"/>
      <c r="B17" s="14"/>
      <c r="C17" s="107"/>
      <c r="D17" s="87" t="s">
        <v>20</v>
      </c>
      <c r="E17" s="106"/>
      <c r="F17" s="130">
        <v>76310</v>
      </c>
      <c r="G17" s="130">
        <v>0</v>
      </c>
      <c r="H17" s="130">
        <v>0</v>
      </c>
      <c r="I17" s="136">
        <v>33808</v>
      </c>
      <c r="J17" s="71" t="s">
        <v>48</v>
      </c>
      <c r="K17" s="71" t="s">
        <v>48</v>
      </c>
      <c r="L17" s="131">
        <v>1.257158069096072</v>
      </c>
      <c r="M17" s="75">
        <v>158488</v>
      </c>
      <c r="N17" s="75">
        <v>0</v>
      </c>
      <c r="O17" s="75">
        <v>1642</v>
      </c>
      <c r="P17" s="75">
        <v>76540</v>
      </c>
      <c r="Q17" s="71" t="s">
        <v>48</v>
      </c>
      <c r="R17" s="71">
        <v>95.521315468940315</v>
      </c>
      <c r="S17" s="131">
        <v>1.0706558662137446</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c r="A18" s="11"/>
      <c r="B18" s="14"/>
      <c r="C18" s="105" t="s">
        <v>4</v>
      </c>
      <c r="D18" s="87"/>
      <c r="E18" s="115"/>
      <c r="F18" s="135"/>
      <c r="G18" s="135"/>
      <c r="H18" s="135"/>
      <c r="I18" s="135"/>
      <c r="J18" s="71"/>
      <c r="K18" s="71"/>
      <c r="L18" s="131"/>
      <c r="M18" s="49"/>
      <c r="N18" s="49"/>
      <c r="O18" s="49"/>
      <c r="P18" s="49"/>
      <c r="Q18" s="71"/>
      <c r="R18" s="71"/>
      <c r="S18" s="131"/>
      <c r="T18" s="49"/>
      <c r="U18" s="50"/>
      <c r="V18" s="50"/>
      <c r="W18" s="24"/>
      <c r="X18" s="24"/>
      <c r="Y18" s="24"/>
      <c r="Z18" s="24"/>
      <c r="AA18" s="24"/>
      <c r="AB18" s="24"/>
      <c r="AC18" s="24"/>
      <c r="AD18" s="24"/>
      <c r="AE18" s="24"/>
      <c r="AF18" s="24"/>
      <c r="AG18" s="24"/>
      <c r="AH18" s="24"/>
      <c r="AI18" s="24"/>
      <c r="AJ18" s="24"/>
      <c r="AK18" s="24"/>
      <c r="AL18" s="24"/>
    </row>
    <row r="19" spans="1:38" s="25" customFormat="1">
      <c r="A19" s="11"/>
      <c r="B19" s="14"/>
      <c r="C19" s="107"/>
      <c r="D19" s="87" t="s">
        <v>19</v>
      </c>
      <c r="E19" s="115"/>
      <c r="F19" s="134">
        <v>76</v>
      </c>
      <c r="G19" s="130">
        <v>7</v>
      </c>
      <c r="H19" s="130">
        <v>0</v>
      </c>
      <c r="I19" s="130">
        <v>92</v>
      </c>
      <c r="J19" s="71">
        <v>9.8571428571428577</v>
      </c>
      <c r="K19" s="71" t="s">
        <v>48</v>
      </c>
      <c r="L19" s="131">
        <v>-0.17391304347826086</v>
      </c>
      <c r="M19" s="75">
        <v>600</v>
      </c>
      <c r="N19" s="75">
        <v>7</v>
      </c>
      <c r="O19" s="75">
        <v>406</v>
      </c>
      <c r="P19" s="75">
        <v>592</v>
      </c>
      <c r="Q19" s="71">
        <v>84.714285714285708</v>
      </c>
      <c r="R19" s="71">
        <v>0.47783251231527091</v>
      </c>
      <c r="S19" s="131">
        <v>1.3513513513513598E-2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c r="A20" s="11"/>
      <c r="B20" s="14"/>
      <c r="C20" s="107"/>
      <c r="D20" s="87" t="s">
        <v>20</v>
      </c>
      <c r="E20" s="106"/>
      <c r="F20" s="134">
        <v>251675</v>
      </c>
      <c r="G20" s="130">
        <v>5111</v>
      </c>
      <c r="H20" s="130">
        <v>0</v>
      </c>
      <c r="I20" s="134">
        <v>310947</v>
      </c>
      <c r="J20" s="71">
        <v>48.241831344159657</v>
      </c>
      <c r="K20" s="71" t="s">
        <v>48</v>
      </c>
      <c r="L20" s="131">
        <v>-0.19061769369056458</v>
      </c>
      <c r="M20" s="75">
        <v>1353065</v>
      </c>
      <c r="N20" s="75">
        <v>5111</v>
      </c>
      <c r="O20" s="75">
        <v>833999</v>
      </c>
      <c r="P20" s="75">
        <v>2011754</v>
      </c>
      <c r="Q20" s="71">
        <v>263.73586382312658</v>
      </c>
      <c r="R20" s="71">
        <v>0.62238204122546903</v>
      </c>
      <c r="S20" s="131">
        <v>-0.32742025118379281</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c r="A21" s="11"/>
      <c r="B21" s="14"/>
      <c r="C21" s="105" t="s">
        <v>7</v>
      </c>
      <c r="D21" s="87"/>
      <c r="E21" s="106"/>
      <c r="F21" s="135"/>
      <c r="G21" s="135"/>
      <c r="H21" s="135"/>
      <c r="I21" s="135"/>
      <c r="J21" s="71"/>
      <c r="K21" s="71"/>
      <c r="L21" s="131"/>
      <c r="M21" s="49"/>
      <c r="N21" s="49"/>
      <c r="O21" s="49"/>
      <c r="P21" s="49"/>
      <c r="Q21" s="71"/>
      <c r="R21" s="71"/>
      <c r="S21" s="131"/>
      <c r="T21" s="49"/>
      <c r="U21" s="50"/>
      <c r="V21" s="50"/>
      <c r="W21" s="24"/>
      <c r="X21" s="24"/>
      <c r="Y21" s="24"/>
      <c r="Z21" s="24"/>
      <c r="AA21" s="24"/>
      <c r="AB21" s="24"/>
      <c r="AC21" s="24"/>
      <c r="AD21" s="24"/>
      <c r="AE21" s="24"/>
      <c r="AF21" s="24"/>
      <c r="AG21" s="24"/>
      <c r="AH21" s="24"/>
      <c r="AI21" s="24"/>
      <c r="AJ21" s="24"/>
      <c r="AK21" s="24"/>
      <c r="AL21" s="24"/>
    </row>
    <row r="22" spans="1:38" s="25" customFormat="1">
      <c r="A22" s="11"/>
      <c r="B22" s="14"/>
      <c r="C22" s="107"/>
      <c r="D22" s="87" t="s">
        <v>19</v>
      </c>
      <c r="E22" s="106"/>
      <c r="F22" s="134">
        <v>40</v>
      </c>
      <c r="G22" s="134">
        <v>5</v>
      </c>
      <c r="H22" s="130">
        <v>0</v>
      </c>
      <c r="I22" s="134">
        <v>40</v>
      </c>
      <c r="J22" s="71">
        <v>7</v>
      </c>
      <c r="K22" s="71" t="s">
        <v>48</v>
      </c>
      <c r="L22" s="131">
        <v>0</v>
      </c>
      <c r="M22" s="75">
        <v>123</v>
      </c>
      <c r="N22" s="75">
        <v>28</v>
      </c>
      <c r="O22" s="75">
        <v>9</v>
      </c>
      <c r="P22" s="75">
        <v>133</v>
      </c>
      <c r="Q22" s="71">
        <v>3.3928571428571432</v>
      </c>
      <c r="R22" s="71">
        <v>12.666666666666666</v>
      </c>
      <c r="S22" s="131">
        <v>-7.5187969924812026E-2</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c r="A23" s="11"/>
      <c r="B23" s="14"/>
      <c r="C23" s="107"/>
      <c r="D23" s="87" t="s">
        <v>20</v>
      </c>
      <c r="E23" s="106"/>
      <c r="F23" s="134">
        <v>70422</v>
      </c>
      <c r="G23" s="134">
        <v>5859</v>
      </c>
      <c r="H23" s="130">
        <v>0</v>
      </c>
      <c r="I23" s="134">
        <v>102192</v>
      </c>
      <c r="J23" s="71">
        <v>11.019457245263697</v>
      </c>
      <c r="K23" s="71" t="s">
        <v>48</v>
      </c>
      <c r="L23" s="131">
        <v>-0.31088539220291211</v>
      </c>
      <c r="M23" s="75">
        <v>176445</v>
      </c>
      <c r="N23" s="75">
        <v>31401</v>
      </c>
      <c r="O23" s="75">
        <v>40221</v>
      </c>
      <c r="P23" s="75">
        <v>374371</v>
      </c>
      <c r="Q23" s="71">
        <v>4.6190885640584698</v>
      </c>
      <c r="R23" s="71">
        <v>3.3868874468561199</v>
      </c>
      <c r="S23" s="131">
        <v>-0.52868945511270904</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c r="A24" s="11"/>
      <c r="B24" s="14"/>
      <c r="C24" s="36" t="s">
        <v>18</v>
      </c>
      <c r="D24" s="37"/>
      <c r="E24" s="38"/>
      <c r="F24" s="135"/>
      <c r="G24" s="135"/>
      <c r="H24" s="135"/>
      <c r="I24" s="135"/>
      <c r="J24" s="71"/>
      <c r="K24" s="71"/>
      <c r="L24" s="131"/>
      <c r="M24" s="49"/>
      <c r="N24" s="49"/>
      <c r="O24" s="49"/>
      <c r="P24" s="49"/>
      <c r="Q24" s="71"/>
      <c r="R24" s="71"/>
      <c r="S24" s="131"/>
      <c r="T24" s="49"/>
      <c r="U24" s="50"/>
      <c r="V24" s="50"/>
      <c r="W24" s="24"/>
      <c r="X24" s="24"/>
      <c r="Y24" s="24"/>
      <c r="Z24" s="24"/>
      <c r="AA24" s="24"/>
      <c r="AB24" s="24"/>
      <c r="AC24" s="24"/>
      <c r="AD24" s="24"/>
      <c r="AE24" s="24"/>
      <c r="AF24" s="24"/>
      <c r="AG24" s="24"/>
      <c r="AH24" s="24"/>
      <c r="AI24" s="24"/>
      <c r="AJ24" s="24"/>
      <c r="AK24" s="24"/>
      <c r="AL24" s="24"/>
    </row>
    <row r="25" spans="1:38" s="25" customFormat="1">
      <c r="A25" s="15"/>
      <c r="B25" s="14"/>
      <c r="C25" s="39"/>
      <c r="D25" s="37" t="s">
        <v>19</v>
      </c>
      <c r="E25" s="38"/>
      <c r="F25" s="134">
        <v>80</v>
      </c>
      <c r="G25" s="134">
        <v>10</v>
      </c>
      <c r="H25" s="130">
        <v>0</v>
      </c>
      <c r="I25" s="134">
        <v>46</v>
      </c>
      <c r="J25" s="71">
        <v>7</v>
      </c>
      <c r="K25" s="71" t="s">
        <v>48</v>
      </c>
      <c r="L25" s="131">
        <v>0.73913043478260865</v>
      </c>
      <c r="M25" s="75">
        <v>209</v>
      </c>
      <c r="N25" s="75">
        <v>24</v>
      </c>
      <c r="O25" s="75">
        <v>1</v>
      </c>
      <c r="P25" s="75">
        <v>126</v>
      </c>
      <c r="Q25" s="71">
        <v>7.7083333333333339</v>
      </c>
      <c r="R25" s="71">
        <v>208</v>
      </c>
      <c r="S25" s="131">
        <v>0.65873015873015883</v>
      </c>
      <c r="T25" s="75">
        <v>124</v>
      </c>
      <c r="U25" s="77">
        <v>37</v>
      </c>
      <c r="V25" s="77">
        <v>363</v>
      </c>
      <c r="W25" s="24"/>
      <c r="X25" s="24"/>
      <c r="Y25" s="24"/>
      <c r="Z25" s="24"/>
      <c r="AA25" s="24"/>
      <c r="AB25" s="24"/>
      <c r="AC25" s="24"/>
      <c r="AD25" s="24"/>
      <c r="AE25" s="24"/>
      <c r="AF25" s="24"/>
      <c r="AG25" s="24"/>
      <c r="AH25" s="24"/>
      <c r="AI25" s="24"/>
      <c r="AJ25" s="24"/>
      <c r="AK25" s="24"/>
      <c r="AL25" s="24"/>
    </row>
    <row r="26" spans="1:38" s="25" customFormat="1">
      <c r="A26" s="11"/>
      <c r="B26" s="14"/>
      <c r="C26" s="39"/>
      <c r="D26" s="37" t="s">
        <v>20</v>
      </c>
      <c r="E26" s="38"/>
      <c r="F26" s="134">
        <v>97011</v>
      </c>
      <c r="G26" s="134">
        <v>17608</v>
      </c>
      <c r="H26" s="130">
        <v>2213</v>
      </c>
      <c r="I26" s="134">
        <v>116566</v>
      </c>
      <c r="J26" s="71">
        <v>4.509484325306679</v>
      </c>
      <c r="K26" s="71">
        <v>42.836873023045641</v>
      </c>
      <c r="L26" s="131">
        <v>-0.16775903779832879</v>
      </c>
      <c r="M26" s="75">
        <v>219413</v>
      </c>
      <c r="N26" s="75">
        <v>32652</v>
      </c>
      <c r="O26" s="75">
        <v>3105</v>
      </c>
      <c r="P26" s="75">
        <v>311181</v>
      </c>
      <c r="Q26" s="71">
        <v>5.7197415165992895</v>
      </c>
      <c r="R26" s="71">
        <v>69.664412238325284</v>
      </c>
      <c r="S26" s="131">
        <v>-0.29490232372799108</v>
      </c>
      <c r="T26" s="75">
        <v>165083</v>
      </c>
      <c r="U26" s="77">
        <v>29062</v>
      </c>
      <c r="V26" s="77">
        <v>867164</v>
      </c>
      <c r="W26" s="24"/>
      <c r="X26" s="24"/>
      <c r="Y26" s="24"/>
      <c r="Z26" s="24"/>
      <c r="AA26" s="24"/>
      <c r="AB26" s="24"/>
      <c r="AC26" s="24"/>
      <c r="AD26" s="24"/>
      <c r="AE26" s="24"/>
      <c r="AF26" s="24"/>
      <c r="AG26" s="24"/>
      <c r="AH26" s="24"/>
      <c r="AI26" s="24"/>
      <c r="AJ26" s="24"/>
      <c r="AK26" s="24"/>
      <c r="AL26" s="24"/>
    </row>
    <row r="27" spans="1:38" s="25" customFormat="1" ht="15.75" thickBot="1">
      <c r="A27" s="11"/>
      <c r="B27" s="14"/>
      <c r="C27" s="41" t="s">
        <v>16</v>
      </c>
      <c r="D27" s="42"/>
      <c r="E27" s="43"/>
      <c r="F27" s="137">
        <v>333</v>
      </c>
      <c r="G27" s="137">
        <v>26</v>
      </c>
      <c r="H27" s="137">
        <v>0</v>
      </c>
      <c r="I27" s="137">
        <v>280</v>
      </c>
      <c r="J27" s="138">
        <v>11.807692307692308</v>
      </c>
      <c r="K27" s="138" t="s">
        <v>48</v>
      </c>
      <c r="L27" s="139">
        <v>0.18928571428571428</v>
      </c>
      <c r="M27" s="140">
        <v>1651</v>
      </c>
      <c r="N27" s="140">
        <v>63</v>
      </c>
      <c r="O27" s="140">
        <v>607</v>
      </c>
      <c r="P27" s="140">
        <v>1522</v>
      </c>
      <c r="Q27" s="138">
        <v>25.206349206349206</v>
      </c>
      <c r="R27" s="138">
        <v>1.7199341021416803</v>
      </c>
      <c r="S27" s="139">
        <v>8.4756898817345494E-2</v>
      </c>
      <c r="T27" s="140">
        <v>1059</v>
      </c>
      <c r="U27" s="140">
        <v>667</v>
      </c>
      <c r="V27" s="140">
        <v>3344</v>
      </c>
      <c r="W27" s="24"/>
      <c r="X27" s="24"/>
      <c r="Y27" s="24"/>
      <c r="Z27" s="24"/>
      <c r="AA27" s="24"/>
      <c r="AB27" s="24"/>
      <c r="AC27" s="24"/>
      <c r="AD27" s="24"/>
      <c r="AE27" s="24"/>
      <c r="AF27" s="24"/>
      <c r="AG27" s="24"/>
      <c r="AH27" s="24"/>
      <c r="AI27" s="24"/>
      <c r="AJ27" s="24"/>
      <c r="AK27" s="24"/>
      <c r="AL27" s="24"/>
    </row>
    <row r="28" spans="1:38" s="27" customFormat="1" ht="16.5" thickTop="1" thickBot="1">
      <c r="A28" s="11"/>
      <c r="B28" s="14"/>
      <c r="C28" s="44" t="s">
        <v>17</v>
      </c>
      <c r="D28" s="45"/>
      <c r="E28" s="46"/>
      <c r="F28" s="141">
        <v>677754</v>
      </c>
      <c r="G28" s="141">
        <v>33501</v>
      </c>
      <c r="H28" s="141">
        <v>2213</v>
      </c>
      <c r="I28" s="141">
        <v>852389</v>
      </c>
      <c r="J28" s="142">
        <v>19.230858780334916</v>
      </c>
      <c r="K28" s="142">
        <v>305.26028016267509</v>
      </c>
      <c r="L28" s="143">
        <v>-0.2048771159646593</v>
      </c>
      <c r="M28" s="144">
        <v>2632135</v>
      </c>
      <c r="N28" s="144">
        <v>74087</v>
      </c>
      <c r="O28" s="144">
        <v>1278404</v>
      </c>
      <c r="P28" s="144">
        <v>4275202</v>
      </c>
      <c r="Q28" s="142">
        <v>34.527622929798753</v>
      </c>
      <c r="R28" s="142">
        <v>1.0589226879765707</v>
      </c>
      <c r="S28" s="143">
        <v>-0.38432499797670383</v>
      </c>
      <c r="T28" s="144">
        <v>1554247</v>
      </c>
      <c r="U28" s="144">
        <v>1323431</v>
      </c>
      <c r="V28" s="144">
        <v>9169021</v>
      </c>
      <c r="W28" s="24"/>
      <c r="X28" s="26"/>
      <c r="Y28" s="26"/>
      <c r="Z28" s="26"/>
      <c r="AA28" s="26"/>
      <c r="AB28" s="26"/>
      <c r="AC28" s="26"/>
      <c r="AD28" s="26"/>
      <c r="AE28" s="26"/>
      <c r="AF28" s="26"/>
      <c r="AG28" s="26"/>
      <c r="AH28" s="26"/>
      <c r="AI28" s="26"/>
      <c r="AJ28" s="26"/>
      <c r="AK28" s="26"/>
      <c r="AL28" s="26"/>
    </row>
    <row r="29" spans="1:38" ht="15.75" thickTop="1">
      <c r="A29" s="10"/>
      <c r="B29" s="10"/>
      <c r="C29" s="10"/>
      <c r="D29" s="10"/>
      <c r="E29" s="10"/>
      <c r="F29" s="80"/>
      <c r="G29" s="80"/>
      <c r="H29" s="47"/>
      <c r="I29" s="47"/>
      <c r="J29" s="47"/>
      <c r="K29" s="10"/>
      <c r="L29" s="10"/>
      <c r="M29" s="80"/>
      <c r="N29" s="80"/>
      <c r="O29" s="10"/>
      <c r="P29" s="10"/>
      <c r="Q29" s="10"/>
      <c r="R29" s="10"/>
      <c r="S29" s="10"/>
      <c r="T29" s="10"/>
      <c r="U29" s="10"/>
      <c r="V29" s="10"/>
    </row>
    <row r="30" spans="1:38" hidden="1">
      <c r="A30" s="10"/>
      <c r="B30" s="10"/>
      <c r="C30" s="10"/>
      <c r="D30" s="10"/>
      <c r="E30" s="10"/>
      <c r="F30" s="10"/>
      <c r="G30" s="47"/>
      <c r="H30" s="47"/>
      <c r="I30" s="47"/>
      <c r="J30" s="47"/>
      <c r="K30" s="10"/>
      <c r="L30" s="10"/>
      <c r="M30" s="10"/>
      <c r="N30" s="10"/>
      <c r="O30" s="10"/>
      <c r="P30" s="10"/>
      <c r="Q30" s="10"/>
      <c r="R30" s="10"/>
      <c r="S30" s="10"/>
      <c r="T30" s="10"/>
      <c r="U30" s="10"/>
      <c r="V30" s="10"/>
    </row>
    <row r="31" spans="1:38" hidden="1">
      <c r="A31" s="10"/>
      <c r="B31" s="10"/>
      <c r="C31" s="10"/>
      <c r="D31" s="10"/>
      <c r="E31" s="10"/>
      <c r="F31" s="10"/>
      <c r="G31" s="47"/>
      <c r="H31" s="47"/>
      <c r="I31" s="47"/>
      <c r="J31" s="47"/>
      <c r="K31" s="10"/>
      <c r="L31" s="10"/>
      <c r="M31" s="10"/>
      <c r="N31" s="10"/>
      <c r="O31" s="10"/>
      <c r="P31" s="10"/>
      <c r="Q31" s="10"/>
      <c r="R31" s="10"/>
      <c r="S31" s="10"/>
      <c r="T31" s="10"/>
      <c r="U31" s="10"/>
      <c r="V31" s="10"/>
    </row>
    <row r="32" spans="1:38"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9"/>
  <sheetViews>
    <sheetView workbookViewId="0">
      <selection activeCell="G5" sqref="G5"/>
    </sheetView>
  </sheetViews>
  <sheetFormatPr defaultRowHeight="15"/>
  <cols>
    <col min="13" max="13" width="9.28515625" bestFit="1" customWidth="1"/>
    <col min="15" max="16" width="9.28515625" bestFit="1" customWidth="1"/>
    <col min="20" max="22" width="9.28515625" bestFit="1" customWidth="1"/>
  </cols>
  <sheetData>
    <row r="1" spans="1:23">
      <c r="A1" s="82"/>
      <c r="B1" s="82"/>
      <c r="C1" s="82"/>
      <c r="D1" s="82"/>
      <c r="E1" s="82"/>
      <c r="F1" s="82"/>
      <c r="G1" s="82"/>
      <c r="H1" s="82"/>
      <c r="I1" s="82"/>
      <c r="J1" s="82"/>
      <c r="K1" s="82"/>
      <c r="L1" s="82"/>
      <c r="M1" s="82"/>
      <c r="N1" s="82"/>
      <c r="O1" s="82"/>
      <c r="P1" s="82"/>
      <c r="Q1" s="82"/>
      <c r="R1" s="82"/>
      <c r="S1" s="82"/>
      <c r="T1" s="82"/>
      <c r="U1" s="82"/>
      <c r="V1" s="82"/>
      <c r="W1" s="82"/>
    </row>
    <row r="2" spans="1:23" ht="19.5" thickBot="1">
      <c r="A2" s="82"/>
      <c r="B2" s="9" t="s">
        <v>10</v>
      </c>
      <c r="C2" s="83"/>
      <c r="D2" s="83"/>
      <c r="E2" s="83"/>
      <c r="F2" s="83"/>
      <c r="G2" s="83"/>
      <c r="H2" s="83"/>
      <c r="I2" s="83"/>
      <c r="J2" s="83"/>
      <c r="K2" s="83"/>
      <c r="L2" s="83"/>
      <c r="M2" s="83"/>
      <c r="N2" s="83"/>
      <c r="O2" s="83"/>
      <c r="P2" s="83"/>
      <c r="Q2" s="83"/>
      <c r="R2" s="83"/>
      <c r="S2" s="83"/>
      <c r="T2" s="83"/>
      <c r="U2" s="83"/>
      <c r="V2" s="83"/>
      <c r="W2" s="82"/>
    </row>
    <row r="3" spans="1:23">
      <c r="A3" s="82"/>
      <c r="B3" s="84"/>
      <c r="C3" s="85"/>
      <c r="D3" s="85"/>
      <c r="E3" s="85"/>
      <c r="F3" s="85"/>
      <c r="G3" s="85"/>
      <c r="H3" s="85"/>
      <c r="I3" s="85"/>
      <c r="J3" s="85"/>
      <c r="K3" s="85"/>
      <c r="L3" s="85"/>
      <c r="M3" s="85"/>
      <c r="N3" s="85"/>
      <c r="O3" s="85"/>
      <c r="P3" s="85"/>
      <c r="Q3" s="85"/>
      <c r="R3" s="85"/>
      <c r="S3" s="85"/>
      <c r="T3" s="85"/>
      <c r="U3" s="85"/>
      <c r="V3" s="123">
        <v>44721</v>
      </c>
      <c r="W3" s="82"/>
    </row>
    <row r="4" spans="1:23" ht="15.75">
      <c r="A4" s="82"/>
      <c r="B4" s="86" t="s">
        <v>11</v>
      </c>
      <c r="C4" s="87"/>
      <c r="D4" s="85"/>
      <c r="E4" s="88" t="s">
        <v>54</v>
      </c>
      <c r="F4" s="85"/>
      <c r="G4" s="85"/>
      <c r="H4" s="85"/>
      <c r="I4" s="85"/>
      <c r="J4" s="85"/>
      <c r="K4" s="85"/>
      <c r="L4" s="85"/>
      <c r="M4" s="85"/>
      <c r="N4" s="85"/>
      <c r="O4" s="85"/>
      <c r="P4" s="85"/>
      <c r="Q4" s="85"/>
      <c r="R4" s="85"/>
      <c r="S4" s="85"/>
      <c r="T4" s="85"/>
      <c r="U4" s="85"/>
      <c r="V4" s="85"/>
      <c r="W4" s="82"/>
    </row>
    <row r="5" spans="1:23">
      <c r="A5" s="82"/>
      <c r="B5" s="84"/>
      <c r="C5" s="85"/>
      <c r="D5" s="85"/>
      <c r="E5" s="85"/>
      <c r="F5" s="85"/>
      <c r="G5" s="85"/>
      <c r="H5" s="85"/>
      <c r="I5" s="85"/>
      <c r="J5" s="85"/>
      <c r="K5" s="85"/>
      <c r="L5" s="85"/>
      <c r="M5" s="85"/>
      <c r="N5" s="85"/>
      <c r="O5" s="85"/>
      <c r="P5" s="85"/>
      <c r="Q5" s="85"/>
      <c r="R5" s="85"/>
      <c r="S5" s="85"/>
      <c r="T5" s="85"/>
      <c r="U5" s="85"/>
      <c r="V5" s="85"/>
      <c r="W5" s="82"/>
    </row>
    <row r="6" spans="1:23">
      <c r="A6" s="82"/>
      <c r="B6" s="81"/>
      <c r="C6" s="89" t="s">
        <v>11</v>
      </c>
      <c r="D6" s="90"/>
      <c r="E6" s="90"/>
      <c r="F6" s="264" t="s">
        <v>52</v>
      </c>
      <c r="G6" s="264"/>
      <c r="H6" s="264"/>
      <c r="I6" s="264"/>
      <c r="J6" s="264"/>
      <c r="K6" s="264"/>
      <c r="L6" s="265"/>
      <c r="M6" s="266" t="s">
        <v>53</v>
      </c>
      <c r="N6" s="264"/>
      <c r="O6" s="264"/>
      <c r="P6" s="264"/>
      <c r="Q6" s="264"/>
      <c r="R6" s="264"/>
      <c r="S6" s="265"/>
      <c r="T6" s="266" t="s">
        <v>25</v>
      </c>
      <c r="U6" s="264"/>
      <c r="V6" s="264"/>
      <c r="W6" s="82"/>
    </row>
    <row r="7" spans="1:23" ht="15.75">
      <c r="A7" s="82"/>
      <c r="B7" s="91"/>
      <c r="C7" s="92"/>
      <c r="D7" s="93"/>
      <c r="E7" s="93"/>
      <c r="F7" s="92"/>
      <c r="G7" s="93"/>
      <c r="H7" s="93"/>
      <c r="I7" s="93"/>
      <c r="J7" s="93"/>
      <c r="K7" s="93"/>
      <c r="L7" s="94"/>
      <c r="M7" s="93"/>
      <c r="N7" s="93"/>
      <c r="O7" s="93"/>
      <c r="P7" s="93"/>
      <c r="Q7" s="93"/>
      <c r="R7" s="93"/>
      <c r="S7" s="94"/>
      <c r="T7" s="93"/>
      <c r="U7" s="93"/>
      <c r="V7" s="93"/>
      <c r="W7" s="82"/>
    </row>
    <row r="8" spans="1:23" ht="22.5">
      <c r="A8" s="95"/>
      <c r="B8" s="96"/>
      <c r="C8" s="97" t="s">
        <v>21</v>
      </c>
      <c r="D8" s="98"/>
      <c r="E8" s="99"/>
      <c r="F8" s="100">
        <v>2022</v>
      </c>
      <c r="G8" s="101">
        <v>2021</v>
      </c>
      <c r="H8" s="101">
        <v>2020</v>
      </c>
      <c r="I8" s="101">
        <v>2019</v>
      </c>
      <c r="J8" s="102" t="s">
        <v>55</v>
      </c>
      <c r="K8" s="102" t="s">
        <v>56</v>
      </c>
      <c r="L8" s="103" t="s">
        <v>57</v>
      </c>
      <c r="M8" s="102">
        <v>2022</v>
      </c>
      <c r="N8" s="101">
        <v>2021</v>
      </c>
      <c r="O8" s="101">
        <v>2020</v>
      </c>
      <c r="P8" s="101">
        <v>2019</v>
      </c>
      <c r="Q8" s="102" t="s">
        <v>55</v>
      </c>
      <c r="R8" s="102" t="s">
        <v>56</v>
      </c>
      <c r="S8" s="103" t="s">
        <v>57</v>
      </c>
      <c r="T8" s="102">
        <v>2021</v>
      </c>
      <c r="U8" s="101">
        <v>2020</v>
      </c>
      <c r="V8" s="101">
        <v>2019</v>
      </c>
      <c r="W8" s="95"/>
    </row>
    <row r="9" spans="1:23">
      <c r="A9" s="82"/>
      <c r="B9" s="104"/>
      <c r="C9" s="105" t="s">
        <v>5</v>
      </c>
      <c r="D9" s="87"/>
      <c r="E9" s="106"/>
      <c r="F9" s="87"/>
      <c r="G9" s="87"/>
      <c r="H9" s="87"/>
      <c r="I9" s="87"/>
      <c r="J9" s="87"/>
      <c r="K9" s="87"/>
      <c r="L9" s="106"/>
      <c r="M9" s="87"/>
      <c r="N9" s="87"/>
      <c r="O9" s="87"/>
      <c r="P9" s="87"/>
      <c r="Q9" s="87"/>
      <c r="R9" s="87"/>
      <c r="S9" s="106"/>
      <c r="T9" s="87"/>
      <c r="U9" s="87"/>
      <c r="V9" s="87"/>
      <c r="W9" s="82"/>
    </row>
    <row r="10" spans="1:23">
      <c r="A10" s="82"/>
      <c r="B10" s="104"/>
      <c r="C10" s="107"/>
      <c r="D10" s="87" t="s">
        <v>19</v>
      </c>
      <c r="E10" s="106"/>
      <c r="F10" s="108">
        <v>3</v>
      </c>
      <c r="G10" s="108">
        <v>0</v>
      </c>
      <c r="H10" s="108">
        <v>0</v>
      </c>
      <c r="I10" s="108">
        <v>8</v>
      </c>
      <c r="J10" s="109" t="s">
        <v>48</v>
      </c>
      <c r="K10" s="109" t="s">
        <v>48</v>
      </c>
      <c r="L10" s="110">
        <v>-0.625</v>
      </c>
      <c r="M10" s="108">
        <v>225</v>
      </c>
      <c r="N10" s="108">
        <v>0</v>
      </c>
      <c r="O10" s="108">
        <v>145</v>
      </c>
      <c r="P10" s="108">
        <v>235</v>
      </c>
      <c r="Q10" s="109" t="s">
        <v>48</v>
      </c>
      <c r="R10" s="109">
        <v>0.55172413793103448</v>
      </c>
      <c r="S10" s="110">
        <v>-4.2553191489361653E-2</v>
      </c>
      <c r="T10" s="108">
        <v>111</v>
      </c>
      <c r="U10" s="111">
        <v>145</v>
      </c>
      <c r="V10" s="111">
        <v>386</v>
      </c>
      <c r="W10" s="82"/>
    </row>
    <row r="11" spans="1:23">
      <c r="A11" s="82"/>
      <c r="B11" s="104"/>
      <c r="C11" s="107"/>
      <c r="D11" s="87" t="s">
        <v>20</v>
      </c>
      <c r="E11" s="106"/>
      <c r="F11" s="108">
        <v>3881</v>
      </c>
      <c r="G11" s="108">
        <v>0</v>
      </c>
      <c r="H11" s="108">
        <v>0</v>
      </c>
      <c r="I11" s="108">
        <v>15340</v>
      </c>
      <c r="J11" s="109" t="s">
        <v>48</v>
      </c>
      <c r="K11" s="109" t="s">
        <v>48</v>
      </c>
      <c r="L11" s="110">
        <v>-0.74700130378096485</v>
      </c>
      <c r="M11" s="108">
        <v>191024</v>
      </c>
      <c r="N11" s="108">
        <v>0</v>
      </c>
      <c r="O11" s="108">
        <v>258885</v>
      </c>
      <c r="P11" s="108">
        <v>447395</v>
      </c>
      <c r="Q11" s="109" t="s">
        <v>48</v>
      </c>
      <c r="R11" s="109">
        <v>-0.26212797187940595</v>
      </c>
      <c r="S11" s="110">
        <v>-0.57303054347947557</v>
      </c>
      <c r="T11" s="108">
        <v>80863</v>
      </c>
      <c r="U11" s="111">
        <v>258885</v>
      </c>
      <c r="V11" s="111">
        <v>733296</v>
      </c>
      <c r="W11" s="82"/>
    </row>
    <row r="12" spans="1:23">
      <c r="A12" s="82"/>
      <c r="B12" s="104"/>
      <c r="C12" s="105" t="s">
        <v>8</v>
      </c>
      <c r="D12" s="87"/>
      <c r="E12" s="106"/>
      <c r="F12" s="112"/>
      <c r="G12" s="112"/>
      <c r="H12" s="112"/>
      <c r="I12" s="112"/>
      <c r="J12" s="109"/>
      <c r="K12" s="109"/>
      <c r="L12" s="110"/>
      <c r="M12" s="113"/>
      <c r="N12" s="113"/>
      <c r="O12" s="113"/>
      <c r="P12" s="113"/>
      <c r="Q12" s="109"/>
      <c r="R12" s="109"/>
      <c r="S12" s="110"/>
      <c r="T12" s="113"/>
      <c r="U12" s="114"/>
      <c r="V12" s="114"/>
      <c r="W12" s="82"/>
    </row>
    <row r="13" spans="1:23">
      <c r="A13" s="82"/>
      <c r="B13" s="104"/>
      <c r="C13" s="107"/>
      <c r="D13" s="87" t="s">
        <v>19</v>
      </c>
      <c r="E13" s="106"/>
      <c r="F13" s="108">
        <v>103</v>
      </c>
      <c r="G13" s="108">
        <v>0</v>
      </c>
      <c r="H13" s="108">
        <v>0</v>
      </c>
      <c r="I13" s="108">
        <v>113</v>
      </c>
      <c r="J13" s="109" t="s">
        <v>48</v>
      </c>
      <c r="K13" s="109" t="s">
        <v>48</v>
      </c>
      <c r="L13" s="110">
        <v>-8.8495575221238965E-2</v>
      </c>
      <c r="M13" s="108">
        <v>252</v>
      </c>
      <c r="N13" s="108">
        <v>0</v>
      </c>
      <c r="O13" s="108">
        <v>43</v>
      </c>
      <c r="P13" s="108">
        <v>292</v>
      </c>
      <c r="Q13" s="109" t="s">
        <v>48</v>
      </c>
      <c r="R13" s="109">
        <v>4.8604651162790695</v>
      </c>
      <c r="S13" s="110">
        <v>-0.13698630136986301</v>
      </c>
      <c r="T13" s="108">
        <v>283</v>
      </c>
      <c r="U13" s="111">
        <v>43</v>
      </c>
      <c r="V13" s="111">
        <v>827</v>
      </c>
      <c r="W13" s="82"/>
    </row>
    <row r="14" spans="1:23">
      <c r="A14" s="82"/>
      <c r="B14" s="104"/>
      <c r="C14" s="107"/>
      <c r="D14" s="87" t="s">
        <v>20</v>
      </c>
      <c r="E14" s="106"/>
      <c r="F14" s="108">
        <v>168018</v>
      </c>
      <c r="G14" s="108">
        <v>0</v>
      </c>
      <c r="H14" s="108">
        <v>0</v>
      </c>
      <c r="I14" s="108">
        <v>300445</v>
      </c>
      <c r="J14" s="109" t="s">
        <v>48</v>
      </c>
      <c r="K14" s="109" t="s">
        <v>48</v>
      </c>
      <c r="L14" s="110">
        <v>-0.44076952520428037</v>
      </c>
      <c r="M14" s="108">
        <v>351364</v>
      </c>
      <c r="N14" s="108">
        <v>0</v>
      </c>
      <c r="O14" s="108">
        <v>140552</v>
      </c>
      <c r="P14" s="108">
        <v>765085</v>
      </c>
      <c r="Q14" s="109" t="s">
        <v>48</v>
      </c>
      <c r="R14" s="109">
        <v>1.4998861631282372</v>
      </c>
      <c r="S14" s="110">
        <v>-0.54075168118575068</v>
      </c>
      <c r="T14" s="108">
        <v>465109</v>
      </c>
      <c r="U14" s="111">
        <v>140552</v>
      </c>
      <c r="V14" s="111">
        <v>2552942</v>
      </c>
      <c r="W14" s="82"/>
    </row>
    <row r="15" spans="1:23">
      <c r="A15" s="82"/>
      <c r="B15" s="104"/>
      <c r="C15" s="105" t="s">
        <v>6</v>
      </c>
      <c r="D15" s="87"/>
      <c r="E15" s="106"/>
      <c r="F15" s="113"/>
      <c r="G15" s="113"/>
      <c r="H15" s="113"/>
      <c r="I15" s="113"/>
      <c r="J15" s="109"/>
      <c r="K15" s="109"/>
      <c r="L15" s="110"/>
      <c r="M15" s="113"/>
      <c r="N15" s="113"/>
      <c r="O15" s="113"/>
      <c r="P15" s="113"/>
      <c r="Q15" s="109"/>
      <c r="R15" s="109"/>
      <c r="S15" s="110"/>
      <c r="T15" s="113"/>
      <c r="U15" s="114"/>
      <c r="V15" s="114"/>
      <c r="W15" s="82"/>
    </row>
    <row r="16" spans="1:23">
      <c r="A16" s="82"/>
      <c r="B16" s="104"/>
      <c r="C16" s="107"/>
      <c r="D16" s="87" t="s">
        <v>19</v>
      </c>
      <c r="E16" s="106"/>
      <c r="F16" s="108">
        <v>68</v>
      </c>
      <c r="G16" s="108">
        <v>0</v>
      </c>
      <c r="H16" s="108">
        <v>0</v>
      </c>
      <c r="I16" s="108">
        <v>23</v>
      </c>
      <c r="J16" s="109" t="s">
        <v>48</v>
      </c>
      <c r="K16" s="109" t="s">
        <v>48</v>
      </c>
      <c r="L16" s="110">
        <v>1.9565217391304346</v>
      </c>
      <c r="M16" s="108">
        <v>105</v>
      </c>
      <c r="N16" s="108">
        <v>0</v>
      </c>
      <c r="O16" s="108">
        <v>3</v>
      </c>
      <c r="P16" s="108">
        <v>42</v>
      </c>
      <c r="Q16" s="109" t="s">
        <v>48</v>
      </c>
      <c r="R16" s="109">
        <v>34</v>
      </c>
      <c r="S16" s="110">
        <v>1.5</v>
      </c>
      <c r="T16" s="108">
        <v>23</v>
      </c>
      <c r="U16" s="111">
        <v>4</v>
      </c>
      <c r="V16" s="111">
        <v>191</v>
      </c>
      <c r="W16" s="82"/>
    </row>
    <row r="17" spans="1:23">
      <c r="A17" s="82"/>
      <c r="B17" s="104"/>
      <c r="C17" s="107"/>
      <c r="D17" s="87" t="s">
        <v>20</v>
      </c>
      <c r="E17" s="106"/>
      <c r="F17" s="108">
        <v>59882</v>
      </c>
      <c r="G17" s="108">
        <v>0</v>
      </c>
      <c r="H17" s="108">
        <v>0</v>
      </c>
      <c r="I17" s="108">
        <v>23341</v>
      </c>
      <c r="J17" s="109" t="s">
        <v>48</v>
      </c>
      <c r="K17" s="109" t="s">
        <v>48</v>
      </c>
      <c r="L17" s="110">
        <v>1.5655284692172571</v>
      </c>
      <c r="M17" s="108">
        <v>82178</v>
      </c>
      <c r="N17" s="108">
        <v>0</v>
      </c>
      <c r="O17" s="108">
        <v>1642</v>
      </c>
      <c r="P17" s="108">
        <v>42732</v>
      </c>
      <c r="Q17" s="109" t="s">
        <v>48</v>
      </c>
      <c r="R17" s="109">
        <v>49.047503045066989</v>
      </c>
      <c r="S17" s="110">
        <v>0.92310212487129073</v>
      </c>
      <c r="T17" s="108">
        <v>8611</v>
      </c>
      <c r="U17" s="111">
        <v>1753</v>
      </c>
      <c r="V17" s="111">
        <v>254421</v>
      </c>
      <c r="W17" s="82"/>
    </row>
    <row r="18" spans="1:23">
      <c r="A18" s="82"/>
      <c r="B18" s="104"/>
      <c r="C18" s="105" t="s">
        <v>4</v>
      </c>
      <c r="D18" s="87"/>
      <c r="E18" s="115"/>
      <c r="F18" s="113"/>
      <c r="G18" s="113"/>
      <c r="H18" s="113"/>
      <c r="I18" s="113"/>
      <c r="J18" s="109"/>
      <c r="K18" s="109"/>
      <c r="L18" s="110"/>
      <c r="M18" s="113"/>
      <c r="N18" s="113"/>
      <c r="O18" s="113"/>
      <c r="P18" s="113"/>
      <c r="Q18" s="109"/>
      <c r="R18" s="109"/>
      <c r="S18" s="110"/>
      <c r="T18" s="113"/>
      <c r="U18" s="114"/>
      <c r="V18" s="114"/>
      <c r="W18" s="82"/>
    </row>
    <row r="19" spans="1:23">
      <c r="A19" s="82"/>
      <c r="B19" s="104"/>
      <c r="C19" s="107"/>
      <c r="D19" s="87" t="s">
        <v>19</v>
      </c>
      <c r="E19" s="115"/>
      <c r="F19" s="108">
        <v>80</v>
      </c>
      <c r="G19" s="108">
        <v>0</v>
      </c>
      <c r="H19" s="108">
        <v>0</v>
      </c>
      <c r="I19" s="108">
        <v>82</v>
      </c>
      <c r="J19" s="109" t="s">
        <v>48</v>
      </c>
      <c r="K19" s="109" t="s">
        <v>48</v>
      </c>
      <c r="L19" s="110">
        <v>-2.4390243902439046E-2</v>
      </c>
      <c r="M19" s="108">
        <v>524</v>
      </c>
      <c r="N19" s="108">
        <v>0</v>
      </c>
      <c r="O19" s="108">
        <v>406</v>
      </c>
      <c r="P19" s="108">
        <v>500</v>
      </c>
      <c r="Q19" s="109" t="s">
        <v>48</v>
      </c>
      <c r="R19" s="109">
        <v>0.29064039408866993</v>
      </c>
      <c r="S19" s="110">
        <v>4.8000000000000043E-2</v>
      </c>
      <c r="T19" s="108">
        <v>411</v>
      </c>
      <c r="U19" s="111">
        <v>406</v>
      </c>
      <c r="V19" s="111">
        <v>1205</v>
      </c>
      <c r="W19" s="82"/>
    </row>
    <row r="20" spans="1:23">
      <c r="A20" s="82"/>
      <c r="B20" s="104"/>
      <c r="C20" s="107"/>
      <c r="D20" s="87" t="s">
        <v>20</v>
      </c>
      <c r="E20" s="106"/>
      <c r="F20" s="108">
        <v>231087</v>
      </c>
      <c r="G20" s="108">
        <v>0</v>
      </c>
      <c r="H20" s="108">
        <v>0</v>
      </c>
      <c r="I20" s="108">
        <v>287713</v>
      </c>
      <c r="J20" s="109" t="s">
        <v>48</v>
      </c>
      <c r="K20" s="109" t="s">
        <v>48</v>
      </c>
      <c r="L20" s="110">
        <v>-0.19681418635932335</v>
      </c>
      <c r="M20" s="108">
        <v>1101390</v>
      </c>
      <c r="N20" s="108">
        <v>0</v>
      </c>
      <c r="O20" s="108">
        <v>833999</v>
      </c>
      <c r="P20" s="108">
        <v>1700807</v>
      </c>
      <c r="Q20" s="109" t="s">
        <v>48</v>
      </c>
      <c r="R20" s="109">
        <v>0.32061309426030493</v>
      </c>
      <c r="S20" s="110">
        <v>-0.35243093425650296</v>
      </c>
      <c r="T20" s="108">
        <v>687449</v>
      </c>
      <c r="U20" s="111">
        <v>833999</v>
      </c>
      <c r="V20" s="111">
        <v>3859183</v>
      </c>
      <c r="W20" s="82"/>
    </row>
    <row r="21" spans="1:23">
      <c r="A21" s="82"/>
      <c r="B21" s="104"/>
      <c r="C21" s="105" t="s">
        <v>7</v>
      </c>
      <c r="D21" s="87"/>
      <c r="E21" s="106"/>
      <c r="F21" s="113"/>
      <c r="G21" s="113"/>
      <c r="H21" s="113"/>
      <c r="I21" s="113"/>
      <c r="J21" s="109"/>
      <c r="K21" s="109"/>
      <c r="L21" s="110"/>
      <c r="M21" s="113"/>
      <c r="N21" s="113"/>
      <c r="O21" s="113"/>
      <c r="P21" s="113"/>
      <c r="Q21" s="109"/>
      <c r="R21" s="109"/>
      <c r="S21" s="110"/>
      <c r="T21" s="113"/>
      <c r="U21" s="114"/>
      <c r="V21" s="114"/>
      <c r="W21" s="82"/>
    </row>
    <row r="22" spans="1:23">
      <c r="A22" s="82"/>
      <c r="B22" s="104"/>
      <c r="C22" s="107"/>
      <c r="D22" s="87" t="s">
        <v>19</v>
      </c>
      <c r="E22" s="106"/>
      <c r="F22" s="108">
        <v>38</v>
      </c>
      <c r="G22" s="108">
        <v>9</v>
      </c>
      <c r="H22" s="108">
        <v>0</v>
      </c>
      <c r="I22" s="108">
        <v>44</v>
      </c>
      <c r="J22" s="109">
        <v>3.2222222222222223</v>
      </c>
      <c r="K22" s="109" t="s">
        <v>48</v>
      </c>
      <c r="L22" s="110">
        <v>-0.13636363636363635</v>
      </c>
      <c r="M22" s="108">
        <v>83</v>
      </c>
      <c r="N22" s="108">
        <v>23</v>
      </c>
      <c r="O22" s="108">
        <v>9</v>
      </c>
      <c r="P22" s="108">
        <v>93</v>
      </c>
      <c r="Q22" s="109">
        <v>2.6086956521739131</v>
      </c>
      <c r="R22" s="109">
        <v>8.2222222222222214</v>
      </c>
      <c r="S22" s="110">
        <v>-0.10752688172043012</v>
      </c>
      <c r="T22" s="108">
        <v>107</v>
      </c>
      <c r="U22" s="111">
        <v>32</v>
      </c>
      <c r="V22" s="111">
        <v>372</v>
      </c>
      <c r="W22" s="82"/>
    </row>
    <row r="23" spans="1:23">
      <c r="A23" s="82"/>
      <c r="B23" s="104"/>
      <c r="C23" s="107"/>
      <c r="D23" s="87" t="s">
        <v>20</v>
      </c>
      <c r="E23" s="106"/>
      <c r="F23" s="108">
        <v>48885</v>
      </c>
      <c r="G23" s="108">
        <v>11576</v>
      </c>
      <c r="H23" s="108">
        <v>0</v>
      </c>
      <c r="I23" s="108">
        <v>102078</v>
      </c>
      <c r="J23" s="109">
        <v>3.2229612992398069</v>
      </c>
      <c r="K23" s="109" t="s">
        <v>48</v>
      </c>
      <c r="L23" s="110">
        <v>-0.52110151060953391</v>
      </c>
      <c r="M23" s="108">
        <v>106023</v>
      </c>
      <c r="N23" s="108">
        <v>25542</v>
      </c>
      <c r="O23" s="108">
        <v>40221</v>
      </c>
      <c r="P23" s="108">
        <v>272179</v>
      </c>
      <c r="Q23" s="109">
        <v>3.1509278834860233</v>
      </c>
      <c r="R23" s="109">
        <v>1.6360110390094729</v>
      </c>
      <c r="S23" s="110">
        <v>-0.61046590662762368</v>
      </c>
      <c r="T23" s="108">
        <v>147132</v>
      </c>
      <c r="U23" s="111">
        <v>59180</v>
      </c>
      <c r="V23" s="111">
        <v>902015</v>
      </c>
      <c r="W23" s="82"/>
    </row>
    <row r="24" spans="1:23">
      <c r="A24" s="82"/>
      <c r="B24" s="104"/>
      <c r="C24" s="36" t="s">
        <v>18</v>
      </c>
      <c r="D24" s="37"/>
      <c r="E24" s="38"/>
      <c r="F24" s="113"/>
      <c r="G24" s="113"/>
      <c r="H24" s="113"/>
      <c r="I24" s="113"/>
      <c r="J24" s="109"/>
      <c r="K24" s="109"/>
      <c r="L24" s="110"/>
      <c r="M24" s="113"/>
      <c r="N24" s="113"/>
      <c r="O24" s="113"/>
      <c r="P24" s="113"/>
      <c r="Q24" s="109"/>
      <c r="R24" s="109"/>
      <c r="S24" s="110"/>
      <c r="T24" s="113"/>
      <c r="U24" s="114"/>
      <c r="V24" s="114"/>
      <c r="W24" s="82"/>
    </row>
    <row r="25" spans="1:23">
      <c r="A25" s="81"/>
      <c r="B25" s="104"/>
      <c r="C25" s="39"/>
      <c r="D25" s="37" t="s">
        <v>19</v>
      </c>
      <c r="E25" s="38"/>
      <c r="F25" s="108">
        <v>62</v>
      </c>
      <c r="G25" s="108">
        <v>9</v>
      </c>
      <c r="H25" s="108">
        <v>0</v>
      </c>
      <c r="I25" s="108">
        <v>45</v>
      </c>
      <c r="J25" s="109">
        <v>5.8888888888888893</v>
      </c>
      <c r="K25" s="109" t="s">
        <v>48</v>
      </c>
      <c r="L25" s="110">
        <v>0.37777777777777777</v>
      </c>
      <c r="M25" s="108">
        <v>129</v>
      </c>
      <c r="N25" s="108">
        <v>14</v>
      </c>
      <c r="O25" s="108">
        <v>1</v>
      </c>
      <c r="P25" s="108">
        <v>80</v>
      </c>
      <c r="Q25" s="109">
        <v>8.2142857142857135</v>
      </c>
      <c r="R25" s="109">
        <v>128</v>
      </c>
      <c r="S25" s="110">
        <v>0.61250000000000004</v>
      </c>
      <c r="T25" s="108">
        <v>124</v>
      </c>
      <c r="U25" s="111">
        <v>37</v>
      </c>
      <c r="V25" s="111">
        <v>363</v>
      </c>
      <c r="W25" s="82"/>
    </row>
    <row r="26" spans="1:23">
      <c r="A26" s="82"/>
      <c r="B26" s="104"/>
      <c r="C26" s="39"/>
      <c r="D26" s="37" t="s">
        <v>20</v>
      </c>
      <c r="E26" s="38"/>
      <c r="F26" s="108">
        <v>67145</v>
      </c>
      <c r="G26" s="108">
        <v>12905</v>
      </c>
      <c r="H26" s="108">
        <v>0</v>
      </c>
      <c r="I26" s="108">
        <v>112132</v>
      </c>
      <c r="J26" s="109">
        <v>4.2030220844633863</v>
      </c>
      <c r="K26" s="109" t="s">
        <v>48</v>
      </c>
      <c r="L26" s="110">
        <v>-0.40119680376698885</v>
      </c>
      <c r="M26" s="108">
        <v>122402</v>
      </c>
      <c r="N26" s="108">
        <v>15044</v>
      </c>
      <c r="O26" s="108">
        <v>892</v>
      </c>
      <c r="P26" s="108">
        <v>194615</v>
      </c>
      <c r="Q26" s="109">
        <v>7.1362669502791807</v>
      </c>
      <c r="R26" s="109">
        <v>136.22197309417041</v>
      </c>
      <c r="S26" s="110">
        <v>-0.37105567402307116</v>
      </c>
      <c r="T26" s="108">
        <v>165083</v>
      </c>
      <c r="U26" s="111">
        <v>29062</v>
      </c>
      <c r="V26" s="111">
        <v>867164</v>
      </c>
      <c r="W26" s="82"/>
    </row>
    <row r="27" spans="1:23" ht="15.75" thickBot="1">
      <c r="A27" s="82"/>
      <c r="B27" s="104"/>
      <c r="C27" s="41" t="s">
        <v>16</v>
      </c>
      <c r="D27" s="42"/>
      <c r="E27" s="43"/>
      <c r="F27" s="116">
        <v>354</v>
      </c>
      <c r="G27" s="116">
        <v>18</v>
      </c>
      <c r="H27" s="116">
        <v>0</v>
      </c>
      <c r="I27" s="116">
        <v>315</v>
      </c>
      <c r="J27" s="117">
        <v>18.666666666666668</v>
      </c>
      <c r="K27" s="117" t="s">
        <v>48</v>
      </c>
      <c r="L27" s="118">
        <v>0.12380952380952381</v>
      </c>
      <c r="M27" s="116">
        <v>1318</v>
      </c>
      <c r="N27" s="116">
        <v>37</v>
      </c>
      <c r="O27" s="116">
        <v>607</v>
      </c>
      <c r="P27" s="116">
        <v>1242</v>
      </c>
      <c r="Q27" s="117">
        <v>34.621621621621621</v>
      </c>
      <c r="R27" s="117">
        <v>1.1713344316309722</v>
      </c>
      <c r="S27" s="118">
        <v>6.1191626409017763E-2</v>
      </c>
      <c r="T27" s="116">
        <v>1059</v>
      </c>
      <c r="U27" s="116">
        <v>667</v>
      </c>
      <c r="V27" s="116">
        <v>3344</v>
      </c>
      <c r="W27" s="82"/>
    </row>
    <row r="28" spans="1:23" ht="16.5" thickTop="1" thickBot="1">
      <c r="A28" s="82"/>
      <c r="B28" s="104"/>
      <c r="C28" s="44" t="s">
        <v>17</v>
      </c>
      <c r="D28" s="45"/>
      <c r="E28" s="46"/>
      <c r="F28" s="119">
        <v>578898</v>
      </c>
      <c r="G28" s="119">
        <v>24481</v>
      </c>
      <c r="H28" s="119">
        <v>0</v>
      </c>
      <c r="I28" s="119">
        <v>841049</v>
      </c>
      <c r="J28" s="120">
        <v>22.646828152444755</v>
      </c>
      <c r="K28" s="120" t="s">
        <v>48</v>
      </c>
      <c r="L28" s="121">
        <v>-0.31169527578060252</v>
      </c>
      <c r="M28" s="119">
        <v>1954381</v>
      </c>
      <c r="N28" s="119">
        <v>40586</v>
      </c>
      <c r="O28" s="119">
        <v>1276191</v>
      </c>
      <c r="P28" s="119">
        <v>3422813</v>
      </c>
      <c r="Q28" s="120">
        <v>47.154067905188981</v>
      </c>
      <c r="R28" s="120">
        <v>0.53141731919438384</v>
      </c>
      <c r="S28" s="121">
        <v>-0.42901321223216105</v>
      </c>
      <c r="T28" s="119">
        <v>1554247</v>
      </c>
      <c r="U28" s="119">
        <v>1323431</v>
      </c>
      <c r="V28" s="119">
        <v>9169021</v>
      </c>
      <c r="W28" s="82"/>
    </row>
    <row r="29" spans="1:23" ht="15.75" thickTop="1">
      <c r="A29" s="82"/>
      <c r="B29" s="82"/>
      <c r="C29" s="82"/>
      <c r="D29" s="82"/>
      <c r="E29" s="82"/>
      <c r="F29" s="82"/>
      <c r="G29" s="122"/>
      <c r="H29" s="122"/>
      <c r="I29" s="122"/>
      <c r="J29" s="122"/>
      <c r="K29" s="82"/>
      <c r="L29" s="82"/>
      <c r="M29" s="82"/>
      <c r="N29" s="82"/>
      <c r="O29" s="82"/>
      <c r="P29" s="82"/>
      <c r="Q29" s="82"/>
      <c r="R29" s="82"/>
      <c r="S29" s="82"/>
      <c r="T29" s="82"/>
      <c r="U29" s="82"/>
      <c r="V29" s="82"/>
      <c r="W29" s="82"/>
    </row>
  </sheetData>
  <mergeCells count="3">
    <mergeCell ref="F6:L6"/>
    <mergeCell ref="M6:S6"/>
    <mergeCell ref="T6:V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H44"/>
  <sheetViews>
    <sheetView showGridLines="0" zoomScale="75" zoomScaleNormal="75" workbookViewId="0">
      <selection activeCell="C3" sqref="C3"/>
    </sheetView>
  </sheetViews>
  <sheetFormatPr defaultColWidth="0" defaultRowHeight="0" customHeight="1" zeroHeight="1"/>
  <cols>
    <col min="1" max="2" width="2.5703125" style="2" customWidth="1"/>
    <col min="3" max="3" width="20.7109375" style="2" customWidth="1"/>
    <col min="4" max="4" width="10.5703125" style="2" bestFit="1" customWidth="1"/>
    <col min="5" max="8" width="9.28515625" style="2" customWidth="1"/>
    <col min="9" max="9" width="14.28515625" style="2" customWidth="1"/>
    <col min="10" max="10" width="5" style="2" customWidth="1"/>
    <col min="11" max="11" width="9.28515625" style="2" customWidth="1"/>
    <col min="12" max="12" width="4.7109375" style="2" customWidth="1"/>
    <col min="13" max="16" width="9.28515625" style="2" customWidth="1"/>
    <col min="17" max="17" width="3.5703125" style="2" customWidth="1"/>
    <col min="18" max="23" width="10.28515625" style="2" customWidth="1"/>
    <col min="24" max="33" width="10.28515625" style="2" hidden="1" customWidth="1"/>
    <col min="34" max="34" width="4.7109375" style="2" hidden="1" customWidth="1"/>
    <col min="35" max="16384" width="10.28515625" style="2" hidden="1"/>
  </cols>
  <sheetData>
    <row r="1" spans="2:34" ht="23.25">
      <c r="B1" s="16"/>
      <c r="C1" s="17"/>
      <c r="D1" s="17"/>
      <c r="E1" s="17"/>
      <c r="F1" s="17"/>
      <c r="G1" s="17"/>
      <c r="H1" s="17"/>
      <c r="I1" s="16"/>
      <c r="J1" s="16"/>
      <c r="K1" s="16"/>
      <c r="L1" s="16"/>
      <c r="M1" s="16"/>
      <c r="N1" s="16"/>
      <c r="O1" s="16"/>
      <c r="P1" s="16"/>
      <c r="Q1" s="16"/>
      <c r="R1" s="16"/>
      <c r="S1" s="16"/>
      <c r="T1" s="16"/>
      <c r="U1" s="16"/>
      <c r="V1" s="16"/>
      <c r="W1" s="16"/>
      <c r="X1" s="16"/>
      <c r="Y1" s="16"/>
      <c r="Z1" s="16"/>
      <c r="AA1" s="16"/>
      <c r="AB1" s="16"/>
      <c r="AC1" s="16"/>
      <c r="AD1" s="16"/>
      <c r="AE1" s="16"/>
      <c r="AF1" s="16"/>
      <c r="AG1" s="16"/>
      <c r="AH1" s="16"/>
    </row>
    <row r="2" spans="2:34" ht="28.5" thickBot="1">
      <c r="B2" s="16"/>
      <c r="C2" s="18" t="s">
        <v>9</v>
      </c>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6"/>
    </row>
    <row r="3" spans="2:34" ht="13.5">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2:34" ht="15.75">
      <c r="B4" s="16"/>
      <c r="C4" s="20"/>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row>
    <row r="5" spans="2:34" ht="13.5">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row>
    <row r="6" spans="2:34" ht="13.5">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2:34" ht="15.75">
      <c r="B7" s="16"/>
      <c r="C7" s="20"/>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row>
    <row r="8" spans="2:34" ht="13.5">
      <c r="B8" s="16"/>
      <c r="C8" s="16"/>
      <c r="D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row>
    <row r="9" spans="2:34" ht="13.5" customHeight="1">
      <c r="B9" s="16"/>
      <c r="C9" s="16"/>
      <c r="D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row>
    <row r="10" spans="2:34" ht="13.5" customHeight="1">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row>
    <row r="11" spans="2:34" ht="13.5" customHeight="1">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row>
    <row r="12" spans="2:34" ht="13.5" customHeight="1">
      <c r="B12" s="16"/>
      <c r="C12" s="20"/>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row>
    <row r="13" spans="2:34" ht="13.5" customHeight="1">
      <c r="B13" s="16"/>
      <c r="C13" s="48"/>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row>
    <row r="14" spans="2:34" ht="13.5" customHeight="1">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row>
    <row r="15" spans="2:34" ht="13.5" customHeight="1">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row>
    <row r="16" spans="2:34" ht="13.5" customHeight="1">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row>
    <row r="17" spans="2:34" ht="13.5" customHeight="1">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row>
    <row r="18" spans="2:34" ht="13.5" customHeight="1">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row>
    <row r="19" spans="2:34" ht="13.5" customHeight="1">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row>
    <row r="20" spans="2:34" ht="13.5" customHeight="1">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row>
    <row r="21" spans="2:34" ht="13.5" customHeight="1">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row>
    <row r="22" spans="2:34" ht="13.5" customHeight="1">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row>
    <row r="23" spans="2:34" ht="13.5" customHeight="1">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row>
    <row r="24" spans="2:34" ht="13.5" customHeight="1">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row>
    <row r="25" spans="2:34" ht="13.5" customHeight="1">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row>
    <row r="26" spans="2:34" ht="13.5" customHeight="1">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row>
    <row r="27" spans="2:34" ht="13.5" customHeight="1">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row>
    <row r="28" spans="2:34" ht="13.5" customHeight="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row>
    <row r="29" spans="2:34" ht="13.5" customHeight="1">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row>
    <row r="30" spans="2:34" ht="13.5" hidden="1" customHeight="1"/>
    <row r="31" spans="2:34" ht="13.5" hidden="1" customHeight="1"/>
    <row r="32" spans="2:34" ht="13.5" hidden="1"/>
    <row r="33" ht="13.5" hidden="1"/>
    <row r="34" ht="13.5" hidden="1"/>
    <row r="35" ht="13.5" hidden="1"/>
    <row r="36" ht="13.5" hidden="1"/>
    <row r="37" ht="13.5" hidden="1"/>
    <row r="38" ht="13.5"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8"/>
  <sheetViews>
    <sheetView topLeftCell="A4" workbookViewId="0">
      <selection activeCell="F29" sqref="F29"/>
    </sheetView>
  </sheetViews>
  <sheetFormatPr defaultColWidth="0" defaultRowHeight="15"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2.5703125" bestFit="1" customWidth="1"/>
    <col min="17" max="17" width="8.7109375" customWidth="1"/>
    <col min="18" max="19" width="9.140625" customWidth="1"/>
    <col min="20" max="20" width="12.140625" bestFit="1" customWidth="1"/>
    <col min="21" max="21" width="11.85546875" bestFit="1" customWidth="1"/>
    <col min="22" max="22" width="12.42578125" customWidth="1"/>
    <col min="23" max="23" width="3.28515625" style="24" customWidth="1"/>
    <col min="24" max="38" width="0" style="10" hidden="1" customWidth="1"/>
    <col min="39" max="16384" width="9.140625" hidden="1"/>
  </cols>
  <sheetData>
    <row r="1" spans="1:38">
      <c r="A1" s="10"/>
      <c r="B1" s="10"/>
      <c r="C1" s="10"/>
      <c r="D1" s="10"/>
      <c r="E1" s="10"/>
      <c r="F1" s="10"/>
      <c r="G1" s="10"/>
      <c r="H1" s="10"/>
      <c r="I1" s="10"/>
      <c r="J1" s="10"/>
      <c r="K1" s="10"/>
      <c r="L1" s="10"/>
      <c r="M1" s="10"/>
      <c r="N1" s="10"/>
      <c r="O1" s="10"/>
      <c r="P1" s="10"/>
      <c r="Q1" s="10"/>
      <c r="R1" s="10"/>
      <c r="S1" s="10"/>
      <c r="T1" s="10"/>
      <c r="U1" s="10"/>
      <c r="V1" s="10"/>
      <c r="W1" s="10"/>
    </row>
    <row r="2" spans="1:38" ht="19.5" thickBot="1">
      <c r="A2" s="10"/>
      <c r="B2" s="9" t="s">
        <v>10</v>
      </c>
      <c r="C2" s="28"/>
      <c r="D2" s="28"/>
      <c r="E2" s="28"/>
      <c r="F2" s="28"/>
      <c r="G2" s="28"/>
      <c r="H2" s="28"/>
      <c r="I2" s="28"/>
      <c r="J2" s="28"/>
      <c r="K2" s="28"/>
      <c r="L2" s="28"/>
      <c r="M2" s="28"/>
      <c r="N2" s="28"/>
      <c r="O2" s="28"/>
      <c r="P2" s="28"/>
      <c r="Q2" s="28"/>
      <c r="R2" s="28"/>
      <c r="S2" s="28"/>
      <c r="T2" s="28"/>
      <c r="U2" s="28"/>
      <c r="V2" s="28"/>
      <c r="W2" s="10"/>
    </row>
    <row r="3" spans="1:38">
      <c r="A3" s="11"/>
      <c r="B3" s="12"/>
      <c r="C3" s="29"/>
      <c r="D3" s="29"/>
      <c r="E3" s="29"/>
      <c r="F3" s="29"/>
      <c r="G3" s="29"/>
      <c r="H3" s="29"/>
      <c r="I3" s="29"/>
      <c r="J3" s="29"/>
      <c r="K3" s="29"/>
      <c r="L3" s="29"/>
      <c r="M3" s="29"/>
      <c r="N3" s="29"/>
      <c r="O3" s="29"/>
      <c r="P3" s="29"/>
      <c r="Q3" s="29"/>
      <c r="R3" s="29"/>
      <c r="S3" s="29"/>
      <c r="T3" s="29"/>
      <c r="U3" s="29"/>
      <c r="V3" s="30">
        <v>44694</v>
      </c>
      <c r="W3" s="10"/>
    </row>
    <row r="4" spans="1:38" ht="15.75">
      <c r="A4" s="11"/>
      <c r="B4" s="13" t="s">
        <v>11</v>
      </c>
      <c r="C4" s="31"/>
      <c r="D4" s="29"/>
      <c r="E4" s="65" t="s">
        <v>49</v>
      </c>
      <c r="F4" s="29"/>
      <c r="G4" s="29"/>
      <c r="H4" s="29"/>
      <c r="I4" s="29"/>
      <c r="J4" s="29"/>
      <c r="K4" s="29"/>
      <c r="L4" s="29"/>
      <c r="M4" s="29"/>
      <c r="N4" s="29"/>
      <c r="O4" s="29"/>
      <c r="P4" s="29"/>
      <c r="Q4" s="29"/>
      <c r="R4" s="29"/>
      <c r="S4" s="29"/>
      <c r="T4" s="29"/>
      <c r="U4" s="29"/>
      <c r="V4" s="29"/>
      <c r="W4" s="10"/>
    </row>
    <row r="5" spans="1:38">
      <c r="A5" s="11"/>
      <c r="B5" s="12"/>
      <c r="C5" s="29"/>
      <c r="D5" s="29"/>
      <c r="E5" s="29"/>
      <c r="F5" s="29"/>
      <c r="G5" s="29"/>
      <c r="H5" s="29"/>
      <c r="I5" s="29"/>
      <c r="J5" s="29"/>
      <c r="K5" s="29"/>
      <c r="L5" s="29"/>
      <c r="M5" s="29"/>
      <c r="N5" s="29"/>
      <c r="O5" s="29"/>
      <c r="P5" s="29"/>
      <c r="Q5" s="29"/>
      <c r="R5" s="29"/>
      <c r="S5" s="29"/>
      <c r="T5" s="29"/>
      <c r="U5" s="29"/>
      <c r="V5" s="29"/>
    </row>
    <row r="6" spans="1:38" s="23" customFormat="1">
      <c r="A6" s="11"/>
      <c r="B6"/>
      <c r="C6" s="32" t="s">
        <v>11</v>
      </c>
      <c r="D6" s="33"/>
      <c r="E6" s="33"/>
      <c r="F6" s="267" t="s">
        <v>50</v>
      </c>
      <c r="G6" s="267"/>
      <c r="H6" s="267"/>
      <c r="I6" s="267"/>
      <c r="J6" s="267"/>
      <c r="K6" s="267"/>
      <c r="L6" s="262"/>
      <c r="M6" s="260" t="s">
        <v>51</v>
      </c>
      <c r="N6" s="267"/>
      <c r="O6" s="267"/>
      <c r="P6" s="267"/>
      <c r="Q6" s="267"/>
      <c r="R6" s="267"/>
      <c r="S6" s="262"/>
      <c r="T6" s="260" t="s">
        <v>25</v>
      </c>
      <c r="U6" s="267"/>
      <c r="V6" s="267"/>
      <c r="W6" s="24"/>
      <c r="X6" s="22"/>
      <c r="Y6" s="22"/>
      <c r="Z6" s="22"/>
      <c r="AA6" s="22"/>
      <c r="AB6" s="22"/>
      <c r="AC6" s="22"/>
      <c r="AD6" s="22"/>
      <c r="AE6" s="22"/>
      <c r="AF6" s="22"/>
      <c r="AG6" s="22"/>
      <c r="AH6" s="22"/>
      <c r="AI6" s="22"/>
      <c r="AJ6" s="22"/>
      <c r="AK6" s="22"/>
      <c r="AL6" s="22"/>
    </row>
    <row r="7" spans="1:38" s="25" customFormat="1" ht="15.75">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2.5">
      <c r="A8" s="54"/>
      <c r="B8" s="55"/>
      <c r="C8" s="66" t="s">
        <v>21</v>
      </c>
      <c r="D8" s="56"/>
      <c r="E8" s="57"/>
      <c r="F8" s="62">
        <v>2022</v>
      </c>
      <c r="G8" s="58">
        <v>2021</v>
      </c>
      <c r="H8" s="58">
        <v>2020</v>
      </c>
      <c r="I8" s="58">
        <v>2019</v>
      </c>
      <c r="J8" s="59" t="s">
        <v>45</v>
      </c>
      <c r="K8" s="59" t="s">
        <v>46</v>
      </c>
      <c r="L8" s="64" t="s">
        <v>47</v>
      </c>
      <c r="M8" s="59">
        <v>2022</v>
      </c>
      <c r="N8" s="58">
        <v>2021</v>
      </c>
      <c r="O8" s="58">
        <v>2020</v>
      </c>
      <c r="P8" s="58">
        <v>2019</v>
      </c>
      <c r="Q8" s="59" t="s">
        <v>22</v>
      </c>
      <c r="R8" s="59" t="s">
        <v>23</v>
      </c>
      <c r="S8" s="64" t="s">
        <v>24</v>
      </c>
      <c r="T8" s="59">
        <v>2021</v>
      </c>
      <c r="U8" s="58">
        <v>2020</v>
      </c>
      <c r="V8" s="58">
        <v>2019</v>
      </c>
      <c r="W8" s="60"/>
      <c r="X8" s="60"/>
      <c r="Y8" s="60"/>
      <c r="Z8" s="60"/>
      <c r="AA8" s="60"/>
      <c r="AB8" s="60"/>
      <c r="AC8" s="60"/>
      <c r="AD8" s="60"/>
      <c r="AE8" s="60"/>
      <c r="AF8" s="60"/>
      <c r="AG8" s="60"/>
      <c r="AH8" s="60"/>
      <c r="AI8" s="60"/>
      <c r="AJ8" s="60"/>
      <c r="AK8" s="60"/>
      <c r="AL8" s="60"/>
    </row>
    <row r="9" spans="1:38" s="25" customFormat="1">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c r="A10" s="11"/>
      <c r="B10" s="14"/>
      <c r="C10" s="39"/>
      <c r="D10" s="37" t="s">
        <v>19</v>
      </c>
      <c r="E10" s="38"/>
      <c r="F10" s="75">
        <v>25</v>
      </c>
      <c r="G10" s="75">
        <v>0</v>
      </c>
      <c r="H10" s="75">
        <v>0</v>
      </c>
      <c r="I10" s="75">
        <v>27</v>
      </c>
      <c r="J10" s="71" t="s">
        <v>48</v>
      </c>
      <c r="K10" s="71" t="s">
        <v>48</v>
      </c>
      <c r="L10" s="67">
        <v>-7.407407407407407E-2</v>
      </c>
      <c r="M10" s="75">
        <v>222</v>
      </c>
      <c r="N10" s="75">
        <v>0</v>
      </c>
      <c r="O10" s="75">
        <v>145</v>
      </c>
      <c r="P10" s="75">
        <v>227</v>
      </c>
      <c r="Q10" s="71" t="s">
        <v>48</v>
      </c>
      <c r="R10" s="71">
        <v>0.53103448275862064</v>
      </c>
      <c r="S10" s="67">
        <v>-2.2026431718061623E-2</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c r="A11" s="11"/>
      <c r="B11" s="14"/>
      <c r="C11" s="39"/>
      <c r="D11" s="37" t="s">
        <v>20</v>
      </c>
      <c r="E11" s="38"/>
      <c r="F11" s="75">
        <v>30815</v>
      </c>
      <c r="G11" s="75">
        <v>0</v>
      </c>
      <c r="H11" s="75">
        <v>0</v>
      </c>
      <c r="I11" s="75">
        <v>46675</v>
      </c>
      <c r="J11" s="71" t="s">
        <v>48</v>
      </c>
      <c r="K11" s="71" t="s">
        <v>48</v>
      </c>
      <c r="L11" s="67">
        <v>-0.33979646491697912</v>
      </c>
      <c r="M11" s="75">
        <v>187143</v>
      </c>
      <c r="N11" s="75">
        <v>0</v>
      </c>
      <c r="O11" s="75">
        <v>258885</v>
      </c>
      <c r="P11" s="75">
        <v>432055</v>
      </c>
      <c r="Q11" s="71" t="s">
        <v>48</v>
      </c>
      <c r="R11" s="71">
        <v>-0.27711918419375403</v>
      </c>
      <c r="S11" s="67">
        <v>-0.56685375704482066</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c r="A13" s="11"/>
      <c r="B13" s="14"/>
      <c r="C13" s="39"/>
      <c r="D13" s="37" t="s">
        <v>19</v>
      </c>
      <c r="E13" s="38"/>
      <c r="F13" s="75">
        <v>96</v>
      </c>
      <c r="G13" s="75">
        <v>0</v>
      </c>
      <c r="H13" s="75">
        <v>0</v>
      </c>
      <c r="I13" s="75">
        <v>90</v>
      </c>
      <c r="J13" s="71" t="s">
        <v>48</v>
      </c>
      <c r="K13" s="71" t="s">
        <v>48</v>
      </c>
      <c r="L13" s="67">
        <v>6.6666666666666652E-2</v>
      </c>
      <c r="M13" s="75">
        <v>149</v>
      </c>
      <c r="N13" s="75">
        <v>0</v>
      </c>
      <c r="O13" s="75">
        <v>43</v>
      </c>
      <c r="P13" s="75">
        <v>179</v>
      </c>
      <c r="Q13" s="71" t="s">
        <v>48</v>
      </c>
      <c r="R13" s="71">
        <v>2.4651162790697674</v>
      </c>
      <c r="S13" s="67">
        <v>-0.16759776536312854</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c r="A14" s="11"/>
      <c r="B14" s="14"/>
      <c r="C14" s="39"/>
      <c r="D14" s="37" t="s">
        <v>20</v>
      </c>
      <c r="E14" s="38"/>
      <c r="F14" s="75">
        <v>114892</v>
      </c>
      <c r="G14" s="75">
        <v>0</v>
      </c>
      <c r="H14" s="75">
        <v>0</v>
      </c>
      <c r="I14" s="75">
        <v>212740</v>
      </c>
      <c r="J14" s="71" t="s">
        <v>48</v>
      </c>
      <c r="K14" s="71" t="s">
        <v>48</v>
      </c>
      <c r="L14" s="67">
        <v>-0.45994171288897245</v>
      </c>
      <c r="M14" s="75">
        <v>183346</v>
      </c>
      <c r="N14" s="75">
        <v>0</v>
      </c>
      <c r="O14" s="75">
        <v>146557</v>
      </c>
      <c r="P14" s="75">
        <v>464640</v>
      </c>
      <c r="Q14" s="71" t="s">
        <v>48</v>
      </c>
      <c r="R14" s="71">
        <v>0.25102178674508902</v>
      </c>
      <c r="S14" s="67">
        <v>-0.60540203168044071</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c r="A16" s="11"/>
      <c r="B16" s="14"/>
      <c r="C16" s="39"/>
      <c r="D16" s="37" t="s">
        <v>19</v>
      </c>
      <c r="E16" s="38"/>
      <c r="F16" s="75">
        <v>27</v>
      </c>
      <c r="G16" s="75">
        <v>0</v>
      </c>
      <c r="H16" s="75">
        <v>0</v>
      </c>
      <c r="I16" s="75">
        <v>13</v>
      </c>
      <c r="J16" s="71" t="s">
        <v>48</v>
      </c>
      <c r="K16" s="71" t="s">
        <v>48</v>
      </c>
      <c r="L16" s="67">
        <v>1.0769230769230771</v>
      </c>
      <c r="M16" s="75">
        <v>37</v>
      </c>
      <c r="N16" s="75">
        <v>0</v>
      </c>
      <c r="O16" s="75">
        <v>3</v>
      </c>
      <c r="P16" s="75">
        <v>19</v>
      </c>
      <c r="Q16" s="71" t="s">
        <v>48</v>
      </c>
      <c r="R16" s="71">
        <v>11.333333333333334</v>
      </c>
      <c r="S16" s="67">
        <v>0.94736842105263164</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c r="A17" s="11"/>
      <c r="B17" s="14"/>
      <c r="C17" s="39"/>
      <c r="D17" s="37" t="s">
        <v>20</v>
      </c>
      <c r="E17" s="38"/>
      <c r="F17" s="75">
        <v>20824</v>
      </c>
      <c r="G17" s="75">
        <v>0</v>
      </c>
      <c r="H17" s="75">
        <v>0</v>
      </c>
      <c r="I17" s="75">
        <v>14253</v>
      </c>
      <c r="J17" s="71" t="s">
        <v>48</v>
      </c>
      <c r="K17" s="71" t="s">
        <v>48</v>
      </c>
      <c r="L17" s="67">
        <v>0.46102574896513016</v>
      </c>
      <c r="M17" s="75">
        <v>22296</v>
      </c>
      <c r="N17" s="75">
        <v>0</v>
      </c>
      <c r="O17" s="75">
        <v>1642</v>
      </c>
      <c r="P17" s="75">
        <v>19391</v>
      </c>
      <c r="Q17" s="71" t="s">
        <v>48</v>
      </c>
      <c r="R17" s="71">
        <v>12.578562728380025</v>
      </c>
      <c r="S17" s="67">
        <v>0.14981176834613996</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c r="A19" s="11"/>
      <c r="B19" s="14"/>
      <c r="C19" s="39"/>
      <c r="D19" s="37" t="s">
        <v>19</v>
      </c>
      <c r="E19" s="40"/>
      <c r="F19" s="75">
        <v>111</v>
      </c>
      <c r="G19" s="75">
        <v>0</v>
      </c>
      <c r="H19" s="75">
        <v>42</v>
      </c>
      <c r="I19" s="75">
        <v>102</v>
      </c>
      <c r="J19" s="71" t="s">
        <v>48</v>
      </c>
      <c r="K19" s="71">
        <v>1.6428571428571428</v>
      </c>
      <c r="L19" s="67">
        <v>8.8235294117646967E-2</v>
      </c>
      <c r="M19" s="75">
        <v>444</v>
      </c>
      <c r="N19" s="75">
        <v>0</v>
      </c>
      <c r="O19" s="75">
        <v>406</v>
      </c>
      <c r="P19" s="75">
        <v>418</v>
      </c>
      <c r="Q19" s="71" t="s">
        <v>48</v>
      </c>
      <c r="R19" s="71">
        <v>9.3596059113300489E-2</v>
      </c>
      <c r="S19" s="67">
        <v>6.2200956937799035E-2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c r="A20" s="11"/>
      <c r="B20" s="14"/>
      <c r="C20" s="39"/>
      <c r="D20" s="37" t="s">
        <v>20</v>
      </c>
      <c r="E20" s="38"/>
      <c r="F20" s="75">
        <v>266973</v>
      </c>
      <c r="G20" s="75">
        <v>0</v>
      </c>
      <c r="H20" s="75">
        <v>0</v>
      </c>
      <c r="I20" s="75">
        <v>347370</v>
      </c>
      <c r="J20" s="71" t="s">
        <v>48</v>
      </c>
      <c r="K20" s="71" t="s">
        <v>48</v>
      </c>
      <c r="L20" s="67">
        <v>-0.23144485706883156</v>
      </c>
      <c r="M20" s="75">
        <v>870303</v>
      </c>
      <c r="N20" s="75">
        <v>0</v>
      </c>
      <c r="O20" s="75">
        <v>833999</v>
      </c>
      <c r="P20" s="75">
        <v>1413094</v>
      </c>
      <c r="Q20" s="71" t="s">
        <v>48</v>
      </c>
      <c r="R20" s="71">
        <v>4.353002821346319E-2</v>
      </c>
      <c r="S20" s="67">
        <v>-0.38411528178592502</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c r="A22" s="11"/>
      <c r="B22" s="14"/>
      <c r="C22" s="39"/>
      <c r="D22" s="37" t="s">
        <v>19</v>
      </c>
      <c r="E22" s="38"/>
      <c r="F22" s="75">
        <v>22</v>
      </c>
      <c r="G22" s="75">
        <v>5</v>
      </c>
      <c r="H22" s="75">
        <v>0</v>
      </c>
      <c r="I22" s="75">
        <v>29</v>
      </c>
      <c r="J22" s="71">
        <v>3.4000000000000004</v>
      </c>
      <c r="K22" s="71" t="s">
        <v>48</v>
      </c>
      <c r="L22" s="67">
        <v>-0.24137931034482762</v>
      </c>
      <c r="M22" s="75">
        <v>45</v>
      </c>
      <c r="N22" s="75">
        <v>14</v>
      </c>
      <c r="O22" s="75">
        <v>9</v>
      </c>
      <c r="P22" s="75">
        <v>49</v>
      </c>
      <c r="Q22" s="71">
        <v>2.2142857142857144</v>
      </c>
      <c r="R22" s="71">
        <v>4</v>
      </c>
      <c r="S22" s="67">
        <v>-8.1632653061224469E-2</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c r="A23" s="11"/>
      <c r="B23" s="14"/>
      <c r="C23" s="39"/>
      <c r="D23" s="37" t="s">
        <v>20</v>
      </c>
      <c r="E23" s="38"/>
      <c r="F23" s="75">
        <v>30617</v>
      </c>
      <c r="G23" s="75">
        <v>6002</v>
      </c>
      <c r="H23" s="75">
        <v>0</v>
      </c>
      <c r="I23" s="75">
        <v>93826</v>
      </c>
      <c r="J23" s="71">
        <v>4.1011329556814395</v>
      </c>
      <c r="K23" s="71" t="s">
        <v>48</v>
      </c>
      <c r="L23" s="67">
        <v>-0.6736832008185365</v>
      </c>
      <c r="M23" s="75">
        <v>57138</v>
      </c>
      <c r="N23" s="75">
        <v>13966</v>
      </c>
      <c r="O23" s="75">
        <v>40221</v>
      </c>
      <c r="P23" s="75">
        <v>170101</v>
      </c>
      <c r="Q23" s="71">
        <v>3.0912215380209078</v>
      </c>
      <c r="R23" s="71">
        <v>0.42060117848884904</v>
      </c>
      <c r="S23" s="67">
        <v>-0.66409368551625203</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c r="A24" s="11"/>
      <c r="B24" s="14"/>
      <c r="C24" s="36" t="s">
        <v>18</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c r="A25" s="15"/>
      <c r="B25" s="14"/>
      <c r="C25" s="39"/>
      <c r="D25" s="37" t="s">
        <v>19</v>
      </c>
      <c r="E25" s="38"/>
      <c r="F25" s="75">
        <v>51</v>
      </c>
      <c r="G25" s="75">
        <v>2</v>
      </c>
      <c r="H25" s="75">
        <v>0</v>
      </c>
      <c r="I25" s="75">
        <v>31</v>
      </c>
      <c r="J25" s="71">
        <v>24.5</v>
      </c>
      <c r="K25" s="71" t="s">
        <v>48</v>
      </c>
      <c r="L25" s="67">
        <v>0.64516129032258074</v>
      </c>
      <c r="M25" s="75">
        <v>67</v>
      </c>
      <c r="N25" s="75">
        <v>5</v>
      </c>
      <c r="O25" s="75">
        <v>1</v>
      </c>
      <c r="P25" s="75">
        <v>35</v>
      </c>
      <c r="Q25" s="71">
        <v>12.4</v>
      </c>
      <c r="R25" s="71">
        <v>66</v>
      </c>
      <c r="S25" s="67">
        <v>0.91428571428571437</v>
      </c>
      <c r="T25" s="75">
        <v>124</v>
      </c>
      <c r="U25" s="77">
        <v>37</v>
      </c>
      <c r="V25" s="77">
        <v>363</v>
      </c>
      <c r="W25" s="24"/>
      <c r="X25" s="24"/>
      <c r="Y25" s="24"/>
      <c r="Z25" s="24"/>
      <c r="AA25" s="24"/>
      <c r="AB25" s="24"/>
      <c r="AC25" s="24"/>
      <c r="AD25" s="24"/>
      <c r="AE25" s="24"/>
      <c r="AF25" s="24"/>
      <c r="AG25" s="24"/>
      <c r="AH25" s="24"/>
      <c r="AI25" s="24"/>
      <c r="AJ25" s="24"/>
      <c r="AK25" s="24"/>
      <c r="AL25" s="24"/>
    </row>
    <row r="26" spans="1:38" s="25" customFormat="1">
      <c r="A26" s="11"/>
      <c r="B26" s="14"/>
      <c r="C26" s="39"/>
      <c r="D26" s="37" t="s">
        <v>20</v>
      </c>
      <c r="E26" s="38"/>
      <c r="F26" s="75">
        <f>42314</f>
        <v>42314</v>
      </c>
      <c r="G26" s="75">
        <v>0</v>
      </c>
      <c r="H26" s="75">
        <v>0</v>
      </c>
      <c r="I26" s="75">
        <v>76374</v>
      </c>
      <c r="J26" s="71" t="s">
        <v>48</v>
      </c>
      <c r="K26" s="71" t="s">
        <v>48</v>
      </c>
      <c r="L26" s="67">
        <v>-0.44596328593500401</v>
      </c>
      <c r="M26" s="75">
        <f>53186</f>
        <v>53186</v>
      </c>
      <c r="N26" s="75">
        <v>2139</v>
      </c>
      <c r="O26" s="75">
        <v>892</v>
      </c>
      <c r="P26" s="75">
        <v>82483</v>
      </c>
      <c r="Q26" s="71">
        <v>23.864890135577372</v>
      </c>
      <c r="R26" s="71">
        <v>58.625560538116595</v>
      </c>
      <c r="S26" s="67">
        <v>-0.3551883418401367</v>
      </c>
      <c r="T26" s="75">
        <v>165083</v>
      </c>
      <c r="U26" s="77">
        <v>29062</v>
      </c>
      <c r="V26" s="77">
        <v>867164</v>
      </c>
      <c r="W26" s="24"/>
      <c r="X26" s="24"/>
      <c r="Y26" s="24"/>
      <c r="Z26" s="24"/>
      <c r="AA26" s="24"/>
      <c r="AB26" s="24"/>
      <c r="AC26" s="24"/>
      <c r="AD26" s="24"/>
      <c r="AE26" s="24"/>
      <c r="AF26" s="24"/>
      <c r="AG26" s="24"/>
      <c r="AH26" s="24"/>
      <c r="AI26" s="24"/>
      <c r="AJ26" s="24"/>
      <c r="AK26" s="24"/>
      <c r="AL26" s="24"/>
    </row>
    <row r="27" spans="1:38" s="25" customFormat="1" ht="15.75" thickBot="1">
      <c r="A27" s="11"/>
      <c r="B27" s="14"/>
      <c r="C27" s="41" t="s">
        <v>16</v>
      </c>
      <c r="D27" s="42"/>
      <c r="E27" s="43"/>
      <c r="F27" s="52">
        <v>332</v>
      </c>
      <c r="G27" s="52">
        <v>7</v>
      </c>
      <c r="H27" s="52">
        <v>42</v>
      </c>
      <c r="I27" s="52">
        <v>292</v>
      </c>
      <c r="J27" s="73">
        <v>46.428571428571431</v>
      </c>
      <c r="K27" s="73">
        <v>6.9047619047619051</v>
      </c>
      <c r="L27" s="69">
        <v>0.13698630136986312</v>
      </c>
      <c r="M27" s="52">
        <v>964</v>
      </c>
      <c r="N27" s="52">
        <v>19</v>
      </c>
      <c r="O27" s="52">
        <v>607</v>
      </c>
      <c r="P27" s="52">
        <v>927</v>
      </c>
      <c r="Q27" s="73">
        <v>49.736842105263158</v>
      </c>
      <c r="R27" s="73">
        <v>0.58813838550247111</v>
      </c>
      <c r="S27" s="69">
        <v>3.9913700107874872E-2</v>
      </c>
      <c r="T27" s="52">
        <v>1059</v>
      </c>
      <c r="U27" s="52">
        <v>667</v>
      </c>
      <c r="V27" s="52">
        <v>3344</v>
      </c>
      <c r="W27" s="24"/>
      <c r="X27" s="24"/>
      <c r="Y27" s="24"/>
      <c r="Z27" s="24"/>
      <c r="AA27" s="24"/>
      <c r="AB27" s="24"/>
      <c r="AC27" s="24"/>
      <c r="AD27" s="24"/>
      <c r="AE27" s="24"/>
      <c r="AF27" s="24"/>
      <c r="AG27" s="24"/>
      <c r="AH27" s="24"/>
      <c r="AI27" s="24"/>
      <c r="AJ27" s="24"/>
      <c r="AK27" s="24"/>
      <c r="AL27" s="24"/>
    </row>
    <row r="28" spans="1:38" s="27" customFormat="1" ht="16.5" thickTop="1" thickBot="1">
      <c r="A28" s="11"/>
      <c r="B28" s="14"/>
      <c r="C28" s="44" t="s">
        <v>17</v>
      </c>
      <c r="D28" s="45"/>
      <c r="E28" s="46"/>
      <c r="F28" s="53">
        <f>506435</f>
        <v>506435</v>
      </c>
      <c r="G28" s="53">
        <v>6002</v>
      </c>
      <c r="H28" s="53">
        <v>0</v>
      </c>
      <c r="I28" s="53">
        <v>791238</v>
      </c>
      <c r="J28" s="74">
        <v>83.377707430856375</v>
      </c>
      <c r="K28" s="74" t="s">
        <v>48</v>
      </c>
      <c r="L28" s="70">
        <v>-0.35994605921353628</v>
      </c>
      <c r="M28" s="53">
        <f>1373412</f>
        <v>1373412</v>
      </c>
      <c r="N28" s="53">
        <v>16105</v>
      </c>
      <c r="O28" s="53">
        <v>1282196</v>
      </c>
      <c r="P28" s="53">
        <v>2581764</v>
      </c>
      <c r="Q28" s="74">
        <v>84.27860912760012</v>
      </c>
      <c r="R28" s="74">
        <v>7.1140449666041716E-2</v>
      </c>
      <c r="S28" s="70">
        <v>-0.46803348408297585</v>
      </c>
      <c r="T28" s="53">
        <v>1554247</v>
      </c>
      <c r="U28" s="53">
        <v>1323431</v>
      </c>
      <c r="V28" s="53">
        <v>9169021</v>
      </c>
      <c r="W28" s="24"/>
      <c r="X28" s="26"/>
      <c r="Y28" s="26"/>
      <c r="Z28" s="26"/>
      <c r="AA28" s="26"/>
      <c r="AB28" s="26"/>
      <c r="AC28" s="26"/>
      <c r="AD28" s="26"/>
      <c r="AE28" s="26"/>
      <c r="AF28" s="26"/>
      <c r="AG28" s="26"/>
      <c r="AH28" s="26"/>
      <c r="AI28" s="26"/>
      <c r="AJ28" s="26"/>
      <c r="AK28" s="26"/>
      <c r="AL28" s="26"/>
    </row>
    <row r="29" spans="1:38" ht="15.75" thickTop="1">
      <c r="A29" s="10"/>
      <c r="B29" s="10"/>
      <c r="C29" s="10"/>
      <c r="D29" s="10"/>
      <c r="E29" s="10"/>
      <c r="F29" s="79"/>
      <c r="G29" s="80"/>
      <c r="H29" s="47"/>
      <c r="I29" s="47"/>
      <c r="J29" s="47"/>
      <c r="K29" s="10"/>
      <c r="L29" s="10"/>
      <c r="M29" s="80"/>
      <c r="N29" s="80"/>
      <c r="O29" s="10"/>
      <c r="P29" s="10"/>
      <c r="Q29" s="10"/>
      <c r="R29" s="10"/>
      <c r="S29" s="10"/>
      <c r="T29" s="10"/>
      <c r="U29" s="10"/>
      <c r="V29" s="10"/>
    </row>
    <row r="30" spans="1:38" hidden="1">
      <c r="A30" s="10"/>
      <c r="B30" s="10"/>
      <c r="C30" s="10"/>
      <c r="D30" s="10"/>
      <c r="E30" s="10"/>
      <c r="F30" s="10"/>
      <c r="G30" s="47"/>
      <c r="H30" s="47"/>
      <c r="I30" s="47"/>
      <c r="J30" s="47"/>
      <c r="K30" s="10"/>
      <c r="L30" s="10"/>
      <c r="M30" s="10"/>
      <c r="N30" s="10"/>
      <c r="O30" s="10"/>
      <c r="P30" s="10"/>
      <c r="Q30" s="10"/>
      <c r="R30" s="10"/>
      <c r="S30" s="10"/>
      <c r="T30" s="10"/>
      <c r="U30" s="10"/>
      <c r="V30" s="10"/>
    </row>
    <row r="31" spans="1:38" hidden="1">
      <c r="A31" s="10"/>
      <c r="B31" s="10"/>
      <c r="C31" s="10"/>
      <c r="D31" s="10"/>
      <c r="E31" s="10"/>
      <c r="F31" s="10"/>
      <c r="G31" s="47"/>
      <c r="H31" s="47"/>
      <c r="I31" s="47"/>
      <c r="J31" s="47"/>
      <c r="K31" s="10"/>
      <c r="L31" s="10"/>
      <c r="M31" s="10"/>
      <c r="N31" s="10"/>
      <c r="O31" s="10"/>
      <c r="P31" s="10"/>
      <c r="Q31" s="10"/>
      <c r="R31" s="10"/>
      <c r="S31" s="10"/>
      <c r="T31" s="10"/>
      <c r="U31" s="10"/>
      <c r="V31" s="10"/>
    </row>
    <row r="32" spans="1:38"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election activeCell="C8" sqref="C8:E28"/>
    </sheetView>
  </sheetViews>
  <sheetFormatPr defaultColWidth="0" defaultRowHeight="1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2.5703125" bestFit="1" customWidth="1"/>
    <col min="17" max="17" width="8.7109375" customWidth="1"/>
    <col min="18" max="19" width="9.140625" customWidth="1"/>
    <col min="20" max="20" width="12.140625" bestFit="1" customWidth="1"/>
    <col min="21" max="21" width="11.85546875" bestFit="1" customWidth="1"/>
    <col min="22" max="22" width="12.42578125" customWidth="1"/>
    <col min="23" max="23" width="3.28515625" style="24" customWidth="1"/>
    <col min="24" max="38" width="0" style="10" hidden="1" customWidth="1"/>
    <col min="39" max="16384" width="9.140625" hidden="1"/>
  </cols>
  <sheetData>
    <row r="1" spans="1:38">
      <c r="A1" s="10"/>
      <c r="B1" s="10"/>
      <c r="C1" s="10"/>
      <c r="D1" s="10"/>
      <c r="E1" s="10"/>
      <c r="F1" s="10"/>
      <c r="G1" s="10"/>
      <c r="H1" s="10"/>
      <c r="I1" s="10"/>
      <c r="J1" s="10"/>
      <c r="K1" s="10"/>
      <c r="L1" s="10"/>
      <c r="M1" s="10"/>
      <c r="N1" s="10"/>
      <c r="O1" s="10"/>
      <c r="P1" s="10"/>
      <c r="Q1" s="10"/>
      <c r="R1" s="10"/>
      <c r="S1" s="10"/>
      <c r="T1" s="10"/>
      <c r="U1" s="10"/>
      <c r="V1" s="10"/>
      <c r="W1" s="10"/>
    </row>
    <row r="2" spans="1:38" ht="19.5" thickBot="1">
      <c r="A2" s="10"/>
      <c r="B2" s="9" t="s">
        <v>10</v>
      </c>
      <c r="C2" s="28"/>
      <c r="D2" s="28"/>
      <c r="E2" s="28"/>
      <c r="F2" s="28"/>
      <c r="G2" s="28"/>
      <c r="H2" s="28"/>
      <c r="I2" s="28"/>
      <c r="J2" s="28"/>
      <c r="K2" s="28"/>
      <c r="L2" s="28"/>
      <c r="M2" s="28"/>
      <c r="N2" s="28"/>
      <c r="O2" s="28"/>
      <c r="P2" s="28"/>
      <c r="Q2" s="28"/>
      <c r="R2" s="28"/>
      <c r="S2" s="28"/>
      <c r="T2" s="28"/>
      <c r="U2" s="28"/>
      <c r="V2" s="28"/>
      <c r="W2" s="10"/>
    </row>
    <row r="3" spans="1:38">
      <c r="A3" s="11"/>
      <c r="B3" s="12"/>
      <c r="C3" s="29"/>
      <c r="D3" s="29"/>
      <c r="E3" s="29"/>
      <c r="F3" s="29"/>
      <c r="G3" s="29"/>
      <c r="H3" s="29"/>
      <c r="I3" s="29"/>
      <c r="J3" s="29"/>
      <c r="K3" s="29"/>
      <c r="L3" s="29"/>
      <c r="M3" s="29"/>
      <c r="N3" s="29"/>
      <c r="O3" s="29"/>
      <c r="P3" s="29"/>
      <c r="Q3" s="29"/>
      <c r="R3" s="29"/>
      <c r="S3" s="29"/>
      <c r="T3" s="29"/>
      <c r="U3" s="29"/>
      <c r="V3" s="78" t="s">
        <v>15</v>
      </c>
      <c r="W3" s="10"/>
    </row>
    <row r="4" spans="1:38" ht="15.75">
      <c r="A4" s="11"/>
      <c r="B4" s="13" t="s">
        <v>11</v>
      </c>
      <c r="C4" s="31"/>
      <c r="D4" s="29"/>
      <c r="E4" s="65" t="s">
        <v>12</v>
      </c>
      <c r="F4" s="29"/>
      <c r="G4" s="29"/>
      <c r="H4" s="29"/>
      <c r="I4" s="29"/>
      <c r="J4" s="29"/>
      <c r="K4" s="29"/>
      <c r="L4" s="29"/>
      <c r="M4" s="29"/>
      <c r="N4" s="29"/>
      <c r="O4" s="29"/>
      <c r="P4" s="29"/>
      <c r="Q4" s="29"/>
      <c r="R4" s="29"/>
      <c r="S4" s="29"/>
      <c r="T4" s="29"/>
      <c r="U4" s="29"/>
      <c r="V4" s="29"/>
      <c r="W4" s="10"/>
    </row>
    <row r="5" spans="1:38">
      <c r="A5" s="11"/>
      <c r="B5" s="12"/>
      <c r="C5" s="29"/>
      <c r="D5" s="29"/>
      <c r="E5" s="29"/>
      <c r="F5" s="29"/>
      <c r="G5" s="29"/>
      <c r="H5" s="29"/>
      <c r="I5" s="29"/>
      <c r="J5" s="29"/>
      <c r="K5" s="29"/>
      <c r="L5" s="29"/>
      <c r="M5" s="29"/>
      <c r="N5" s="29"/>
      <c r="O5" s="29"/>
      <c r="P5" s="29"/>
      <c r="Q5" s="29"/>
      <c r="R5" s="29"/>
      <c r="S5" s="29"/>
      <c r="T5" s="29"/>
      <c r="U5" s="29"/>
      <c r="V5" s="29"/>
    </row>
    <row r="6" spans="1:38" s="23" customFormat="1">
      <c r="A6" s="11"/>
      <c r="B6"/>
      <c r="C6" s="32" t="s">
        <v>11</v>
      </c>
      <c r="D6" s="33"/>
      <c r="E6" s="33"/>
      <c r="F6" s="267" t="s">
        <v>13</v>
      </c>
      <c r="G6" s="267"/>
      <c r="H6" s="267"/>
      <c r="I6" s="267"/>
      <c r="J6" s="267"/>
      <c r="K6" s="267"/>
      <c r="L6" s="262"/>
      <c r="M6" s="260" t="s">
        <v>14</v>
      </c>
      <c r="N6" s="267"/>
      <c r="O6" s="267"/>
      <c r="P6" s="267"/>
      <c r="Q6" s="267"/>
      <c r="R6" s="267"/>
      <c r="S6" s="262"/>
      <c r="T6" s="260" t="s">
        <v>25</v>
      </c>
      <c r="U6" s="267"/>
      <c r="V6" s="267"/>
      <c r="W6" s="24"/>
      <c r="X6" s="22"/>
      <c r="Y6" s="22"/>
      <c r="Z6" s="22"/>
      <c r="AA6" s="22"/>
      <c r="AB6" s="22"/>
      <c r="AC6" s="22"/>
      <c r="AD6" s="22"/>
      <c r="AE6" s="22"/>
      <c r="AF6" s="22"/>
      <c r="AG6" s="22"/>
      <c r="AH6" s="22"/>
      <c r="AI6" s="22"/>
      <c r="AJ6" s="22"/>
      <c r="AK6" s="22"/>
      <c r="AL6" s="22"/>
    </row>
    <row r="7" spans="1:38" s="25" customFormat="1" ht="15.75">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2.5">
      <c r="A8" s="54"/>
      <c r="B8" s="55"/>
      <c r="C8" s="66" t="s">
        <v>21</v>
      </c>
      <c r="D8" s="56"/>
      <c r="E8" s="57"/>
      <c r="F8" s="62">
        <v>2022</v>
      </c>
      <c r="G8" s="58">
        <v>2021</v>
      </c>
      <c r="H8" s="58">
        <v>2020</v>
      </c>
      <c r="I8" s="58">
        <v>2019</v>
      </c>
      <c r="J8" s="59" t="s">
        <v>22</v>
      </c>
      <c r="K8" s="59" t="s">
        <v>23</v>
      </c>
      <c r="L8" s="64" t="s">
        <v>24</v>
      </c>
      <c r="M8" s="59">
        <v>2022</v>
      </c>
      <c r="N8" s="58">
        <v>2021</v>
      </c>
      <c r="O8" s="58">
        <v>2020</v>
      </c>
      <c r="P8" s="58">
        <v>2019</v>
      </c>
      <c r="Q8" s="59" t="s">
        <v>22</v>
      </c>
      <c r="R8" s="59" t="s">
        <v>23</v>
      </c>
      <c r="S8" s="64" t="s">
        <v>24</v>
      </c>
      <c r="T8" s="59">
        <v>2021</v>
      </c>
      <c r="U8" s="58">
        <v>2020</v>
      </c>
      <c r="V8" s="58">
        <v>2019</v>
      </c>
      <c r="W8" s="60"/>
      <c r="X8" s="60"/>
      <c r="Y8" s="60"/>
      <c r="Z8" s="60"/>
      <c r="AA8" s="60"/>
      <c r="AB8" s="60"/>
      <c r="AC8" s="60"/>
      <c r="AD8" s="60"/>
      <c r="AE8" s="60"/>
      <c r="AF8" s="60"/>
      <c r="AG8" s="60"/>
      <c r="AH8" s="60"/>
      <c r="AI8" s="60"/>
      <c r="AJ8" s="60"/>
      <c r="AK8" s="60"/>
      <c r="AL8" s="60"/>
    </row>
    <row r="9" spans="1:38" s="25" customFormat="1">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c r="A10" s="11"/>
      <c r="B10" s="14"/>
      <c r="C10" s="39"/>
      <c r="D10" s="37" t="s">
        <v>19</v>
      </c>
      <c r="E10" s="38"/>
      <c r="F10" s="75">
        <v>74</v>
      </c>
      <c r="G10" s="75">
        <v>0</v>
      </c>
      <c r="H10" s="75">
        <v>29</v>
      </c>
      <c r="I10" s="75">
        <v>62</v>
      </c>
      <c r="J10" s="71" t="str">
        <f t="shared" ref="J10:J28" si="0">IFERROR(F10/G10-1,"n/a")</f>
        <v>n/a</v>
      </c>
      <c r="K10" s="71">
        <f>IFERROR(F10/H10-1,"n/a")</f>
        <v>1.5517241379310347</v>
      </c>
      <c r="L10" s="67">
        <f t="shared" ref="L10:L11" si="1">IFERROR(F10/I10-1,"n/a")</f>
        <v>0.19354838709677424</v>
      </c>
      <c r="M10" s="75">
        <v>197</v>
      </c>
      <c r="N10" s="75">
        <v>0</v>
      </c>
      <c r="O10" s="75">
        <v>145</v>
      </c>
      <c r="P10" s="75">
        <v>200</v>
      </c>
      <c r="Q10" s="71" t="str">
        <f>IFERROR(M10/N10-1,"n/a")</f>
        <v>n/a</v>
      </c>
      <c r="R10" s="71">
        <f>IFERROR(M10/O10-1,"n/a")</f>
        <v>0.35862068965517246</v>
      </c>
      <c r="S10" s="67">
        <f>IFERROR(M10/P10-1,"n/a")</f>
        <v>-1.5000000000000013E-2</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c r="A11" s="11"/>
      <c r="B11" s="14"/>
      <c r="C11" s="39"/>
      <c r="D11" s="37" t="s">
        <v>20</v>
      </c>
      <c r="E11" s="38"/>
      <c r="F11" s="75">
        <v>60824</v>
      </c>
      <c r="G11" s="75">
        <v>0</v>
      </c>
      <c r="H11" s="75">
        <v>48626</v>
      </c>
      <c r="I11" s="75">
        <v>108846</v>
      </c>
      <c r="J11" s="71" t="str">
        <f t="shared" si="0"/>
        <v>n/a</v>
      </c>
      <c r="K11" s="71">
        <f t="shared" ref="K11" si="2">IFERROR(F11/H11-1,"n/a")</f>
        <v>0.25085345288528771</v>
      </c>
      <c r="L11" s="67">
        <f t="shared" si="1"/>
        <v>-0.44119214302776399</v>
      </c>
      <c r="M11" s="75">
        <v>156328</v>
      </c>
      <c r="N11" s="75">
        <v>0</v>
      </c>
      <c r="O11" s="75">
        <v>258885</v>
      </c>
      <c r="P11" s="75">
        <v>385380</v>
      </c>
      <c r="Q11" s="71" t="str">
        <f>IFERROR(M11/N11-1,"n/a")</f>
        <v>n/a</v>
      </c>
      <c r="R11" s="71">
        <f>IFERROR(M11/O11-1,"n/a")</f>
        <v>-0.39614886918902215</v>
      </c>
      <c r="S11" s="67">
        <f>IFERROR(M11/P11-1,"n/a")</f>
        <v>-0.59435362499351285</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c r="A13" s="11"/>
      <c r="B13" s="14"/>
      <c r="C13" s="39"/>
      <c r="D13" s="37" t="s">
        <v>19</v>
      </c>
      <c r="E13" s="38"/>
      <c r="F13" s="75">
        <v>24</v>
      </c>
      <c r="G13" s="75">
        <v>0</v>
      </c>
      <c r="H13" s="75">
        <v>10</v>
      </c>
      <c r="I13" s="75">
        <v>44</v>
      </c>
      <c r="J13" s="71" t="str">
        <f t="shared" si="0"/>
        <v>n/a</v>
      </c>
      <c r="K13" s="71">
        <f t="shared" ref="K13:K14" si="3">IFERROR(F13/H13-1,"n/a")</f>
        <v>1.4</v>
      </c>
      <c r="L13" s="67">
        <f t="shared" ref="L13:L14" si="4">IFERROR(F13/I13-1,"n/a")</f>
        <v>-0.45454545454545459</v>
      </c>
      <c r="M13" s="75">
        <v>53</v>
      </c>
      <c r="N13" s="75">
        <v>0</v>
      </c>
      <c r="O13" s="75">
        <v>43</v>
      </c>
      <c r="P13" s="75">
        <v>89</v>
      </c>
      <c r="Q13" s="71" t="str">
        <f t="shared" ref="Q13:Q14" si="5">IFERROR(M13/N13-1,"n/a")</f>
        <v>n/a</v>
      </c>
      <c r="R13" s="71">
        <f t="shared" ref="R13:R14" si="6">IFERROR(M13/O13-1,"n/a")</f>
        <v>0.23255813953488369</v>
      </c>
      <c r="S13" s="67">
        <f t="shared" ref="S13:S14" si="7">IFERROR(M13/P13-1,"n/a")</f>
        <v>-0.4044943820224719</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c r="A14" s="11"/>
      <c r="B14" s="14"/>
      <c r="C14" s="39"/>
      <c r="D14" s="37" t="s">
        <v>20</v>
      </c>
      <c r="E14" s="38"/>
      <c r="F14" s="75">
        <v>32594</v>
      </c>
      <c r="G14" s="75">
        <v>0</v>
      </c>
      <c r="H14" s="75">
        <v>28535</v>
      </c>
      <c r="I14" s="75">
        <v>117674</v>
      </c>
      <c r="J14" s="71" t="str">
        <f t="shared" si="0"/>
        <v>n/a</v>
      </c>
      <c r="K14" s="71">
        <f t="shared" si="3"/>
        <v>0.14224636411424574</v>
      </c>
      <c r="L14" s="67">
        <f t="shared" si="4"/>
        <v>-0.7230144296955997</v>
      </c>
      <c r="M14" s="75">
        <v>68454</v>
      </c>
      <c r="N14" s="75">
        <v>0</v>
      </c>
      <c r="O14" s="75">
        <v>146557</v>
      </c>
      <c r="P14" s="75">
        <v>251900</v>
      </c>
      <c r="Q14" s="71" t="str">
        <f t="shared" si="5"/>
        <v>n/a</v>
      </c>
      <c r="R14" s="71">
        <f t="shared" si="6"/>
        <v>-0.53291893256548639</v>
      </c>
      <c r="S14" s="67">
        <f t="shared" si="7"/>
        <v>-0.72824930527987297</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c r="A16" s="11"/>
      <c r="B16" s="14"/>
      <c r="C16" s="39"/>
      <c r="D16" s="37" t="s">
        <v>19</v>
      </c>
      <c r="E16" s="38"/>
      <c r="F16" s="75">
        <v>5</v>
      </c>
      <c r="G16" s="75">
        <v>0</v>
      </c>
      <c r="H16" s="75">
        <v>2</v>
      </c>
      <c r="I16" s="75">
        <v>5</v>
      </c>
      <c r="J16" s="71" t="str">
        <f t="shared" si="0"/>
        <v>n/a</v>
      </c>
      <c r="K16" s="71">
        <f t="shared" ref="K16:K17" si="8">IFERROR(F16/H16-1,"n/a")</f>
        <v>1.5</v>
      </c>
      <c r="L16" s="67">
        <f>IFERROR(F16/I16-1,"n/a")</f>
        <v>0</v>
      </c>
      <c r="M16" s="75">
        <v>10</v>
      </c>
      <c r="N16" s="75">
        <v>0</v>
      </c>
      <c r="O16" s="75">
        <v>3</v>
      </c>
      <c r="P16" s="75">
        <v>6</v>
      </c>
      <c r="Q16" s="71" t="str">
        <f t="shared" ref="Q16:Q17" si="9">IFERROR(M16/N16-1,"n/a")</f>
        <v>n/a</v>
      </c>
      <c r="R16" s="71">
        <f t="shared" ref="R16:R17" si="10">IFERROR(M16/O16-1,"n/a")</f>
        <v>2.3333333333333335</v>
      </c>
      <c r="S16" s="67">
        <f t="shared" ref="S16:S17" si="11">IFERROR(M16/P16-1,"n/a")</f>
        <v>0.66666666666666674</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c r="A17" s="11"/>
      <c r="B17" s="14"/>
      <c r="C17" s="39"/>
      <c r="D17" s="37" t="s">
        <v>20</v>
      </c>
      <c r="E17" s="38"/>
      <c r="F17" s="75">
        <v>364</v>
      </c>
      <c r="G17" s="75">
        <v>0</v>
      </c>
      <c r="H17" s="75">
        <v>819</v>
      </c>
      <c r="I17" s="75">
        <v>4555</v>
      </c>
      <c r="J17" s="71" t="str">
        <f t="shared" si="0"/>
        <v>n/a</v>
      </c>
      <c r="K17" s="71">
        <f t="shared" si="8"/>
        <v>-0.55555555555555558</v>
      </c>
      <c r="L17" s="67">
        <f t="shared" ref="L17:L28" si="12">IFERROR(F17/I17-1,"n/a")</f>
        <v>-0.92008781558726671</v>
      </c>
      <c r="M17" s="75">
        <v>1472</v>
      </c>
      <c r="N17" s="75">
        <v>0</v>
      </c>
      <c r="O17" s="75">
        <v>1642</v>
      </c>
      <c r="P17" s="75">
        <v>5138</v>
      </c>
      <c r="Q17" s="71" t="str">
        <f t="shared" si="9"/>
        <v>n/a</v>
      </c>
      <c r="R17" s="71">
        <f t="shared" si="10"/>
        <v>-0.10353227771010964</v>
      </c>
      <c r="S17" s="67">
        <f t="shared" si="11"/>
        <v>-0.71350720124562084</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c r="A19" s="11"/>
      <c r="B19" s="14"/>
      <c r="C19" s="39"/>
      <c r="D19" s="37" t="s">
        <v>19</v>
      </c>
      <c r="E19" s="40"/>
      <c r="F19" s="75">
        <v>130</v>
      </c>
      <c r="G19" s="75">
        <v>0</v>
      </c>
      <c r="H19" s="75">
        <v>118</v>
      </c>
      <c r="I19" s="75">
        <v>108</v>
      </c>
      <c r="J19" s="71" t="str">
        <f t="shared" si="0"/>
        <v>n/a</v>
      </c>
      <c r="K19" s="71">
        <f t="shared" ref="K19:K20" si="13">IFERROR(F19/H19-1,"n/a")</f>
        <v>0.10169491525423724</v>
      </c>
      <c r="L19" s="67">
        <f t="shared" si="12"/>
        <v>0.20370370370370372</v>
      </c>
      <c r="M19" s="75">
        <v>333</v>
      </c>
      <c r="N19" s="75">
        <v>0</v>
      </c>
      <c r="O19" s="75">
        <v>364</v>
      </c>
      <c r="P19" s="75">
        <v>316</v>
      </c>
      <c r="Q19" s="71" t="str">
        <f t="shared" ref="Q19:Q20" si="14">IFERROR(M19/N19-1,"n/a")</f>
        <v>n/a</v>
      </c>
      <c r="R19" s="71">
        <f t="shared" ref="R19:R20" si="15">IFERROR(M19/O19-1,"n/a")</f>
        <v>-8.5164835164835195E-2</v>
      </c>
      <c r="S19" s="67">
        <f t="shared" ref="S19:S20" si="16">IFERROR(M19/P19-1,"n/a")</f>
        <v>5.3797468354430444E-2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c r="A20" s="11"/>
      <c r="B20" s="14"/>
      <c r="C20" s="39"/>
      <c r="D20" s="37" t="s">
        <v>20</v>
      </c>
      <c r="E20" s="38"/>
      <c r="F20" s="75">
        <v>283677</v>
      </c>
      <c r="G20" s="75">
        <v>0</v>
      </c>
      <c r="H20" s="75">
        <v>147660</v>
      </c>
      <c r="I20" s="75">
        <v>391750</v>
      </c>
      <c r="J20" s="71" t="str">
        <f t="shared" si="0"/>
        <v>n/a</v>
      </c>
      <c r="K20" s="71">
        <f t="shared" si="13"/>
        <v>0.92114993904916709</v>
      </c>
      <c r="L20" s="67">
        <f t="shared" si="12"/>
        <v>-0.27587236758136569</v>
      </c>
      <c r="M20" s="75">
        <v>603330</v>
      </c>
      <c r="N20" s="75">
        <v>0</v>
      </c>
      <c r="O20" s="75">
        <v>833999</v>
      </c>
      <c r="P20" s="75">
        <v>1065724</v>
      </c>
      <c r="Q20" s="71" t="str">
        <f t="shared" si="14"/>
        <v>n/a</v>
      </c>
      <c r="R20" s="71">
        <f t="shared" si="15"/>
        <v>-0.27658186640511562</v>
      </c>
      <c r="S20" s="67">
        <f t="shared" si="16"/>
        <v>-0.43387781451858076</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c r="A22" s="11"/>
      <c r="B22" s="14"/>
      <c r="C22" s="39"/>
      <c r="D22" s="37" t="s">
        <v>19</v>
      </c>
      <c r="E22" s="38"/>
      <c r="F22" s="75">
        <v>14</v>
      </c>
      <c r="G22" s="75">
        <v>4</v>
      </c>
      <c r="H22" s="75">
        <v>1</v>
      </c>
      <c r="I22" s="75">
        <v>9</v>
      </c>
      <c r="J22" s="71">
        <f t="shared" si="0"/>
        <v>2.5</v>
      </c>
      <c r="K22" s="71">
        <f t="shared" ref="K22:K23" si="17">IFERROR(F22/H22-1,"n/a")</f>
        <v>13</v>
      </c>
      <c r="L22" s="67">
        <f t="shared" si="12"/>
        <v>0.55555555555555558</v>
      </c>
      <c r="M22" s="75">
        <v>23</v>
      </c>
      <c r="N22" s="75">
        <v>9</v>
      </c>
      <c r="O22" s="75">
        <v>9</v>
      </c>
      <c r="P22" s="75">
        <v>20</v>
      </c>
      <c r="Q22" s="71">
        <f t="shared" ref="Q22:Q23" si="18">IFERROR(M22/N22-1,"n/a")</f>
        <v>1.5555555555555554</v>
      </c>
      <c r="R22" s="71">
        <f t="shared" ref="R22:R23" si="19">IFERROR(M22/O22-1,"n/a")</f>
        <v>1.5555555555555554</v>
      </c>
      <c r="S22" s="67">
        <f t="shared" ref="S22:S23" si="20">IFERROR(M22/P22-1,"n/a")</f>
        <v>0.14999999999999991</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c r="A23" s="11"/>
      <c r="B23" s="14"/>
      <c r="C23" s="39"/>
      <c r="D23" s="37" t="s">
        <v>20</v>
      </c>
      <c r="E23" s="38"/>
      <c r="F23" s="75">
        <v>19157</v>
      </c>
      <c r="G23" s="75">
        <v>3290</v>
      </c>
      <c r="H23" s="75">
        <v>565</v>
      </c>
      <c r="I23" s="75">
        <v>31670</v>
      </c>
      <c r="J23" s="71">
        <f t="shared" si="0"/>
        <v>4.8227963525835866</v>
      </c>
      <c r="K23" s="71">
        <f t="shared" si="17"/>
        <v>32.906194690265487</v>
      </c>
      <c r="L23" s="67">
        <f t="shared" si="12"/>
        <v>-0.39510577833912219</v>
      </c>
      <c r="M23" s="75">
        <v>26521</v>
      </c>
      <c r="N23" s="75">
        <v>7964</v>
      </c>
      <c r="O23" s="75">
        <v>40221</v>
      </c>
      <c r="P23" s="75">
        <v>76275</v>
      </c>
      <c r="Q23" s="71">
        <f t="shared" si="18"/>
        <v>2.3301104972375692</v>
      </c>
      <c r="R23" s="71">
        <f t="shared" si="19"/>
        <v>-0.34061808507993341</v>
      </c>
      <c r="S23" s="67">
        <f t="shared" si="20"/>
        <v>-0.65229760734185516</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c r="A24" s="11"/>
      <c r="B24" s="14"/>
      <c r="C24" s="36" t="s">
        <v>18</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c r="A25" s="15"/>
      <c r="B25" s="14"/>
      <c r="C25" s="39"/>
      <c r="D25" s="37" t="s">
        <v>19</v>
      </c>
      <c r="E25" s="38"/>
      <c r="F25" s="75">
        <v>14</v>
      </c>
      <c r="G25" s="75">
        <v>1</v>
      </c>
      <c r="H25" s="75">
        <v>0</v>
      </c>
      <c r="I25" s="75">
        <v>1</v>
      </c>
      <c r="J25" s="71">
        <f t="shared" si="0"/>
        <v>13</v>
      </c>
      <c r="K25" s="71" t="str">
        <f t="shared" ref="K25:K28" si="21">IFERROR(F25/H25-1,"n/a")</f>
        <v>n/a</v>
      </c>
      <c r="L25" s="67">
        <f t="shared" si="12"/>
        <v>13</v>
      </c>
      <c r="M25" s="75">
        <v>16</v>
      </c>
      <c r="N25" s="75">
        <v>3</v>
      </c>
      <c r="O25" s="75">
        <v>1</v>
      </c>
      <c r="P25" s="75">
        <v>4</v>
      </c>
      <c r="Q25" s="71">
        <f t="shared" ref="Q25:Q28" si="22">IFERROR(M25/N25-1,"n/a")</f>
        <v>4.333333333333333</v>
      </c>
      <c r="R25" s="71">
        <f t="shared" ref="R25:R28" si="23">IFERROR(M25/O25-1,"n/a")</f>
        <v>15</v>
      </c>
      <c r="S25" s="67">
        <f t="shared" ref="S25:S28" si="24">IFERROR(M25/P25-1,"n/a")</f>
        <v>3</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c r="A26" s="11"/>
      <c r="B26" s="14"/>
      <c r="C26" s="39"/>
      <c r="D26" s="37" t="s">
        <v>20</v>
      </c>
      <c r="E26" s="38"/>
      <c r="F26" s="75">
        <v>8889</v>
      </c>
      <c r="G26" s="75">
        <v>856</v>
      </c>
      <c r="H26" s="75">
        <v>0</v>
      </c>
      <c r="I26" s="75">
        <v>1452</v>
      </c>
      <c r="J26" s="71">
        <f t="shared" si="0"/>
        <v>9.384345794392523</v>
      </c>
      <c r="K26" s="71" t="str">
        <f t="shared" si="21"/>
        <v>n/a</v>
      </c>
      <c r="L26" s="67">
        <f t="shared" si="12"/>
        <v>5.1219008264462813</v>
      </c>
      <c r="M26" s="75">
        <v>10872</v>
      </c>
      <c r="N26" s="75">
        <v>2139</v>
      </c>
      <c r="O26" s="75">
        <v>892</v>
      </c>
      <c r="P26" s="75">
        <v>6109</v>
      </c>
      <c r="Q26" s="71">
        <f t="shared" si="22"/>
        <v>4.0827489481065919</v>
      </c>
      <c r="R26" s="71">
        <f t="shared" si="23"/>
        <v>11.188340807174887</v>
      </c>
      <c r="S26" s="67">
        <f t="shared" si="24"/>
        <v>0.7796693403175643</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ht="15.75" thickBot="1">
      <c r="A27" s="11"/>
      <c r="B27" s="14"/>
      <c r="C27" s="41" t="s">
        <v>16</v>
      </c>
      <c r="D27" s="42"/>
      <c r="E27" s="43"/>
      <c r="F27" s="52">
        <f t="shared" ref="F27:I28" si="25">F10+F13+F16+F19+F22+F25</f>
        <v>261</v>
      </c>
      <c r="G27" s="52">
        <f t="shared" si="25"/>
        <v>5</v>
      </c>
      <c r="H27" s="52">
        <f t="shared" si="25"/>
        <v>160</v>
      </c>
      <c r="I27" s="52">
        <f t="shared" si="25"/>
        <v>229</v>
      </c>
      <c r="J27" s="73">
        <f t="shared" si="0"/>
        <v>51.2</v>
      </c>
      <c r="K27" s="73">
        <f t="shared" si="21"/>
        <v>0.63125000000000009</v>
      </c>
      <c r="L27" s="69">
        <f t="shared" si="12"/>
        <v>0.13973799126637565</v>
      </c>
      <c r="M27" s="52">
        <f t="shared" ref="M27:P28" si="26">M10+M13+M16+M19+M22+M25</f>
        <v>632</v>
      </c>
      <c r="N27" s="52">
        <f t="shared" si="26"/>
        <v>12</v>
      </c>
      <c r="O27" s="52">
        <f t="shared" si="26"/>
        <v>565</v>
      </c>
      <c r="P27" s="52">
        <f t="shared" si="26"/>
        <v>635</v>
      </c>
      <c r="Q27" s="73">
        <f t="shared" si="22"/>
        <v>51.666666666666664</v>
      </c>
      <c r="R27" s="73">
        <f t="shared" si="23"/>
        <v>0.11858407079646027</v>
      </c>
      <c r="S27" s="69">
        <f t="shared" si="24"/>
        <v>-4.7244094488189115E-3</v>
      </c>
      <c r="T27" s="52">
        <f t="shared" ref="T27:V28" si="27">T10+T13+T16+T19+T22+T25</f>
        <v>1059</v>
      </c>
      <c r="U27" s="52">
        <f t="shared" si="27"/>
        <v>667</v>
      </c>
      <c r="V27" s="52">
        <f t="shared" si="27"/>
        <v>3344</v>
      </c>
      <c r="W27" s="24"/>
      <c r="X27" s="24"/>
      <c r="Y27" s="24"/>
      <c r="Z27" s="24"/>
      <c r="AA27" s="24"/>
      <c r="AB27" s="24"/>
      <c r="AC27" s="24"/>
      <c r="AD27" s="24"/>
      <c r="AE27" s="24"/>
      <c r="AF27" s="24"/>
      <c r="AG27" s="24"/>
      <c r="AH27" s="24"/>
      <c r="AI27" s="24"/>
      <c r="AJ27" s="24"/>
      <c r="AK27" s="24"/>
      <c r="AL27" s="24"/>
    </row>
    <row r="28" spans="1:38" s="27" customFormat="1" ht="16.5" thickTop="1" thickBot="1">
      <c r="A28" s="11"/>
      <c r="B28" s="14"/>
      <c r="C28" s="44" t="s">
        <v>17</v>
      </c>
      <c r="D28" s="45"/>
      <c r="E28" s="46"/>
      <c r="F28" s="53">
        <f t="shared" si="25"/>
        <v>405505</v>
      </c>
      <c r="G28" s="53">
        <f t="shared" si="25"/>
        <v>4146</v>
      </c>
      <c r="H28" s="53">
        <f t="shared" si="25"/>
        <v>226205</v>
      </c>
      <c r="I28" s="53">
        <f t="shared" si="25"/>
        <v>655947</v>
      </c>
      <c r="J28" s="74">
        <f t="shared" si="0"/>
        <v>96.806319343945972</v>
      </c>
      <c r="K28" s="74">
        <f t="shared" si="21"/>
        <v>0.79264384076390892</v>
      </c>
      <c r="L28" s="70">
        <f t="shared" si="12"/>
        <v>-0.38180218828655366</v>
      </c>
      <c r="M28" s="53">
        <f t="shared" si="26"/>
        <v>866977</v>
      </c>
      <c r="N28" s="53">
        <f t="shared" si="26"/>
        <v>10103</v>
      </c>
      <c r="O28" s="53">
        <f t="shared" si="26"/>
        <v>1282196</v>
      </c>
      <c r="P28" s="53">
        <f t="shared" si="26"/>
        <v>1790526</v>
      </c>
      <c r="Q28" s="74">
        <f t="shared" si="22"/>
        <v>84.813817677917456</v>
      </c>
      <c r="R28" s="74">
        <f t="shared" si="23"/>
        <v>-0.32383426558810047</v>
      </c>
      <c r="S28" s="70">
        <f t="shared" si="24"/>
        <v>-0.51579759243931678</v>
      </c>
      <c r="T28" s="53">
        <f t="shared" si="27"/>
        <v>1554247</v>
      </c>
      <c r="U28" s="53">
        <f t="shared" si="27"/>
        <v>1323431</v>
      </c>
      <c r="V28" s="53">
        <f t="shared" si="27"/>
        <v>9169021</v>
      </c>
      <c r="W28" s="24"/>
      <c r="X28" s="26"/>
      <c r="Y28" s="26"/>
      <c r="Z28" s="26"/>
      <c r="AA28" s="26"/>
      <c r="AB28" s="26"/>
      <c r="AC28" s="26"/>
      <c r="AD28" s="26"/>
      <c r="AE28" s="26"/>
      <c r="AF28" s="26"/>
      <c r="AG28" s="26"/>
      <c r="AH28" s="26"/>
      <c r="AI28" s="26"/>
      <c r="AJ28" s="26"/>
      <c r="AK28" s="26"/>
      <c r="AL28" s="26"/>
    </row>
    <row r="29" spans="1:38" ht="15.75" thickTop="1">
      <c r="A29" s="10"/>
      <c r="B29" s="10"/>
      <c r="C29" s="10"/>
      <c r="D29" s="10"/>
      <c r="E29" s="10"/>
      <c r="F29" s="10"/>
      <c r="G29" s="47"/>
      <c r="H29" s="47"/>
      <c r="I29" s="47"/>
      <c r="J29" s="47"/>
      <c r="K29" s="10"/>
      <c r="L29" s="10"/>
      <c r="M29" s="10"/>
      <c r="N29" s="10"/>
      <c r="O29" s="10"/>
      <c r="P29" s="10"/>
      <c r="Q29" s="10"/>
      <c r="R29" s="10"/>
      <c r="S29" s="10"/>
      <c r="T29" s="10"/>
      <c r="U29" s="10"/>
      <c r="V29" s="10"/>
    </row>
    <row r="30" spans="1:38" hidden="1">
      <c r="A30" s="10"/>
      <c r="B30" s="10"/>
      <c r="C30" s="10"/>
      <c r="D30" s="10"/>
      <c r="E30" s="10"/>
      <c r="F30" s="10"/>
      <c r="G30" s="47"/>
      <c r="H30" s="47"/>
      <c r="I30" s="47"/>
      <c r="J30" s="47"/>
      <c r="K30" s="10"/>
      <c r="L30" s="10"/>
      <c r="M30" s="10"/>
      <c r="N30" s="10"/>
      <c r="O30" s="10"/>
      <c r="P30" s="10"/>
      <c r="Q30" s="10"/>
      <c r="R30" s="10"/>
      <c r="S30" s="10"/>
      <c r="T30" s="10"/>
      <c r="U30" s="10"/>
      <c r="V30" s="10"/>
    </row>
    <row r="31" spans="1:38" hidden="1">
      <c r="A31" s="10"/>
      <c r="B31" s="10"/>
      <c r="C31" s="10"/>
      <c r="D31" s="10"/>
      <c r="E31" s="10"/>
      <c r="F31" s="10"/>
      <c r="G31" s="47"/>
      <c r="H31" s="47"/>
      <c r="I31" s="47"/>
      <c r="J31" s="47"/>
      <c r="K31" s="10"/>
      <c r="L31" s="10"/>
      <c r="M31" s="10"/>
      <c r="N31" s="10"/>
      <c r="O31" s="10"/>
      <c r="P31" s="10"/>
      <c r="Q31" s="10"/>
      <c r="R31" s="10"/>
      <c r="S31" s="10"/>
      <c r="T31" s="10"/>
      <c r="U31" s="10"/>
      <c r="V31" s="10"/>
    </row>
    <row r="32" spans="1:38"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pageSetup paperSize="9" scale="85" orientation="landscape" horizontalDpi="4294967293" verticalDpi="4294967293"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election activeCell="V3" sqref="V3"/>
    </sheetView>
  </sheetViews>
  <sheetFormatPr defaultColWidth="0" defaultRowHeight="15" customHeight="1" zeroHeight="1"/>
  <cols>
    <col min="1" max="3" width="2.5703125" customWidth="1"/>
    <col min="4" max="4" width="9.140625" customWidth="1"/>
    <col min="5" max="6" width="15.42578125" customWidth="1"/>
    <col min="7" max="7" width="11.140625" bestFit="1" customWidth="1"/>
    <col min="8" max="8" width="11.28515625" bestFit="1" customWidth="1"/>
    <col min="9" max="9" width="10.5703125" bestFit="1" customWidth="1"/>
    <col min="10" max="10" width="8.5703125" customWidth="1"/>
    <col min="11" max="12" width="9.140625" customWidth="1"/>
    <col min="13" max="13" width="10.85546875" bestFit="1" customWidth="1"/>
    <col min="14" max="14" width="10.28515625" bestFit="1" customWidth="1"/>
    <col min="15" max="15" width="12.28515625" bestFit="1" customWidth="1"/>
    <col min="16" max="16" width="12.5703125" bestFit="1" customWidth="1"/>
    <col min="17" max="17" width="8.7109375" customWidth="1"/>
    <col min="18" max="19" width="9.140625" customWidth="1"/>
    <col min="20" max="20" width="12.140625" bestFit="1" customWidth="1"/>
    <col min="21" max="21" width="11.85546875" bestFit="1" customWidth="1"/>
    <col min="22" max="22" width="12.42578125" customWidth="1"/>
    <col min="23" max="23" width="3.28515625" style="24" customWidth="1"/>
    <col min="24" max="38" width="0" style="10" hidden="1" customWidth="1"/>
    <col min="39" max="16384" width="9.140625" hidden="1"/>
  </cols>
  <sheetData>
    <row r="1" spans="1:38">
      <c r="A1" s="10"/>
      <c r="B1" s="10"/>
      <c r="C1" s="10"/>
      <c r="D1" s="10"/>
      <c r="E1" s="10"/>
      <c r="F1" s="10"/>
      <c r="G1" s="10"/>
      <c r="H1" s="10"/>
      <c r="I1" s="10"/>
      <c r="J1" s="10"/>
      <c r="K1" s="10"/>
      <c r="L1" s="10"/>
      <c r="M1" s="10"/>
      <c r="N1" s="10"/>
      <c r="O1" s="10"/>
      <c r="P1" s="10"/>
      <c r="Q1" s="10"/>
      <c r="R1" s="10"/>
      <c r="S1" s="10"/>
      <c r="T1" s="10"/>
      <c r="U1" s="10"/>
      <c r="V1" s="10"/>
      <c r="W1" s="10"/>
    </row>
    <row r="2" spans="1:38" ht="19.5" thickBot="1">
      <c r="A2" s="10"/>
      <c r="B2" s="9" t="s">
        <v>10</v>
      </c>
      <c r="C2" s="28"/>
      <c r="D2" s="28"/>
      <c r="E2" s="28"/>
      <c r="F2" s="28"/>
      <c r="G2" s="28"/>
      <c r="H2" s="28"/>
      <c r="I2" s="28"/>
      <c r="J2" s="28"/>
      <c r="K2" s="28"/>
      <c r="L2" s="28"/>
      <c r="M2" s="28"/>
      <c r="N2" s="28"/>
      <c r="O2" s="28"/>
      <c r="P2" s="28"/>
      <c r="Q2" s="28"/>
      <c r="R2" s="28"/>
      <c r="S2" s="28"/>
      <c r="T2" s="28"/>
      <c r="U2" s="28"/>
      <c r="V2" s="28"/>
      <c r="W2" s="10"/>
    </row>
    <row r="3" spans="1:38">
      <c r="A3" s="11"/>
      <c r="B3" s="12"/>
      <c r="C3" s="29"/>
      <c r="D3" s="29"/>
      <c r="E3" s="29"/>
      <c r="F3" s="29"/>
      <c r="G3" s="29"/>
      <c r="H3" s="29"/>
      <c r="I3" s="29"/>
      <c r="J3" s="29"/>
      <c r="K3" s="29"/>
      <c r="L3" s="29"/>
      <c r="M3" s="29"/>
      <c r="N3" s="29"/>
      <c r="O3" s="29"/>
      <c r="P3" s="29"/>
      <c r="Q3" s="29"/>
      <c r="R3" s="29"/>
      <c r="S3" s="29"/>
      <c r="T3" s="29"/>
      <c r="U3" s="29"/>
      <c r="V3" s="30"/>
      <c r="W3" s="10"/>
    </row>
    <row r="4" spans="1:38" ht="15.75">
      <c r="A4" s="11"/>
      <c r="B4" s="13" t="s">
        <v>11</v>
      </c>
      <c r="C4" s="31"/>
      <c r="D4" s="29"/>
      <c r="E4" s="65" t="s">
        <v>42</v>
      </c>
      <c r="F4" s="29"/>
      <c r="G4" s="29"/>
      <c r="H4" s="29"/>
      <c r="I4" s="29"/>
      <c r="J4" s="29"/>
      <c r="K4" s="29"/>
      <c r="L4" s="29"/>
      <c r="M4" s="29"/>
      <c r="N4" s="29"/>
      <c r="O4" s="29"/>
      <c r="P4" s="29"/>
      <c r="Q4" s="29"/>
      <c r="R4" s="29"/>
      <c r="S4" s="29"/>
      <c r="T4" s="29"/>
      <c r="U4" s="29"/>
      <c r="V4" s="29"/>
      <c r="W4" s="10"/>
    </row>
    <row r="5" spans="1:38">
      <c r="A5" s="11"/>
      <c r="B5" s="12"/>
      <c r="C5" s="29"/>
      <c r="D5" s="29"/>
      <c r="E5" s="29"/>
      <c r="F5" s="29"/>
      <c r="G5" s="29"/>
      <c r="H5" s="29"/>
      <c r="I5" s="29"/>
      <c r="J5" s="29"/>
      <c r="K5" s="29"/>
      <c r="L5" s="29"/>
      <c r="M5" s="29"/>
      <c r="N5" s="29"/>
      <c r="O5" s="29"/>
      <c r="P5" s="29"/>
      <c r="Q5" s="29"/>
      <c r="R5" s="29"/>
      <c r="S5" s="29"/>
      <c r="T5" s="29"/>
      <c r="U5" s="29"/>
      <c r="V5" s="29"/>
    </row>
    <row r="6" spans="1:38" s="23" customFormat="1">
      <c r="A6" s="11"/>
      <c r="B6"/>
      <c r="C6" s="32" t="s">
        <v>11</v>
      </c>
      <c r="D6" s="33"/>
      <c r="E6" s="33"/>
      <c r="F6" s="267" t="s">
        <v>43</v>
      </c>
      <c r="G6" s="267"/>
      <c r="H6" s="267"/>
      <c r="I6" s="267"/>
      <c r="J6" s="267"/>
      <c r="K6" s="267"/>
      <c r="L6" s="262"/>
      <c r="M6" s="260" t="s">
        <v>44</v>
      </c>
      <c r="N6" s="267"/>
      <c r="O6" s="267"/>
      <c r="P6" s="267"/>
      <c r="Q6" s="267"/>
      <c r="R6" s="267"/>
      <c r="S6" s="262"/>
      <c r="T6" s="260" t="s">
        <v>25</v>
      </c>
      <c r="U6" s="267"/>
      <c r="V6" s="267"/>
      <c r="W6" s="24"/>
      <c r="X6" s="22"/>
      <c r="Y6" s="22"/>
      <c r="Z6" s="22"/>
      <c r="AA6" s="22"/>
      <c r="AB6" s="22"/>
      <c r="AC6" s="22"/>
      <c r="AD6" s="22"/>
      <c r="AE6" s="22"/>
      <c r="AF6" s="22"/>
      <c r="AG6" s="22"/>
      <c r="AH6" s="22"/>
      <c r="AI6" s="22"/>
      <c r="AJ6" s="22"/>
      <c r="AK6" s="22"/>
      <c r="AL6" s="22"/>
    </row>
    <row r="7" spans="1:38" s="25" customFormat="1" ht="15.75">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2.5">
      <c r="A8" s="54"/>
      <c r="B8" s="55"/>
      <c r="C8" s="66" t="s">
        <v>21</v>
      </c>
      <c r="D8" s="56"/>
      <c r="E8" s="57"/>
      <c r="F8" s="62">
        <v>2022</v>
      </c>
      <c r="G8" s="58">
        <v>2021</v>
      </c>
      <c r="H8" s="58">
        <v>2020</v>
      </c>
      <c r="I8" s="58">
        <v>2019</v>
      </c>
      <c r="J8" s="59" t="s">
        <v>22</v>
      </c>
      <c r="K8" s="59" t="s">
        <v>23</v>
      </c>
      <c r="L8" s="64" t="s">
        <v>24</v>
      </c>
      <c r="M8" s="59">
        <v>2022</v>
      </c>
      <c r="N8" s="58">
        <v>2021</v>
      </c>
      <c r="O8" s="58">
        <v>2020</v>
      </c>
      <c r="P8" s="58">
        <v>2019</v>
      </c>
      <c r="Q8" s="59" t="s">
        <v>22</v>
      </c>
      <c r="R8" s="59" t="s">
        <v>23</v>
      </c>
      <c r="S8" s="64" t="s">
        <v>24</v>
      </c>
      <c r="T8" s="59">
        <v>2021</v>
      </c>
      <c r="U8" s="58">
        <v>2020</v>
      </c>
      <c r="V8" s="58">
        <v>2019</v>
      </c>
      <c r="W8" s="60"/>
      <c r="X8" s="60"/>
      <c r="Y8" s="60"/>
      <c r="Z8" s="60"/>
      <c r="AA8" s="60"/>
      <c r="AB8" s="60"/>
      <c r="AC8" s="60"/>
      <c r="AD8" s="60"/>
      <c r="AE8" s="60"/>
      <c r="AF8" s="60"/>
      <c r="AG8" s="60"/>
      <c r="AH8" s="60"/>
      <c r="AI8" s="60"/>
      <c r="AJ8" s="60"/>
      <c r="AK8" s="60"/>
      <c r="AL8" s="60"/>
    </row>
    <row r="9" spans="1:38" s="25" customFormat="1">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c r="A10" s="11"/>
      <c r="B10" s="14"/>
      <c r="C10" s="39"/>
      <c r="D10" s="37" t="s">
        <v>19</v>
      </c>
      <c r="E10" s="38"/>
      <c r="F10" s="75">
        <v>59</v>
      </c>
      <c r="G10" s="75">
        <v>0</v>
      </c>
      <c r="H10" s="75">
        <v>55</v>
      </c>
      <c r="I10" s="75">
        <v>62</v>
      </c>
      <c r="J10" s="71" t="str">
        <f t="shared" ref="J10:J28" si="0">IFERROR(F10/G10-1,"n/a")</f>
        <v>n/a</v>
      </c>
      <c r="K10" s="71">
        <f>IFERROR(F10/H10-1,"n/a")</f>
        <v>7.2727272727272751E-2</v>
      </c>
      <c r="L10" s="67">
        <f t="shared" ref="L10:L11" si="1">IFERROR(F10/I10-1,"n/a")</f>
        <v>-4.8387096774193505E-2</v>
      </c>
      <c r="M10" s="75">
        <v>123</v>
      </c>
      <c r="N10" s="75">
        <v>0</v>
      </c>
      <c r="O10" s="75">
        <v>116</v>
      </c>
      <c r="P10" s="75">
        <v>138</v>
      </c>
      <c r="Q10" s="71" t="str">
        <f>IFERROR(M10/N10-1,"n/a")</f>
        <v>n/a</v>
      </c>
      <c r="R10" s="71">
        <f>IFERROR(M10/O10-1,"n/a")</f>
        <v>6.0344827586206851E-2</v>
      </c>
      <c r="S10" s="67">
        <f>IFERROR(M10/P10-1,"n/a")</f>
        <v>-0.10869565217391308</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c r="A11" s="11"/>
      <c r="B11" s="14"/>
      <c r="C11" s="39"/>
      <c r="D11" s="37" t="s">
        <v>20</v>
      </c>
      <c r="E11" s="38"/>
      <c r="F11" s="75">
        <v>44710</v>
      </c>
      <c r="G11" s="75">
        <v>0</v>
      </c>
      <c r="H11" s="75">
        <v>101463</v>
      </c>
      <c r="I11" s="75">
        <v>119668</v>
      </c>
      <c r="J11" s="71" t="str">
        <f t="shared" si="0"/>
        <v>n/a</v>
      </c>
      <c r="K11" s="71">
        <f t="shared" ref="K11" si="2">IFERROR(F11/H11-1,"n/a")</f>
        <v>-0.55934675694588176</v>
      </c>
      <c r="L11" s="67">
        <f t="shared" si="1"/>
        <v>-0.62638299294715383</v>
      </c>
      <c r="M11" s="75">
        <v>95504</v>
      </c>
      <c r="N11" s="75">
        <v>0</v>
      </c>
      <c r="O11" s="75">
        <v>210259</v>
      </c>
      <c r="P11" s="75">
        <v>276534</v>
      </c>
      <c r="Q11" s="71" t="str">
        <f>IFERROR(M11/N11-1,"n/a")</f>
        <v>n/a</v>
      </c>
      <c r="R11" s="71">
        <f>IFERROR(M11/O11-1,"n/a")</f>
        <v>-0.54577925320675935</v>
      </c>
      <c r="S11" s="67">
        <f>IFERROR(M11/P11-1,"n/a")</f>
        <v>-0.65463921253806046</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c r="A13" s="11"/>
      <c r="B13" s="14"/>
      <c r="C13" s="39"/>
      <c r="D13" s="37" t="s">
        <v>19</v>
      </c>
      <c r="E13" s="38"/>
      <c r="F13" s="75">
        <v>13</v>
      </c>
      <c r="G13" s="75">
        <v>0</v>
      </c>
      <c r="H13" s="75">
        <v>14</v>
      </c>
      <c r="I13" s="75">
        <v>21</v>
      </c>
      <c r="J13" s="71" t="str">
        <f t="shared" si="0"/>
        <v>n/a</v>
      </c>
      <c r="K13" s="71">
        <f t="shared" ref="K13:K14" si="3">IFERROR(F13/H13-1,"n/a")</f>
        <v>-7.1428571428571397E-2</v>
      </c>
      <c r="L13" s="67">
        <f t="shared" ref="L13:L14" si="4">IFERROR(F13/I13-1,"n/a")</f>
        <v>-0.38095238095238093</v>
      </c>
      <c r="M13" s="75">
        <v>29</v>
      </c>
      <c r="N13" s="75">
        <v>0</v>
      </c>
      <c r="O13" s="75">
        <v>33</v>
      </c>
      <c r="P13" s="75">
        <v>45</v>
      </c>
      <c r="Q13" s="71" t="str">
        <f t="shared" ref="Q13:Q14" si="5">IFERROR(M13/N13-1,"n/a")</f>
        <v>n/a</v>
      </c>
      <c r="R13" s="71">
        <f t="shared" ref="R13:R14" si="6">IFERROR(M13/O13-1,"n/a")</f>
        <v>-0.12121212121212122</v>
      </c>
      <c r="S13" s="67">
        <f t="shared" ref="S13:S14" si="7">IFERROR(M13/P13-1,"n/a")</f>
        <v>-0.35555555555555551</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c r="A14" s="11"/>
      <c r="B14" s="14"/>
      <c r="C14" s="39"/>
      <c r="D14" s="37" t="s">
        <v>20</v>
      </c>
      <c r="E14" s="38"/>
      <c r="F14" s="75">
        <v>14032</v>
      </c>
      <c r="G14" s="75">
        <v>0</v>
      </c>
      <c r="H14" s="75">
        <v>47023</v>
      </c>
      <c r="I14" s="75">
        <v>59703</v>
      </c>
      <c r="J14" s="71" t="str">
        <f t="shared" si="0"/>
        <v>n/a</v>
      </c>
      <c r="K14" s="71">
        <f t="shared" si="3"/>
        <v>-0.70159283754758306</v>
      </c>
      <c r="L14" s="67">
        <f t="shared" si="4"/>
        <v>-0.76496993450915363</v>
      </c>
      <c r="M14" s="75">
        <v>35860</v>
      </c>
      <c r="N14" s="75">
        <v>0</v>
      </c>
      <c r="O14" s="75">
        <v>118022</v>
      </c>
      <c r="P14" s="75">
        <v>134226</v>
      </c>
      <c r="Q14" s="71" t="str">
        <f t="shared" si="5"/>
        <v>n/a</v>
      </c>
      <c r="R14" s="71">
        <f t="shared" si="6"/>
        <v>-0.69615834335971261</v>
      </c>
      <c r="S14" s="67">
        <f t="shared" si="7"/>
        <v>-0.73283864526991782</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c r="A16" s="11"/>
      <c r="B16" s="14"/>
      <c r="C16" s="39"/>
      <c r="D16" s="37" t="s">
        <v>19</v>
      </c>
      <c r="E16" s="38"/>
      <c r="F16" s="75">
        <v>2</v>
      </c>
      <c r="G16" s="75">
        <v>0</v>
      </c>
      <c r="H16" s="75">
        <v>0</v>
      </c>
      <c r="I16" s="75">
        <v>1</v>
      </c>
      <c r="J16" s="71" t="str">
        <f t="shared" si="0"/>
        <v>n/a</v>
      </c>
      <c r="K16" s="71" t="str">
        <f t="shared" ref="K16:K17" si="8">IFERROR(F16/H16-1,"n/a")</f>
        <v>n/a</v>
      </c>
      <c r="L16" s="67">
        <f>IFERROR(F16/I16-1,"n/a")</f>
        <v>1</v>
      </c>
      <c r="M16" s="75">
        <v>5</v>
      </c>
      <c r="N16" s="75">
        <v>0</v>
      </c>
      <c r="O16" s="75">
        <v>1</v>
      </c>
      <c r="P16" s="75">
        <v>1</v>
      </c>
      <c r="Q16" s="71" t="str">
        <f t="shared" ref="Q16:Q17" si="9">IFERROR(M16/N16-1,"n/a")</f>
        <v>n/a</v>
      </c>
      <c r="R16" s="71">
        <f t="shared" ref="R16:R17" si="10">IFERROR(M16/O16-1,"n/a")</f>
        <v>4</v>
      </c>
      <c r="S16" s="67">
        <f t="shared" ref="S16:S17" si="11">IFERROR(M16/P16-1,"n/a")</f>
        <v>4</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c r="A17" s="11"/>
      <c r="B17" s="14"/>
      <c r="C17" s="39"/>
      <c r="D17" s="37" t="s">
        <v>20</v>
      </c>
      <c r="E17" s="38"/>
      <c r="F17" s="75">
        <v>294</v>
      </c>
      <c r="G17" s="75">
        <v>0</v>
      </c>
      <c r="H17" s="75">
        <v>0</v>
      </c>
      <c r="I17" s="75">
        <v>583</v>
      </c>
      <c r="J17" s="71" t="str">
        <f t="shared" si="0"/>
        <v>n/a</v>
      </c>
      <c r="K17" s="71" t="str">
        <f t="shared" si="8"/>
        <v>n/a</v>
      </c>
      <c r="L17" s="67">
        <f t="shared" ref="L17:L28" si="12">IFERROR(F17/I17-1,"n/a")</f>
        <v>-0.49571183533447682</v>
      </c>
      <c r="M17" s="75">
        <v>1108</v>
      </c>
      <c r="N17" s="75">
        <v>0</v>
      </c>
      <c r="O17" s="75">
        <v>823</v>
      </c>
      <c r="P17" s="75">
        <v>583</v>
      </c>
      <c r="Q17" s="71" t="str">
        <f t="shared" si="9"/>
        <v>n/a</v>
      </c>
      <c r="R17" s="71">
        <f t="shared" si="10"/>
        <v>0.34629404617253945</v>
      </c>
      <c r="S17" s="67">
        <f t="shared" si="11"/>
        <v>0.90051457975986282</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c r="A19" s="11"/>
      <c r="B19" s="14"/>
      <c r="C19" s="39"/>
      <c r="D19" s="37" t="s">
        <v>19</v>
      </c>
      <c r="E19" s="40"/>
      <c r="F19" s="75">
        <v>103</v>
      </c>
      <c r="G19" s="75">
        <v>0</v>
      </c>
      <c r="H19" s="75">
        <v>120</v>
      </c>
      <c r="I19" s="75">
        <v>95</v>
      </c>
      <c r="J19" s="71" t="str">
        <f t="shared" si="0"/>
        <v>n/a</v>
      </c>
      <c r="K19" s="71">
        <f t="shared" ref="K19:K20" si="13">IFERROR(F19/H19-1,"n/a")</f>
        <v>-0.14166666666666672</v>
      </c>
      <c r="L19" s="67">
        <f t="shared" si="12"/>
        <v>8.4210526315789513E-2</v>
      </c>
      <c r="M19" s="75">
        <v>203</v>
      </c>
      <c r="N19" s="75">
        <v>0</v>
      </c>
      <c r="O19" s="75">
        <v>246</v>
      </c>
      <c r="P19" s="75">
        <v>208</v>
      </c>
      <c r="Q19" s="71" t="str">
        <f t="shared" ref="Q19:Q20" si="14">IFERROR(M19/N19-1,"n/a")</f>
        <v>n/a</v>
      </c>
      <c r="R19" s="71">
        <f t="shared" ref="R19:R20" si="15">IFERROR(M19/O19-1,"n/a")</f>
        <v>-0.17479674796747968</v>
      </c>
      <c r="S19" s="67">
        <f t="shared" ref="S19:S20" si="16">IFERROR(M19/P19-1,"n/a")</f>
        <v>-2.4038461538461564E-2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c r="A20" s="11"/>
      <c r="B20" s="14"/>
      <c r="C20" s="39"/>
      <c r="D20" s="37" t="s">
        <v>20</v>
      </c>
      <c r="E20" s="38"/>
      <c r="F20" s="75">
        <v>174835</v>
      </c>
      <c r="G20" s="75">
        <v>0</v>
      </c>
      <c r="H20" s="75">
        <v>329055</v>
      </c>
      <c r="I20" s="75">
        <v>305578</v>
      </c>
      <c r="J20" s="71" t="str">
        <f t="shared" si="0"/>
        <v>n/a</v>
      </c>
      <c r="K20" s="71">
        <f t="shared" si="13"/>
        <v>-0.46867544939295858</v>
      </c>
      <c r="L20" s="67">
        <f t="shared" si="12"/>
        <v>-0.42785475394171046</v>
      </c>
      <c r="M20" s="75">
        <v>319653</v>
      </c>
      <c r="N20" s="75">
        <v>0</v>
      </c>
      <c r="O20" s="75">
        <v>686339</v>
      </c>
      <c r="P20" s="75">
        <v>673974</v>
      </c>
      <c r="Q20" s="71" t="str">
        <f t="shared" si="14"/>
        <v>n/a</v>
      </c>
      <c r="R20" s="71">
        <f t="shared" si="15"/>
        <v>-0.53426368019302417</v>
      </c>
      <c r="S20" s="67">
        <f t="shared" si="16"/>
        <v>-0.52571909302139253</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c r="A22" s="11"/>
      <c r="B22" s="14"/>
      <c r="C22" s="39"/>
      <c r="D22" s="37" t="s">
        <v>19</v>
      </c>
      <c r="E22" s="38"/>
      <c r="F22" s="75">
        <v>6</v>
      </c>
      <c r="G22" s="75">
        <v>4</v>
      </c>
      <c r="H22" s="75">
        <v>3</v>
      </c>
      <c r="I22" s="75">
        <v>7</v>
      </c>
      <c r="J22" s="71">
        <f t="shared" si="0"/>
        <v>0.5</v>
      </c>
      <c r="K22" s="71">
        <f t="shared" ref="K22:K23" si="17">IFERROR(F22/H22-1,"n/a")</f>
        <v>1</v>
      </c>
      <c r="L22" s="67">
        <f t="shared" si="12"/>
        <v>-0.1428571428571429</v>
      </c>
      <c r="M22" s="75">
        <v>9</v>
      </c>
      <c r="N22" s="75">
        <v>5</v>
      </c>
      <c r="O22" s="75">
        <v>8</v>
      </c>
      <c r="P22" s="75">
        <v>11</v>
      </c>
      <c r="Q22" s="71">
        <f t="shared" ref="Q22:Q23" si="18">IFERROR(M22/N22-1,"n/a")</f>
        <v>0.8</v>
      </c>
      <c r="R22" s="71">
        <f t="shared" ref="R22:R23" si="19">IFERROR(M22/O22-1,"n/a")</f>
        <v>0.125</v>
      </c>
      <c r="S22" s="67">
        <f t="shared" ref="S22:S23" si="20">IFERROR(M22/P22-1,"n/a")</f>
        <v>-0.18181818181818177</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c r="A23" s="11"/>
      <c r="B23" s="14"/>
      <c r="C23" s="39"/>
      <c r="D23" s="37" t="s">
        <v>20</v>
      </c>
      <c r="E23" s="38"/>
      <c r="F23" s="75">
        <v>5662</v>
      </c>
      <c r="G23" s="75">
        <v>4030</v>
      </c>
      <c r="H23" s="75">
        <v>16515</v>
      </c>
      <c r="I23" s="75">
        <v>24890</v>
      </c>
      <c r="J23" s="71">
        <f t="shared" si="0"/>
        <v>0.4049627791563275</v>
      </c>
      <c r="K23" s="71">
        <f t="shared" si="17"/>
        <v>-0.657160157432637</v>
      </c>
      <c r="L23" s="67">
        <f t="shared" si="12"/>
        <v>-0.77251908396946567</v>
      </c>
      <c r="M23" s="75">
        <v>7364</v>
      </c>
      <c r="N23" s="75">
        <v>4674</v>
      </c>
      <c r="O23" s="75">
        <v>39656</v>
      </c>
      <c r="P23" s="75">
        <v>44605</v>
      </c>
      <c r="Q23" s="71">
        <f t="shared" si="18"/>
        <v>0.57552417629439456</v>
      </c>
      <c r="R23" s="71">
        <f t="shared" si="19"/>
        <v>-0.81430300585031268</v>
      </c>
      <c r="S23" s="67">
        <f t="shared" si="20"/>
        <v>-0.83490640062773225</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c r="A24" s="11"/>
      <c r="B24" s="14"/>
      <c r="C24" s="36" t="s">
        <v>18</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c r="A25" s="15"/>
      <c r="B25" s="14"/>
      <c r="C25" s="39"/>
      <c r="D25" s="37" t="s">
        <v>19</v>
      </c>
      <c r="E25" s="38"/>
      <c r="F25" s="75">
        <v>1</v>
      </c>
      <c r="G25" s="75">
        <v>1</v>
      </c>
      <c r="H25" s="75">
        <v>1</v>
      </c>
      <c r="I25" s="75">
        <v>2</v>
      </c>
      <c r="J25" s="71">
        <f t="shared" si="0"/>
        <v>0</v>
      </c>
      <c r="K25" s="71">
        <f t="shared" ref="K25:K28" si="21">IFERROR(F25/H25-1,"n/a")</f>
        <v>0</v>
      </c>
      <c r="L25" s="67">
        <f t="shared" si="12"/>
        <v>-0.5</v>
      </c>
      <c r="M25" s="75">
        <v>2</v>
      </c>
      <c r="N25" s="75">
        <v>2</v>
      </c>
      <c r="O25" s="75">
        <v>1</v>
      </c>
      <c r="P25" s="75">
        <v>3</v>
      </c>
      <c r="Q25" s="71">
        <f t="shared" ref="Q25:Q28" si="22">IFERROR(M25/N25-1,"n/a")</f>
        <v>0</v>
      </c>
      <c r="R25" s="71">
        <f t="shared" ref="R25:R28" si="23">IFERROR(M25/O25-1,"n/a")</f>
        <v>1</v>
      </c>
      <c r="S25" s="67">
        <f t="shared" ref="S25:S28" si="24">IFERROR(M25/P25-1,"n/a")</f>
        <v>-0.33333333333333337</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c r="A26" s="11"/>
      <c r="B26" s="14"/>
      <c r="C26" s="39"/>
      <c r="D26" s="37" t="s">
        <v>20</v>
      </c>
      <c r="E26" s="38"/>
      <c r="F26" s="75">
        <v>1983</v>
      </c>
      <c r="G26" s="75">
        <v>639</v>
      </c>
      <c r="H26" s="75">
        <v>892</v>
      </c>
      <c r="I26" s="75">
        <v>3305</v>
      </c>
      <c r="J26" s="71">
        <f t="shared" si="0"/>
        <v>2.103286384976526</v>
      </c>
      <c r="K26" s="71">
        <f t="shared" si="21"/>
        <v>1.2230941704035874</v>
      </c>
      <c r="L26" s="67">
        <f t="shared" si="12"/>
        <v>-0.4</v>
      </c>
      <c r="M26" s="75">
        <v>1983</v>
      </c>
      <c r="N26" s="75">
        <v>1283</v>
      </c>
      <c r="O26" s="75">
        <v>892</v>
      </c>
      <c r="P26" s="75">
        <v>4657</v>
      </c>
      <c r="Q26" s="71">
        <f t="shared" si="22"/>
        <v>0.54559625876851126</v>
      </c>
      <c r="R26" s="71">
        <f t="shared" si="23"/>
        <v>1.2230941704035874</v>
      </c>
      <c r="S26" s="67">
        <f t="shared" si="24"/>
        <v>-0.57418939231264765</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ht="15.75" thickBot="1">
      <c r="A27" s="11"/>
      <c r="B27" s="14"/>
      <c r="C27" s="41" t="s">
        <v>16</v>
      </c>
      <c r="D27" s="42"/>
      <c r="E27" s="43"/>
      <c r="F27" s="52">
        <f t="shared" ref="F27:I28" si="25">F10+F13+F16+F19+F22+F25</f>
        <v>184</v>
      </c>
      <c r="G27" s="52">
        <f t="shared" si="25"/>
        <v>5</v>
      </c>
      <c r="H27" s="52">
        <f t="shared" si="25"/>
        <v>193</v>
      </c>
      <c r="I27" s="52">
        <f t="shared" si="25"/>
        <v>188</v>
      </c>
      <c r="J27" s="73">
        <f t="shared" si="0"/>
        <v>35.799999999999997</v>
      </c>
      <c r="K27" s="73">
        <f t="shared" si="21"/>
        <v>-4.6632124352331661E-2</v>
      </c>
      <c r="L27" s="69">
        <f t="shared" si="12"/>
        <v>-2.1276595744680882E-2</v>
      </c>
      <c r="M27" s="52">
        <f t="shared" ref="M27:P28" si="26">M10+M13+M16+M19+M22+M25</f>
        <v>371</v>
      </c>
      <c r="N27" s="52">
        <f t="shared" si="26"/>
        <v>7</v>
      </c>
      <c r="O27" s="52">
        <f t="shared" si="26"/>
        <v>405</v>
      </c>
      <c r="P27" s="52">
        <f t="shared" si="26"/>
        <v>406</v>
      </c>
      <c r="Q27" s="73">
        <f t="shared" si="22"/>
        <v>52</v>
      </c>
      <c r="R27" s="73">
        <f t="shared" si="23"/>
        <v>-8.395061728395059E-2</v>
      </c>
      <c r="S27" s="69">
        <f t="shared" si="24"/>
        <v>-8.6206896551724088E-2</v>
      </c>
      <c r="T27" s="52">
        <f t="shared" ref="T27:V28" si="27">T10+T13+T16+T19+T22+T25</f>
        <v>1059</v>
      </c>
      <c r="U27" s="52">
        <f t="shared" si="27"/>
        <v>667</v>
      </c>
      <c r="V27" s="52">
        <f t="shared" si="27"/>
        <v>3344</v>
      </c>
      <c r="W27" s="24"/>
      <c r="X27" s="24"/>
      <c r="Y27" s="24"/>
      <c r="Z27" s="24"/>
      <c r="AA27" s="24"/>
      <c r="AB27" s="24"/>
      <c r="AC27" s="24"/>
      <c r="AD27" s="24"/>
      <c r="AE27" s="24"/>
      <c r="AF27" s="24"/>
      <c r="AG27" s="24"/>
      <c r="AH27" s="24"/>
      <c r="AI27" s="24"/>
      <c r="AJ27" s="24"/>
      <c r="AK27" s="24"/>
      <c r="AL27" s="24"/>
    </row>
    <row r="28" spans="1:38" s="27" customFormat="1" ht="16.5" thickTop="1" thickBot="1">
      <c r="A28" s="11"/>
      <c r="B28" s="14"/>
      <c r="C28" s="44" t="s">
        <v>17</v>
      </c>
      <c r="D28" s="45"/>
      <c r="E28" s="46"/>
      <c r="F28" s="53">
        <f t="shared" si="25"/>
        <v>241516</v>
      </c>
      <c r="G28" s="53">
        <f t="shared" si="25"/>
        <v>4669</v>
      </c>
      <c r="H28" s="53">
        <f t="shared" si="25"/>
        <v>494948</v>
      </c>
      <c r="I28" s="53">
        <f t="shared" si="25"/>
        <v>513727</v>
      </c>
      <c r="J28" s="74">
        <f t="shared" si="0"/>
        <v>50.727564789034055</v>
      </c>
      <c r="K28" s="74">
        <f t="shared" si="21"/>
        <v>-0.5120376281952852</v>
      </c>
      <c r="L28" s="70">
        <f t="shared" si="12"/>
        <v>-0.52987481678011861</v>
      </c>
      <c r="M28" s="53">
        <f t="shared" si="26"/>
        <v>461472</v>
      </c>
      <c r="N28" s="53">
        <f t="shared" si="26"/>
        <v>5957</v>
      </c>
      <c r="O28" s="53">
        <f t="shared" si="26"/>
        <v>1055991</v>
      </c>
      <c r="P28" s="53">
        <f t="shared" si="26"/>
        <v>1134579</v>
      </c>
      <c r="Q28" s="74">
        <f t="shared" si="22"/>
        <v>76.467181467181462</v>
      </c>
      <c r="R28" s="74">
        <f t="shared" si="23"/>
        <v>-0.56299627553643927</v>
      </c>
      <c r="S28" s="70">
        <f t="shared" si="24"/>
        <v>-0.59326587218695215</v>
      </c>
      <c r="T28" s="53">
        <f t="shared" si="27"/>
        <v>1554247</v>
      </c>
      <c r="U28" s="53">
        <f t="shared" si="27"/>
        <v>1323431</v>
      </c>
      <c r="V28" s="53">
        <f t="shared" si="27"/>
        <v>9169021</v>
      </c>
      <c r="W28" s="24"/>
      <c r="X28" s="26"/>
      <c r="Y28" s="26"/>
      <c r="Z28" s="26"/>
      <c r="AA28" s="26"/>
      <c r="AB28" s="26"/>
      <c r="AC28" s="26"/>
      <c r="AD28" s="26"/>
      <c r="AE28" s="26"/>
      <c r="AF28" s="26"/>
      <c r="AG28" s="26"/>
      <c r="AH28" s="26"/>
      <c r="AI28" s="26"/>
      <c r="AJ28" s="26"/>
      <c r="AK28" s="26"/>
      <c r="AL28" s="26"/>
    </row>
    <row r="29" spans="1:38" ht="15.75" thickTop="1">
      <c r="A29" s="10"/>
      <c r="B29" s="10"/>
      <c r="C29" s="10"/>
      <c r="D29" s="10"/>
      <c r="E29" s="10"/>
      <c r="F29" s="10"/>
      <c r="G29" s="47"/>
      <c r="H29" s="47"/>
      <c r="I29" s="47"/>
      <c r="J29" s="47"/>
      <c r="K29" s="10"/>
      <c r="L29" s="10"/>
      <c r="M29" s="10"/>
      <c r="N29" s="10"/>
      <c r="O29" s="10"/>
      <c r="P29" s="10"/>
      <c r="Q29" s="10"/>
      <c r="R29" s="10"/>
      <c r="S29" s="10"/>
      <c r="T29" s="10"/>
      <c r="U29" s="10"/>
      <c r="V29" s="10"/>
    </row>
    <row r="30" spans="1:38" hidden="1">
      <c r="A30" s="10"/>
      <c r="B30" s="10"/>
      <c r="C30" s="10"/>
      <c r="D30" s="10"/>
      <c r="E30" s="10"/>
      <c r="F30" s="10"/>
      <c r="G30" s="47"/>
      <c r="H30" s="47"/>
      <c r="I30" s="47"/>
      <c r="J30" s="47"/>
      <c r="K30" s="10"/>
      <c r="L30" s="10"/>
      <c r="M30" s="10"/>
      <c r="N30" s="10"/>
      <c r="O30" s="10"/>
      <c r="P30" s="10"/>
      <c r="Q30" s="10"/>
      <c r="R30" s="10"/>
      <c r="S30" s="10"/>
      <c r="T30" s="10"/>
      <c r="U30" s="10"/>
      <c r="V30" s="10"/>
    </row>
    <row r="31" spans="1:38" hidden="1">
      <c r="A31" s="10"/>
      <c r="B31" s="10"/>
      <c r="C31" s="10"/>
      <c r="D31" s="10"/>
      <c r="E31" s="10"/>
      <c r="F31" s="10"/>
      <c r="G31" s="47"/>
      <c r="H31" s="47"/>
      <c r="I31" s="47"/>
      <c r="J31" s="47"/>
      <c r="K31" s="10"/>
      <c r="L31" s="10"/>
      <c r="M31" s="10"/>
      <c r="N31" s="10"/>
      <c r="O31" s="10"/>
      <c r="P31" s="10"/>
      <c r="Q31" s="10"/>
      <c r="R31" s="10"/>
      <c r="S31" s="10"/>
      <c r="T31" s="10"/>
      <c r="U31" s="10"/>
      <c r="V31" s="10"/>
    </row>
    <row r="32" spans="1:38"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pageSetup paperSize="9" scale="85" orientation="landscape" horizontalDpi="4294967293" verticalDpi="4294967293"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election activeCell="S9" sqref="S9"/>
    </sheetView>
  </sheetViews>
  <sheetFormatPr defaultColWidth="0" defaultRowHeight="15" customHeight="1" zeroHeight="1"/>
  <cols>
    <col min="1" max="3" width="2.5703125" customWidth="1"/>
    <col min="4" max="4" width="9.140625" customWidth="1"/>
    <col min="5" max="6" width="15.42578125" customWidth="1"/>
    <col min="7" max="7" width="11.140625" bestFit="1" customWidth="1"/>
    <col min="8" max="8" width="10.85546875" bestFit="1" customWidth="1"/>
    <col min="9" max="9" width="11.140625" bestFit="1" customWidth="1"/>
    <col min="10" max="10" width="8.5703125" customWidth="1"/>
    <col min="11" max="12" width="9.140625" customWidth="1"/>
    <col min="13" max="13" width="10.85546875" bestFit="1" customWidth="1"/>
    <col min="14" max="14" width="10.28515625" bestFit="1" customWidth="1"/>
    <col min="15" max="15" width="12.28515625" bestFit="1" customWidth="1"/>
    <col min="16" max="16" width="12.5703125" bestFit="1" customWidth="1"/>
    <col min="17" max="17" width="8.7109375" customWidth="1"/>
    <col min="18" max="19" width="9.140625" customWidth="1"/>
    <col min="20" max="20" width="12.140625" bestFit="1" customWidth="1"/>
    <col min="21" max="21" width="11.85546875" bestFit="1" customWidth="1"/>
    <col min="22" max="22" width="12.42578125" customWidth="1"/>
    <col min="23" max="23" width="3.28515625" style="24" customWidth="1"/>
    <col min="24" max="38" width="0" style="10" hidden="1" customWidth="1"/>
    <col min="39" max="16384" width="9.140625" hidden="1"/>
  </cols>
  <sheetData>
    <row r="1" spans="1:38">
      <c r="A1" s="10"/>
      <c r="B1" s="10"/>
      <c r="C1" s="10"/>
      <c r="D1" s="10"/>
      <c r="E1" s="10"/>
      <c r="F1" s="10"/>
      <c r="G1" s="10"/>
      <c r="H1" s="10"/>
      <c r="I1" s="10"/>
      <c r="J1" s="10"/>
      <c r="K1" s="10"/>
      <c r="L1" s="10"/>
      <c r="M1" s="10"/>
      <c r="N1" s="10"/>
      <c r="O1" s="10"/>
      <c r="P1" s="10"/>
      <c r="Q1" s="10"/>
      <c r="R1" s="10"/>
      <c r="S1" s="10"/>
      <c r="T1" s="10"/>
      <c r="U1" s="10"/>
      <c r="V1" s="10"/>
      <c r="W1" s="10"/>
    </row>
    <row r="2" spans="1:38" ht="19.5" thickBot="1">
      <c r="A2" s="10"/>
      <c r="B2" s="9" t="s">
        <v>10</v>
      </c>
      <c r="C2" s="28"/>
      <c r="D2" s="28"/>
      <c r="E2" s="28"/>
      <c r="F2" s="28"/>
      <c r="G2" s="28"/>
      <c r="H2" s="28"/>
      <c r="I2" s="28"/>
      <c r="J2" s="28"/>
      <c r="K2" s="28"/>
      <c r="L2" s="28"/>
      <c r="M2" s="28"/>
      <c r="N2" s="28"/>
      <c r="O2" s="28"/>
      <c r="P2" s="28"/>
      <c r="Q2" s="28"/>
      <c r="R2" s="28"/>
      <c r="S2" s="28"/>
      <c r="T2" s="28"/>
      <c r="U2" s="28"/>
      <c r="V2" s="28"/>
      <c r="W2" s="10"/>
    </row>
    <row r="3" spans="1:38">
      <c r="A3" s="11"/>
      <c r="B3" s="12"/>
      <c r="C3" s="29"/>
      <c r="D3" s="29"/>
      <c r="E3" s="29"/>
      <c r="F3" s="29"/>
      <c r="G3" s="29"/>
      <c r="H3" s="29"/>
      <c r="I3" s="29"/>
      <c r="J3" s="29"/>
      <c r="K3" s="29"/>
      <c r="L3" s="29"/>
      <c r="M3" s="29"/>
      <c r="N3" s="29"/>
      <c r="O3" s="29"/>
      <c r="P3" s="29"/>
      <c r="Q3" s="29"/>
      <c r="R3" s="29"/>
      <c r="S3" s="29"/>
      <c r="T3" s="29"/>
      <c r="U3" s="29"/>
      <c r="V3" s="30"/>
      <c r="W3" s="10"/>
    </row>
    <row r="4" spans="1:38" ht="15.75">
      <c r="A4" s="11"/>
      <c r="B4" s="13" t="s">
        <v>11</v>
      </c>
      <c r="C4" s="31"/>
      <c r="D4" s="29"/>
      <c r="E4" s="65" t="s">
        <v>40</v>
      </c>
      <c r="F4" s="29"/>
      <c r="G4" s="29"/>
      <c r="H4" s="29"/>
      <c r="I4" s="29"/>
      <c r="J4" s="29"/>
      <c r="K4" s="29"/>
      <c r="L4" s="29"/>
      <c r="M4" s="29"/>
      <c r="N4" s="29"/>
      <c r="O4" s="29"/>
      <c r="P4" s="29"/>
      <c r="Q4" s="29"/>
      <c r="R4" s="29"/>
      <c r="S4" s="29"/>
      <c r="T4" s="29"/>
      <c r="U4" s="29"/>
      <c r="V4" s="29"/>
      <c r="W4" s="10"/>
    </row>
    <row r="5" spans="1:38">
      <c r="A5" s="11"/>
      <c r="B5" s="12"/>
      <c r="C5" s="29"/>
      <c r="D5" s="29"/>
      <c r="E5" s="29"/>
      <c r="F5" s="29"/>
      <c r="G5" s="29"/>
      <c r="H5" s="29"/>
      <c r="I5" s="29"/>
      <c r="J5" s="29"/>
      <c r="K5" s="29"/>
      <c r="L5" s="29"/>
      <c r="M5" s="29"/>
      <c r="N5" s="29"/>
      <c r="O5" s="29"/>
      <c r="P5" s="29"/>
      <c r="Q5" s="29"/>
      <c r="R5" s="29"/>
      <c r="S5" s="29"/>
      <c r="T5" s="29"/>
      <c r="U5" s="29"/>
      <c r="V5" s="29"/>
    </row>
    <row r="6" spans="1:38" s="23" customFormat="1">
      <c r="A6" s="11"/>
      <c r="B6"/>
      <c r="C6" s="32" t="s">
        <v>11</v>
      </c>
      <c r="D6" s="33"/>
      <c r="E6" s="33"/>
      <c r="F6" s="267" t="s">
        <v>41</v>
      </c>
      <c r="G6" s="267"/>
      <c r="H6" s="267"/>
      <c r="I6" s="267"/>
      <c r="J6" s="267"/>
      <c r="K6" s="267"/>
      <c r="L6" s="262"/>
      <c r="M6" s="260" t="s">
        <v>41</v>
      </c>
      <c r="N6" s="267"/>
      <c r="O6" s="267"/>
      <c r="P6" s="267"/>
      <c r="Q6" s="267"/>
      <c r="R6" s="267"/>
      <c r="S6" s="262"/>
      <c r="T6" s="260" t="s">
        <v>25</v>
      </c>
      <c r="U6" s="267"/>
      <c r="V6" s="267"/>
      <c r="W6" s="24"/>
      <c r="X6" s="22"/>
      <c r="Y6" s="22"/>
      <c r="Z6" s="22"/>
      <c r="AA6" s="22"/>
      <c r="AB6" s="22"/>
      <c r="AC6" s="22"/>
      <c r="AD6" s="22"/>
      <c r="AE6" s="22"/>
      <c r="AF6" s="22"/>
      <c r="AG6" s="22"/>
      <c r="AH6" s="22"/>
      <c r="AI6" s="22"/>
      <c r="AJ6" s="22"/>
      <c r="AK6" s="22"/>
      <c r="AL6" s="22"/>
    </row>
    <row r="7" spans="1:38" s="25" customFormat="1" ht="15.75">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2.5">
      <c r="A8" s="54"/>
      <c r="B8" s="55"/>
      <c r="C8" s="66" t="s">
        <v>21</v>
      </c>
      <c r="D8" s="56"/>
      <c r="E8" s="57"/>
      <c r="F8" s="62">
        <v>2022</v>
      </c>
      <c r="G8" s="58">
        <v>2021</v>
      </c>
      <c r="H8" s="58">
        <v>2020</v>
      </c>
      <c r="I8" s="58">
        <v>2019</v>
      </c>
      <c r="J8" s="59" t="s">
        <v>22</v>
      </c>
      <c r="K8" s="59" t="s">
        <v>23</v>
      </c>
      <c r="L8" s="64" t="s">
        <v>24</v>
      </c>
      <c r="M8" s="59">
        <v>2022</v>
      </c>
      <c r="N8" s="58">
        <v>2021</v>
      </c>
      <c r="O8" s="58">
        <v>2020</v>
      </c>
      <c r="P8" s="58">
        <v>2019</v>
      </c>
      <c r="Q8" s="59" t="s">
        <v>22</v>
      </c>
      <c r="R8" s="59" t="s">
        <v>23</v>
      </c>
      <c r="S8" s="64" t="s">
        <v>24</v>
      </c>
      <c r="T8" s="59">
        <v>2021</v>
      </c>
      <c r="U8" s="58">
        <v>2020</v>
      </c>
      <c r="V8" s="58">
        <v>2019</v>
      </c>
      <c r="W8" s="60"/>
      <c r="X8" s="60"/>
      <c r="Y8" s="60"/>
      <c r="Z8" s="60"/>
      <c r="AA8" s="60"/>
      <c r="AB8" s="60"/>
      <c r="AC8" s="60"/>
      <c r="AD8" s="60"/>
      <c r="AE8" s="60"/>
      <c r="AF8" s="60"/>
      <c r="AG8" s="60"/>
      <c r="AH8" s="60"/>
      <c r="AI8" s="60"/>
      <c r="AJ8" s="60"/>
      <c r="AK8" s="60"/>
      <c r="AL8" s="60"/>
    </row>
    <row r="9" spans="1:38" s="25" customFormat="1">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c r="A10" s="11"/>
      <c r="B10" s="14"/>
      <c r="C10" s="39"/>
      <c r="D10" s="37" t="s">
        <v>19</v>
      </c>
      <c r="E10" s="38"/>
      <c r="F10" s="75">
        <v>64</v>
      </c>
      <c r="G10" s="75">
        <v>0</v>
      </c>
      <c r="H10" s="75">
        <v>61</v>
      </c>
      <c r="I10" s="75">
        <v>76</v>
      </c>
      <c r="J10" s="71" t="str">
        <f t="shared" ref="J10:J28" si="0">IFERROR(F10/G10-1,"n/a")</f>
        <v>n/a</v>
      </c>
      <c r="K10" s="71">
        <f>IFERROR(F10/H10-1,"n/a")</f>
        <v>4.9180327868852514E-2</v>
      </c>
      <c r="L10" s="67">
        <f t="shared" ref="L10:L11" si="1">IFERROR(F10/I10-1,"n/a")</f>
        <v>-0.15789473684210531</v>
      </c>
      <c r="M10" s="75">
        <v>64</v>
      </c>
      <c r="N10" s="75">
        <v>0</v>
      </c>
      <c r="O10" s="75">
        <v>61</v>
      </c>
      <c r="P10" s="75">
        <v>76</v>
      </c>
      <c r="Q10" s="71" t="str">
        <f>IFERROR(M10/N10-1,"n/a")</f>
        <v>n/a</v>
      </c>
      <c r="R10" s="71">
        <f>IFERROR(M10/O10-1,"n/a")</f>
        <v>4.9180327868852514E-2</v>
      </c>
      <c r="S10" s="67">
        <f>IFERROR(M10/P10-1,"n/a")</f>
        <v>-0.15789473684210531</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c r="A11" s="11"/>
      <c r="B11" s="14"/>
      <c r="C11" s="39"/>
      <c r="D11" s="37" t="s">
        <v>20</v>
      </c>
      <c r="E11" s="38"/>
      <c r="F11" s="75">
        <v>50794</v>
      </c>
      <c r="G11" s="75">
        <v>0</v>
      </c>
      <c r="H11" s="75">
        <v>108796</v>
      </c>
      <c r="I11" s="75">
        <v>156866</v>
      </c>
      <c r="J11" s="71" t="str">
        <f t="shared" si="0"/>
        <v>n/a</v>
      </c>
      <c r="K11" s="71">
        <f t="shared" ref="K11" si="2">IFERROR(F11/H11-1,"n/a")</f>
        <v>-0.53312621787565717</v>
      </c>
      <c r="L11" s="67">
        <f t="shared" si="1"/>
        <v>-0.67619496895439424</v>
      </c>
      <c r="M11" s="75">
        <v>50794</v>
      </c>
      <c r="N11" s="75">
        <v>0</v>
      </c>
      <c r="O11" s="75">
        <v>108796</v>
      </c>
      <c r="P11" s="75">
        <v>156866</v>
      </c>
      <c r="Q11" s="71" t="str">
        <f>IFERROR(M11/N11-1,"n/a")</f>
        <v>n/a</v>
      </c>
      <c r="R11" s="71">
        <f>IFERROR(M11/O11-1,"n/a")</f>
        <v>-0.53312621787565717</v>
      </c>
      <c r="S11" s="67">
        <f>IFERROR(M11/P11-1,"n/a")</f>
        <v>-0.67619496895439424</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c r="A13" s="11"/>
      <c r="B13" s="14"/>
      <c r="C13" s="39"/>
      <c r="D13" s="37" t="s">
        <v>19</v>
      </c>
      <c r="E13" s="38"/>
      <c r="F13" s="75">
        <v>16</v>
      </c>
      <c r="G13" s="75">
        <v>0</v>
      </c>
      <c r="H13" s="75">
        <v>19</v>
      </c>
      <c r="I13" s="75">
        <v>24</v>
      </c>
      <c r="J13" s="71" t="str">
        <f t="shared" si="0"/>
        <v>n/a</v>
      </c>
      <c r="K13" s="71">
        <f t="shared" ref="K13:K14" si="3">IFERROR(F13/H13-1,"n/a")</f>
        <v>-0.15789473684210531</v>
      </c>
      <c r="L13" s="67">
        <f t="shared" ref="L13:L14" si="4">IFERROR(F13/I13-1,"n/a")</f>
        <v>-0.33333333333333337</v>
      </c>
      <c r="M13" s="75">
        <v>16</v>
      </c>
      <c r="N13" s="75">
        <v>0</v>
      </c>
      <c r="O13" s="75">
        <v>19</v>
      </c>
      <c r="P13" s="75">
        <v>24</v>
      </c>
      <c r="Q13" s="71" t="str">
        <f t="shared" ref="Q13:Q14" si="5">IFERROR(M13/N13-1,"n/a")</f>
        <v>n/a</v>
      </c>
      <c r="R13" s="71">
        <f t="shared" ref="R13:R14" si="6">IFERROR(M13/O13-1,"n/a")</f>
        <v>-0.15789473684210531</v>
      </c>
      <c r="S13" s="67">
        <f t="shared" ref="S13:S14" si="7">IFERROR(M13/P13-1,"n/a")</f>
        <v>-0.33333333333333337</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c r="A14" s="11"/>
      <c r="B14" s="14"/>
      <c r="C14" s="39"/>
      <c r="D14" s="37" t="s">
        <v>20</v>
      </c>
      <c r="E14" s="38"/>
      <c r="F14" s="75">
        <v>21828</v>
      </c>
      <c r="G14" s="75">
        <v>0</v>
      </c>
      <c r="H14" s="75">
        <v>70999</v>
      </c>
      <c r="I14" s="75">
        <v>74523</v>
      </c>
      <c r="J14" s="71" t="str">
        <f t="shared" si="0"/>
        <v>n/a</v>
      </c>
      <c r="K14" s="71">
        <f t="shared" si="3"/>
        <v>-0.69255905012746655</v>
      </c>
      <c r="L14" s="67">
        <f t="shared" si="4"/>
        <v>-0.70709713779638506</v>
      </c>
      <c r="M14" s="75">
        <v>21828</v>
      </c>
      <c r="N14" s="75">
        <v>0</v>
      </c>
      <c r="O14" s="75">
        <v>70999</v>
      </c>
      <c r="P14" s="75">
        <v>74523</v>
      </c>
      <c r="Q14" s="71" t="str">
        <f t="shared" si="5"/>
        <v>n/a</v>
      </c>
      <c r="R14" s="71">
        <f t="shared" si="6"/>
        <v>-0.69255905012746655</v>
      </c>
      <c r="S14" s="67">
        <f t="shared" si="7"/>
        <v>-0.70709713779638506</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c r="A16" s="11"/>
      <c r="B16" s="14"/>
      <c r="C16" s="39"/>
      <c r="D16" s="37" t="s">
        <v>19</v>
      </c>
      <c r="E16" s="38"/>
      <c r="F16" s="75">
        <v>3</v>
      </c>
      <c r="G16" s="75">
        <v>0</v>
      </c>
      <c r="H16" s="75">
        <v>1</v>
      </c>
      <c r="I16" s="75">
        <v>0</v>
      </c>
      <c r="J16" s="71" t="str">
        <f t="shared" si="0"/>
        <v>n/a</v>
      </c>
      <c r="K16" s="71">
        <f t="shared" ref="K16:K17" si="8">IFERROR(F16/H16-1,"n/a")</f>
        <v>2</v>
      </c>
      <c r="L16" s="67" t="str">
        <f>IFERROR(F16/I16-1,"n/a")</f>
        <v>n/a</v>
      </c>
      <c r="M16" s="75">
        <v>3</v>
      </c>
      <c r="N16" s="75">
        <v>0</v>
      </c>
      <c r="O16" s="75">
        <v>1</v>
      </c>
      <c r="P16" s="75">
        <v>0</v>
      </c>
      <c r="Q16" s="71" t="str">
        <f t="shared" ref="Q16:Q17" si="9">IFERROR(M16/N16-1,"n/a")</f>
        <v>n/a</v>
      </c>
      <c r="R16" s="71">
        <f t="shared" ref="R16:R17" si="10">IFERROR(M16/O16-1,"n/a")</f>
        <v>2</v>
      </c>
      <c r="S16" s="67" t="str">
        <f t="shared" ref="S16:S17" si="11">IFERROR(M16/P16-1,"n/a")</f>
        <v>n/a</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c r="A17" s="11"/>
      <c r="B17" s="14"/>
      <c r="C17" s="39"/>
      <c r="D17" s="37" t="s">
        <v>20</v>
      </c>
      <c r="E17" s="38"/>
      <c r="F17" s="75">
        <v>814</v>
      </c>
      <c r="G17" s="75">
        <v>0</v>
      </c>
      <c r="H17" s="75">
        <v>823</v>
      </c>
      <c r="I17" s="75">
        <v>0</v>
      </c>
      <c r="J17" s="71" t="str">
        <f t="shared" si="0"/>
        <v>n/a</v>
      </c>
      <c r="K17" s="71">
        <f t="shared" si="8"/>
        <v>-1.0935601458080146E-2</v>
      </c>
      <c r="L17" s="67" t="str">
        <f t="shared" ref="L17:L28" si="12">IFERROR(F17/I17-1,"n/a")</f>
        <v>n/a</v>
      </c>
      <c r="M17" s="75">
        <v>814</v>
      </c>
      <c r="N17" s="75">
        <v>0</v>
      </c>
      <c r="O17" s="75">
        <v>823</v>
      </c>
      <c r="P17" s="75">
        <v>0</v>
      </c>
      <c r="Q17" s="71" t="str">
        <f t="shared" si="9"/>
        <v>n/a</v>
      </c>
      <c r="R17" s="71">
        <f t="shared" si="10"/>
        <v>-1.0935601458080146E-2</v>
      </c>
      <c r="S17" s="67" t="str">
        <f t="shared" si="11"/>
        <v>n/a</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c r="A19" s="11"/>
      <c r="B19" s="14"/>
      <c r="C19" s="39"/>
      <c r="D19" s="37" t="s">
        <v>19</v>
      </c>
      <c r="E19" s="40"/>
      <c r="F19" s="75">
        <v>100</v>
      </c>
      <c r="G19" s="75">
        <v>0</v>
      </c>
      <c r="H19" s="75">
        <v>126</v>
      </c>
      <c r="I19" s="75">
        <v>113</v>
      </c>
      <c r="J19" s="71" t="str">
        <f t="shared" si="0"/>
        <v>n/a</v>
      </c>
      <c r="K19" s="71">
        <f t="shared" ref="K19:K20" si="13">IFERROR(F19/H19-1,"n/a")</f>
        <v>-0.20634920634920639</v>
      </c>
      <c r="L19" s="67">
        <f t="shared" si="12"/>
        <v>-0.11504424778761058</v>
      </c>
      <c r="M19" s="75">
        <v>100</v>
      </c>
      <c r="N19" s="75">
        <v>0</v>
      </c>
      <c r="O19" s="75">
        <v>126</v>
      </c>
      <c r="P19" s="75">
        <v>113</v>
      </c>
      <c r="Q19" s="71" t="str">
        <f t="shared" ref="Q19:Q20" si="14">IFERROR(M19/N19-1,"n/a")</f>
        <v>n/a</v>
      </c>
      <c r="R19" s="71">
        <f t="shared" ref="R19:R20" si="15">IFERROR(M19/O19-1,"n/a")</f>
        <v>-0.20634920634920639</v>
      </c>
      <c r="S19" s="67">
        <f t="shared" ref="S19:S20" si="16">IFERROR(M19/P19-1,"n/a")</f>
        <v>-0.11504424778761058</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c r="A20" s="11"/>
      <c r="B20" s="14"/>
      <c r="C20" s="39"/>
      <c r="D20" s="37" t="s">
        <v>20</v>
      </c>
      <c r="E20" s="38"/>
      <c r="F20" s="75">
        <v>144818</v>
      </c>
      <c r="G20" s="75">
        <v>0</v>
      </c>
      <c r="H20" s="75">
        <v>357284</v>
      </c>
      <c r="I20" s="75">
        <v>368396</v>
      </c>
      <c r="J20" s="71" t="str">
        <f t="shared" si="0"/>
        <v>n/a</v>
      </c>
      <c r="K20" s="71">
        <f t="shared" si="13"/>
        <v>-0.59466978650037505</v>
      </c>
      <c r="L20" s="67">
        <f t="shared" si="12"/>
        <v>-0.60689584034571498</v>
      </c>
      <c r="M20" s="75">
        <v>144818</v>
      </c>
      <c r="N20" s="75">
        <v>0</v>
      </c>
      <c r="O20" s="75">
        <v>357284</v>
      </c>
      <c r="P20" s="75">
        <v>368396</v>
      </c>
      <c r="Q20" s="71" t="str">
        <f t="shared" si="14"/>
        <v>n/a</v>
      </c>
      <c r="R20" s="71">
        <f t="shared" si="15"/>
        <v>-0.59466978650037505</v>
      </c>
      <c r="S20" s="67">
        <f t="shared" si="16"/>
        <v>-0.60689584034571498</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c r="A22" s="11"/>
      <c r="B22" s="14"/>
      <c r="C22" s="39"/>
      <c r="D22" s="37" t="s">
        <v>19</v>
      </c>
      <c r="E22" s="38"/>
      <c r="F22" s="75">
        <v>3</v>
      </c>
      <c r="G22" s="75">
        <v>1</v>
      </c>
      <c r="H22" s="75">
        <v>5</v>
      </c>
      <c r="I22" s="75">
        <v>4</v>
      </c>
      <c r="J22" s="71">
        <f t="shared" si="0"/>
        <v>2</v>
      </c>
      <c r="K22" s="71">
        <f t="shared" ref="K22:K23" si="17">IFERROR(F22/H22-1,"n/a")</f>
        <v>-0.4</v>
      </c>
      <c r="L22" s="67">
        <f t="shared" si="12"/>
        <v>-0.25</v>
      </c>
      <c r="M22" s="75">
        <v>3</v>
      </c>
      <c r="N22" s="75">
        <v>1</v>
      </c>
      <c r="O22" s="75">
        <v>5</v>
      </c>
      <c r="P22" s="75">
        <v>4</v>
      </c>
      <c r="Q22" s="71">
        <f t="shared" ref="Q22:Q23" si="18">IFERROR(M22/N22-1,"n/a")</f>
        <v>2</v>
      </c>
      <c r="R22" s="71">
        <f t="shared" ref="R22:R23" si="19">IFERROR(M22/O22-1,"n/a")</f>
        <v>-0.4</v>
      </c>
      <c r="S22" s="67">
        <f t="shared" ref="S22:S23" si="20">IFERROR(M22/P22-1,"n/a")</f>
        <v>-0.25</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c r="A23" s="11"/>
      <c r="B23" s="14"/>
      <c r="C23" s="39"/>
      <c r="D23" s="37" t="s">
        <v>20</v>
      </c>
      <c r="E23" s="38"/>
      <c r="F23" s="75">
        <v>1702</v>
      </c>
      <c r="G23" s="75">
        <v>644</v>
      </c>
      <c r="H23" s="75">
        <v>23141</v>
      </c>
      <c r="I23" s="75">
        <v>19715</v>
      </c>
      <c r="J23" s="71">
        <f t="shared" si="0"/>
        <v>1.6428571428571428</v>
      </c>
      <c r="K23" s="71">
        <f t="shared" si="17"/>
        <v>-0.92645088803422493</v>
      </c>
      <c r="L23" s="67">
        <f t="shared" si="12"/>
        <v>-0.9136697945726604</v>
      </c>
      <c r="M23" s="75">
        <v>1702</v>
      </c>
      <c r="N23" s="75">
        <v>644</v>
      </c>
      <c r="O23" s="75">
        <v>23141</v>
      </c>
      <c r="P23" s="75">
        <v>19715</v>
      </c>
      <c r="Q23" s="71">
        <f t="shared" si="18"/>
        <v>1.6428571428571428</v>
      </c>
      <c r="R23" s="71">
        <f t="shared" si="19"/>
        <v>-0.92645088803422493</v>
      </c>
      <c r="S23" s="67">
        <f t="shared" si="20"/>
        <v>-0.9136697945726604</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c r="A24" s="11"/>
      <c r="B24" s="14"/>
      <c r="C24" s="36" t="s">
        <v>18</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c r="A25" s="15"/>
      <c r="B25" s="14"/>
      <c r="C25" s="39"/>
      <c r="D25" s="37" t="s">
        <v>19</v>
      </c>
      <c r="E25" s="38"/>
      <c r="F25" s="75">
        <v>0</v>
      </c>
      <c r="G25" s="75">
        <v>1</v>
      </c>
      <c r="H25" s="75">
        <v>0</v>
      </c>
      <c r="I25" s="75">
        <v>1</v>
      </c>
      <c r="J25" s="71">
        <f t="shared" si="0"/>
        <v>-1</v>
      </c>
      <c r="K25" s="71" t="str">
        <f t="shared" ref="K25:K28" si="21">IFERROR(F25/H25-1,"n/a")</f>
        <v>n/a</v>
      </c>
      <c r="L25" s="67">
        <f t="shared" si="12"/>
        <v>-1</v>
      </c>
      <c r="M25" s="75">
        <v>0</v>
      </c>
      <c r="N25" s="75">
        <v>1</v>
      </c>
      <c r="O25" s="75">
        <v>0</v>
      </c>
      <c r="P25" s="75">
        <v>1</v>
      </c>
      <c r="Q25" s="71">
        <f t="shared" ref="Q25:Q28" si="22">IFERROR(M25/N25-1,"n/a")</f>
        <v>-1</v>
      </c>
      <c r="R25" s="71" t="str">
        <f t="shared" ref="R25:R28" si="23">IFERROR(M25/O25-1,"n/a")</f>
        <v>n/a</v>
      </c>
      <c r="S25" s="67">
        <f t="shared" ref="S25:S28" si="24">IFERROR(M25/P25-1,"n/a")</f>
        <v>-1</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c r="A26" s="11"/>
      <c r="B26" s="14"/>
      <c r="C26" s="39"/>
      <c r="D26" s="37" t="s">
        <v>20</v>
      </c>
      <c r="E26" s="38"/>
      <c r="F26" s="75">
        <v>0</v>
      </c>
      <c r="G26" s="75">
        <v>644</v>
      </c>
      <c r="H26" s="75">
        <v>0</v>
      </c>
      <c r="I26" s="75">
        <v>1352</v>
      </c>
      <c r="J26" s="71">
        <f t="shared" si="0"/>
        <v>-1</v>
      </c>
      <c r="K26" s="71" t="str">
        <f t="shared" si="21"/>
        <v>n/a</v>
      </c>
      <c r="L26" s="67">
        <f t="shared" si="12"/>
        <v>-1</v>
      </c>
      <c r="M26" s="75">
        <v>0</v>
      </c>
      <c r="N26" s="75">
        <v>644</v>
      </c>
      <c r="O26" s="75">
        <v>0</v>
      </c>
      <c r="P26" s="75">
        <v>1352</v>
      </c>
      <c r="Q26" s="71">
        <f t="shared" si="22"/>
        <v>-1</v>
      </c>
      <c r="R26" s="71" t="str">
        <f t="shared" si="23"/>
        <v>n/a</v>
      </c>
      <c r="S26" s="67">
        <f t="shared" si="24"/>
        <v>-1</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ht="15.75" thickBot="1">
      <c r="A27" s="11"/>
      <c r="B27" s="14"/>
      <c r="C27" s="41" t="s">
        <v>16</v>
      </c>
      <c r="D27" s="42"/>
      <c r="E27" s="43"/>
      <c r="F27" s="52">
        <f t="shared" ref="F27" si="25">F10+F13+F16+F19+F22+F25</f>
        <v>186</v>
      </c>
      <c r="G27" s="52">
        <f t="shared" ref="G27:I28" si="26">G10+G13+G16+G19+G22+G25</f>
        <v>2</v>
      </c>
      <c r="H27" s="52">
        <f t="shared" si="26"/>
        <v>212</v>
      </c>
      <c r="I27" s="52">
        <f t="shared" si="26"/>
        <v>218</v>
      </c>
      <c r="J27" s="73">
        <f t="shared" si="0"/>
        <v>92</v>
      </c>
      <c r="K27" s="73">
        <f t="shared" si="21"/>
        <v>-0.12264150943396224</v>
      </c>
      <c r="L27" s="69">
        <f t="shared" si="12"/>
        <v>-0.14678899082568808</v>
      </c>
      <c r="M27" s="52">
        <f t="shared" ref="M27:P28" si="27">M10+M13+M16+M19+M22+M25</f>
        <v>186</v>
      </c>
      <c r="N27" s="52">
        <f t="shared" si="27"/>
        <v>2</v>
      </c>
      <c r="O27" s="52">
        <f t="shared" si="27"/>
        <v>212</v>
      </c>
      <c r="P27" s="52">
        <f t="shared" si="27"/>
        <v>218</v>
      </c>
      <c r="Q27" s="73">
        <f t="shared" si="22"/>
        <v>92</v>
      </c>
      <c r="R27" s="73">
        <f t="shared" si="23"/>
        <v>-0.12264150943396224</v>
      </c>
      <c r="S27" s="69">
        <f t="shared" si="24"/>
        <v>-0.14678899082568808</v>
      </c>
      <c r="T27" s="52">
        <f t="shared" ref="T27:V28" si="28">T10+T13+T16+T19+T22+T25</f>
        <v>1059</v>
      </c>
      <c r="U27" s="52">
        <f t="shared" si="28"/>
        <v>667</v>
      </c>
      <c r="V27" s="52">
        <f t="shared" si="28"/>
        <v>3344</v>
      </c>
      <c r="W27" s="24"/>
      <c r="X27" s="24"/>
      <c r="Y27" s="24"/>
      <c r="Z27" s="24"/>
      <c r="AA27" s="24"/>
      <c r="AB27" s="24"/>
      <c r="AC27" s="24"/>
      <c r="AD27" s="24"/>
      <c r="AE27" s="24"/>
      <c r="AF27" s="24"/>
      <c r="AG27" s="24"/>
      <c r="AH27" s="24"/>
      <c r="AI27" s="24"/>
      <c r="AJ27" s="24"/>
      <c r="AK27" s="24"/>
      <c r="AL27" s="24"/>
    </row>
    <row r="28" spans="1:38" s="27" customFormat="1" ht="16.5" thickTop="1" thickBot="1">
      <c r="A28" s="11"/>
      <c r="B28" s="14"/>
      <c r="C28" s="44" t="s">
        <v>17</v>
      </c>
      <c r="D28" s="45"/>
      <c r="E28" s="46"/>
      <c r="F28" s="53">
        <f t="shared" ref="F28" si="29">F11+F14+F17+F20+F23+F26</f>
        <v>219956</v>
      </c>
      <c r="G28" s="53">
        <f t="shared" si="26"/>
        <v>1288</v>
      </c>
      <c r="H28" s="53">
        <f t="shared" si="26"/>
        <v>561043</v>
      </c>
      <c r="I28" s="53">
        <f t="shared" si="26"/>
        <v>620852</v>
      </c>
      <c r="J28" s="74">
        <f t="shared" si="0"/>
        <v>169.77329192546583</v>
      </c>
      <c r="K28" s="74">
        <f t="shared" si="21"/>
        <v>-0.60795161868163405</v>
      </c>
      <c r="L28" s="70">
        <f t="shared" si="12"/>
        <v>-0.64571910857982262</v>
      </c>
      <c r="M28" s="53">
        <f t="shared" si="27"/>
        <v>219956</v>
      </c>
      <c r="N28" s="53">
        <f t="shared" si="27"/>
        <v>1288</v>
      </c>
      <c r="O28" s="53">
        <f t="shared" si="27"/>
        <v>561043</v>
      </c>
      <c r="P28" s="53">
        <f t="shared" si="27"/>
        <v>620852</v>
      </c>
      <c r="Q28" s="74">
        <f t="shared" si="22"/>
        <v>169.77329192546583</v>
      </c>
      <c r="R28" s="74">
        <f t="shared" si="23"/>
        <v>-0.60795161868163405</v>
      </c>
      <c r="S28" s="70">
        <f t="shared" si="24"/>
        <v>-0.64571910857982262</v>
      </c>
      <c r="T28" s="53">
        <f t="shared" si="28"/>
        <v>1554247</v>
      </c>
      <c r="U28" s="53">
        <f t="shared" si="28"/>
        <v>1323431</v>
      </c>
      <c r="V28" s="53">
        <f t="shared" si="28"/>
        <v>9169021</v>
      </c>
      <c r="W28" s="24"/>
      <c r="X28" s="26"/>
      <c r="Y28" s="26"/>
      <c r="Z28" s="26"/>
      <c r="AA28" s="26"/>
      <c r="AB28" s="26"/>
      <c r="AC28" s="26"/>
      <c r="AD28" s="26"/>
      <c r="AE28" s="26"/>
      <c r="AF28" s="26"/>
      <c r="AG28" s="26"/>
      <c r="AH28" s="26"/>
      <c r="AI28" s="26"/>
      <c r="AJ28" s="26"/>
      <c r="AK28" s="26"/>
      <c r="AL28" s="26"/>
    </row>
    <row r="29" spans="1:38" ht="15.75" thickTop="1">
      <c r="A29" s="10"/>
      <c r="B29" s="10"/>
      <c r="C29" s="10"/>
      <c r="D29" s="10"/>
      <c r="E29" s="10"/>
      <c r="F29" s="10"/>
      <c r="G29" s="47"/>
      <c r="H29" s="47"/>
      <c r="I29" s="47"/>
      <c r="J29" s="47"/>
      <c r="K29" s="10"/>
      <c r="L29" s="10"/>
      <c r="M29" s="10"/>
      <c r="N29" s="10"/>
      <c r="O29" s="10"/>
      <c r="P29" s="10"/>
      <c r="Q29" s="10"/>
      <c r="R29" s="10"/>
      <c r="S29" s="10"/>
      <c r="T29" s="10"/>
      <c r="U29" s="10"/>
      <c r="V29" s="10"/>
    </row>
    <row r="30" spans="1:38" hidden="1">
      <c r="A30" s="10"/>
      <c r="B30" s="10"/>
      <c r="C30" s="10"/>
      <c r="D30" s="10"/>
      <c r="E30" s="10"/>
      <c r="F30" s="10"/>
      <c r="G30" s="47"/>
      <c r="H30" s="47"/>
      <c r="I30" s="47"/>
      <c r="J30" s="47"/>
      <c r="K30" s="10"/>
      <c r="L30" s="10"/>
      <c r="M30" s="10"/>
      <c r="N30" s="10"/>
      <c r="O30" s="10"/>
      <c r="P30" s="10"/>
      <c r="Q30" s="10"/>
      <c r="R30" s="10"/>
      <c r="S30" s="10"/>
      <c r="T30" s="10"/>
      <c r="U30" s="10"/>
      <c r="V30" s="10"/>
    </row>
    <row r="31" spans="1:38" hidden="1">
      <c r="A31" s="10"/>
      <c r="B31" s="10"/>
      <c r="C31" s="10"/>
      <c r="D31" s="10"/>
      <c r="E31" s="10"/>
      <c r="F31" s="10"/>
      <c r="G31" s="47"/>
      <c r="H31" s="47"/>
      <c r="I31" s="47"/>
      <c r="J31" s="47"/>
      <c r="K31" s="10"/>
      <c r="L31" s="10"/>
      <c r="M31" s="10"/>
      <c r="N31" s="10"/>
      <c r="O31" s="10"/>
      <c r="P31" s="10"/>
      <c r="Q31" s="10"/>
      <c r="R31" s="10"/>
      <c r="S31" s="10"/>
      <c r="T31" s="10"/>
      <c r="U31" s="10"/>
      <c r="V31" s="10"/>
    </row>
    <row r="32" spans="1:38"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T6:V6"/>
    <mergeCell ref="M6:S6"/>
    <mergeCell ref="F6:L6"/>
  </mergeCells>
  <pageMargins left="0.7" right="0.7" top="0.75" bottom="0.75" header="0.3" footer="0.3"/>
  <pageSetup paperSize="9" scale="85" orientation="landscape" horizontalDpi="4294967293" verticalDpi="4294967293"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100" workbookViewId="0">
      <selection activeCell="O9" sqref="O9"/>
    </sheetView>
  </sheetViews>
  <sheetFormatPr defaultColWidth="0" defaultRowHeight="15" customHeight="1" zeroHeight="1"/>
  <cols>
    <col min="1" max="3" width="2.5703125" customWidth="1"/>
    <col min="4" max="4" width="9.140625" customWidth="1"/>
    <col min="5" max="5" width="15.42578125" customWidth="1"/>
    <col min="6" max="6" width="11.140625" bestFit="1" customWidth="1"/>
    <col min="7" max="7" width="9.140625" customWidth="1"/>
    <col min="8" max="8" width="10.5703125" bestFit="1" customWidth="1"/>
    <col min="9" max="10" width="9.140625" customWidth="1"/>
    <col min="11" max="11" width="10.28515625" bestFit="1" customWidth="1"/>
    <col min="12" max="12" width="12.28515625" bestFit="1" customWidth="1"/>
    <col min="13" max="13" width="12.5703125" bestFit="1" customWidth="1"/>
    <col min="14" max="15" width="9.140625" customWidth="1"/>
    <col min="16" max="16" width="11.85546875" bestFit="1" customWidth="1"/>
    <col min="17" max="17" width="12.42578125" customWidth="1"/>
    <col min="18" max="18" width="3.28515625" style="24" customWidth="1"/>
    <col min="19" max="33" width="0" style="10" hidden="1" customWidth="1"/>
    <col min="34" max="16384" width="9.140625" hidden="1"/>
  </cols>
  <sheetData>
    <row r="1" spans="1:33">
      <c r="A1" s="10"/>
      <c r="B1" s="10"/>
      <c r="C1" s="10"/>
      <c r="D1" s="10"/>
      <c r="E1" s="10"/>
      <c r="F1" s="10"/>
      <c r="G1" s="10"/>
      <c r="H1" s="10"/>
      <c r="I1" s="10"/>
      <c r="J1" s="10"/>
      <c r="K1" s="10"/>
      <c r="L1" s="10"/>
      <c r="M1" s="10"/>
      <c r="N1" s="10"/>
      <c r="O1" s="10"/>
      <c r="P1" s="10"/>
      <c r="Q1" s="10"/>
      <c r="R1" s="10"/>
    </row>
    <row r="2" spans="1:33" ht="19.5" thickBot="1">
      <c r="A2" s="10"/>
      <c r="B2" s="9" t="s">
        <v>10</v>
      </c>
      <c r="C2" s="28"/>
      <c r="D2" s="28"/>
      <c r="E2" s="28"/>
      <c r="F2" s="28"/>
      <c r="G2" s="28"/>
      <c r="H2" s="28"/>
      <c r="I2" s="28"/>
      <c r="J2" s="28"/>
      <c r="K2" s="28"/>
      <c r="L2" s="28"/>
      <c r="M2" s="28"/>
      <c r="N2" s="28"/>
      <c r="O2" s="28"/>
      <c r="P2" s="28"/>
      <c r="Q2" s="28"/>
      <c r="R2" s="10"/>
    </row>
    <row r="3" spans="1:33">
      <c r="A3" s="11"/>
      <c r="B3" s="12"/>
      <c r="C3" s="29"/>
      <c r="D3" s="29"/>
      <c r="E3" s="29"/>
      <c r="F3" s="29"/>
      <c r="G3" s="29"/>
      <c r="H3" s="29"/>
      <c r="I3" s="29"/>
      <c r="J3" s="29"/>
      <c r="K3" s="29"/>
      <c r="L3" s="29"/>
      <c r="M3" s="29"/>
      <c r="N3" s="29"/>
      <c r="O3" s="29"/>
      <c r="P3" s="29"/>
      <c r="Q3" s="30"/>
      <c r="R3" s="10"/>
    </row>
    <row r="4" spans="1:33" ht="15.75">
      <c r="A4" s="11"/>
      <c r="B4" s="13" t="s">
        <v>11</v>
      </c>
      <c r="C4" s="31"/>
      <c r="D4" s="29"/>
      <c r="E4" s="65" t="s">
        <v>37</v>
      </c>
      <c r="F4" s="29"/>
      <c r="G4" s="29"/>
      <c r="H4" s="29"/>
      <c r="I4" s="29"/>
      <c r="J4" s="29"/>
      <c r="K4" s="29"/>
      <c r="L4" s="29"/>
      <c r="M4" s="29"/>
      <c r="N4" s="29"/>
      <c r="O4" s="29"/>
      <c r="P4" s="29"/>
      <c r="Q4" s="29"/>
      <c r="R4" s="10"/>
    </row>
    <row r="5" spans="1:33">
      <c r="A5" s="11"/>
      <c r="B5" s="12"/>
      <c r="C5" s="29"/>
      <c r="D5" s="29"/>
      <c r="E5" s="29"/>
      <c r="F5" s="29"/>
      <c r="G5" s="29"/>
      <c r="H5" s="29"/>
      <c r="I5" s="29"/>
      <c r="J5" s="29"/>
      <c r="K5" s="29"/>
      <c r="L5" s="29"/>
      <c r="M5" s="29"/>
      <c r="N5" s="29"/>
      <c r="O5" s="29"/>
      <c r="P5" s="29"/>
      <c r="Q5" s="29"/>
    </row>
    <row r="6" spans="1:33" s="23" customFormat="1">
      <c r="A6" s="11"/>
      <c r="B6"/>
      <c r="C6" s="32" t="s">
        <v>11</v>
      </c>
      <c r="D6" s="33"/>
      <c r="E6" s="33"/>
      <c r="F6" s="260" t="s">
        <v>39</v>
      </c>
      <c r="G6" s="268"/>
      <c r="H6" s="268"/>
      <c r="I6" s="269"/>
      <c r="J6" s="270"/>
      <c r="K6" s="260" t="s">
        <v>38</v>
      </c>
      <c r="L6" s="268"/>
      <c r="M6" s="268"/>
      <c r="N6" s="269"/>
      <c r="O6" s="270"/>
      <c r="P6" s="267" t="s">
        <v>25</v>
      </c>
      <c r="Q6" s="271"/>
      <c r="R6" s="24"/>
      <c r="S6" s="22"/>
      <c r="T6" s="22"/>
      <c r="U6" s="22"/>
      <c r="V6" s="22"/>
      <c r="W6" s="22"/>
      <c r="X6" s="22"/>
      <c r="Y6" s="22"/>
      <c r="Z6" s="22"/>
      <c r="AA6" s="22"/>
      <c r="AB6" s="22"/>
      <c r="AC6" s="22"/>
      <c r="AD6" s="22"/>
      <c r="AE6" s="22"/>
      <c r="AF6" s="22"/>
      <c r="AG6" s="22"/>
    </row>
    <row r="7" spans="1:33" s="25" customFormat="1" ht="15.75">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2.5">
      <c r="A8" s="54"/>
      <c r="B8" s="55"/>
      <c r="C8" s="66" t="s">
        <v>21</v>
      </c>
      <c r="D8" s="56"/>
      <c r="E8" s="57"/>
      <c r="F8" s="62">
        <v>2021</v>
      </c>
      <c r="G8" s="58">
        <v>2020</v>
      </c>
      <c r="H8" s="58">
        <v>2019</v>
      </c>
      <c r="I8" s="59" t="s">
        <v>30</v>
      </c>
      <c r="J8" s="64" t="s">
        <v>29</v>
      </c>
      <c r="K8" s="62">
        <v>2021</v>
      </c>
      <c r="L8" s="58">
        <v>2020</v>
      </c>
      <c r="M8" s="58">
        <v>2019</v>
      </c>
      <c r="N8" s="59" t="s">
        <v>30</v>
      </c>
      <c r="O8" s="64" t="s">
        <v>29</v>
      </c>
      <c r="P8" s="58">
        <v>2020</v>
      </c>
      <c r="Q8" s="58">
        <v>2019</v>
      </c>
      <c r="R8" s="60"/>
      <c r="S8" s="60"/>
      <c r="T8" s="60"/>
      <c r="U8" s="60"/>
      <c r="V8" s="60"/>
      <c r="W8" s="60"/>
      <c r="X8" s="60"/>
      <c r="Y8" s="60"/>
      <c r="Z8" s="60"/>
      <c r="AA8" s="60"/>
      <c r="AB8" s="60"/>
      <c r="AC8" s="60"/>
      <c r="AD8" s="60"/>
      <c r="AE8" s="60"/>
      <c r="AF8" s="60"/>
      <c r="AG8" s="60"/>
    </row>
    <row r="9" spans="1:33" s="25" customFormat="1">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c r="A10" s="11"/>
      <c r="B10" s="14"/>
      <c r="C10" s="39"/>
      <c r="D10" s="37" t="s">
        <v>19</v>
      </c>
      <c r="E10" s="38"/>
      <c r="F10" s="75">
        <v>70</v>
      </c>
      <c r="G10" s="75">
        <f>L10-'Kasım-21'!L10</f>
        <v>0</v>
      </c>
      <c r="H10" s="75">
        <f>M10-'Kasım-21'!M10</f>
        <v>69</v>
      </c>
      <c r="I10" s="71" t="str">
        <f>IFERROR(F10/G10-1,"n/a")</f>
        <v>n/a</v>
      </c>
      <c r="J10" s="67">
        <f>F10/H10-1</f>
        <v>1.449275362318847E-2</v>
      </c>
      <c r="K10" s="75">
        <v>111</v>
      </c>
      <c r="L10" s="75">
        <v>145</v>
      </c>
      <c r="M10" s="75">
        <v>386</v>
      </c>
      <c r="N10" s="71">
        <f>K10/L10-1</f>
        <v>-0.23448275862068968</v>
      </c>
      <c r="O10" s="67">
        <f>K10/M10-1</f>
        <v>-0.71243523316062174</v>
      </c>
      <c r="P10" s="77">
        <v>145</v>
      </c>
      <c r="Q10" s="77">
        <v>386</v>
      </c>
      <c r="R10" s="24"/>
      <c r="S10" s="24"/>
      <c r="T10" s="24"/>
      <c r="U10" s="24"/>
      <c r="V10" s="24"/>
      <c r="W10" s="24"/>
      <c r="X10" s="24"/>
      <c r="Y10" s="24"/>
      <c r="Z10" s="24"/>
      <c r="AA10" s="24"/>
      <c r="AB10" s="24"/>
      <c r="AC10" s="24"/>
      <c r="AD10" s="24"/>
      <c r="AE10" s="24"/>
      <c r="AF10" s="24"/>
      <c r="AG10" s="24"/>
    </row>
    <row r="11" spans="1:33" s="25" customFormat="1">
      <c r="A11" s="11"/>
      <c r="B11" s="14"/>
      <c r="C11" s="39"/>
      <c r="D11" s="37" t="s">
        <v>20</v>
      </c>
      <c r="E11" s="38"/>
      <c r="F11" s="75">
        <v>52767</v>
      </c>
      <c r="G11" s="75">
        <f>L11-'Kasım-21'!L11</f>
        <v>0</v>
      </c>
      <c r="H11" s="75">
        <f>M11-'Kasım-21'!M11</f>
        <v>120203</v>
      </c>
      <c r="I11" s="71" t="str">
        <f t="shared" ref="I11:I26" si="0">IFERROR(F11/G11-1,"n/a")</f>
        <v>n/a</v>
      </c>
      <c r="J11" s="67">
        <f>F11/H11-1</f>
        <v>-0.56101761187324772</v>
      </c>
      <c r="K11" s="75">
        <v>80863</v>
      </c>
      <c r="L11" s="75">
        <v>258885</v>
      </c>
      <c r="M11" s="75">
        <v>733296</v>
      </c>
      <c r="N11" s="71">
        <f>K11/L11-1</f>
        <v>-0.68764895610019894</v>
      </c>
      <c r="O11" s="67">
        <f>K11/M11-1</f>
        <v>-0.8897266588117213</v>
      </c>
      <c r="P11" s="77">
        <v>258885</v>
      </c>
      <c r="Q11" s="77">
        <v>733296</v>
      </c>
      <c r="R11" s="24"/>
      <c r="S11" s="24"/>
      <c r="T11" s="24"/>
      <c r="U11" s="24"/>
      <c r="V11" s="24"/>
      <c r="W11" s="24"/>
      <c r="X11" s="24"/>
      <c r="Y11" s="24"/>
      <c r="Z11" s="24"/>
      <c r="AA11" s="24"/>
      <c r="AB11" s="24"/>
      <c r="AC11" s="24"/>
      <c r="AD11" s="24"/>
      <c r="AE11" s="24"/>
      <c r="AF11" s="24"/>
      <c r="AG11" s="24"/>
    </row>
    <row r="12" spans="1:33" s="25" customFormat="1">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c r="A13" s="11"/>
      <c r="B13" s="14"/>
      <c r="C13" s="39"/>
      <c r="D13" s="37" t="s">
        <v>19</v>
      </c>
      <c r="E13" s="38"/>
      <c r="F13" s="75">
        <v>25</v>
      </c>
      <c r="G13" s="75">
        <f>L13-'Kasım-21'!L13</f>
        <v>0</v>
      </c>
      <c r="H13" s="75">
        <f>M13-'Kasım-21'!M13</f>
        <v>20</v>
      </c>
      <c r="I13" s="71" t="str">
        <f t="shared" si="0"/>
        <v>n/a</v>
      </c>
      <c r="J13" s="67">
        <f>F13/H13-1</f>
        <v>0.25</v>
      </c>
      <c r="K13" s="75">
        <v>283</v>
      </c>
      <c r="L13" s="75">
        <v>43</v>
      </c>
      <c r="M13" s="75">
        <v>827</v>
      </c>
      <c r="N13" s="71">
        <f>K13/L13-1</f>
        <v>5.5813953488372094</v>
      </c>
      <c r="O13" s="67">
        <f>K13/M13-1</f>
        <v>-0.65779927448609432</v>
      </c>
      <c r="P13" s="77">
        <v>43</v>
      </c>
      <c r="Q13" s="77">
        <v>827</v>
      </c>
      <c r="R13" s="24"/>
      <c r="S13" s="24"/>
      <c r="T13" s="24"/>
      <c r="U13" s="24"/>
      <c r="V13" s="24"/>
      <c r="W13" s="24"/>
      <c r="X13" s="24"/>
      <c r="Y13" s="24"/>
      <c r="Z13" s="24"/>
      <c r="AA13" s="24"/>
      <c r="AB13" s="24"/>
      <c r="AC13" s="24"/>
      <c r="AD13" s="24"/>
      <c r="AE13" s="24"/>
      <c r="AF13" s="24"/>
      <c r="AG13" s="24"/>
    </row>
    <row r="14" spans="1:33" s="25" customFormat="1">
      <c r="A14" s="11"/>
      <c r="B14" s="14"/>
      <c r="C14" s="39"/>
      <c r="D14" s="37" t="s">
        <v>20</v>
      </c>
      <c r="E14" s="38"/>
      <c r="F14" s="75">
        <v>39214</v>
      </c>
      <c r="G14" s="75">
        <f>L14-'Kasım-21'!L14</f>
        <v>0</v>
      </c>
      <c r="H14" s="75">
        <f>M14-'Kasım-21'!M14</f>
        <v>58943</v>
      </c>
      <c r="I14" s="71" t="str">
        <f t="shared" si="0"/>
        <v>n/a</v>
      </c>
      <c r="J14" s="67">
        <f>F14/H14-1</f>
        <v>-0.33471319749588591</v>
      </c>
      <c r="K14" s="75">
        <v>465109</v>
      </c>
      <c r="L14" s="75">
        <v>140552</v>
      </c>
      <c r="M14" s="75">
        <v>2552942</v>
      </c>
      <c r="N14" s="71">
        <f>K14/L14-1</f>
        <v>2.3091595992942113</v>
      </c>
      <c r="O14" s="67">
        <f>K14/M14-1</f>
        <v>-0.81781450577412262</v>
      </c>
      <c r="P14" s="77">
        <v>140552</v>
      </c>
      <c r="Q14" s="77">
        <v>2552942</v>
      </c>
      <c r="R14" s="24"/>
      <c r="S14" s="24"/>
      <c r="T14" s="24"/>
      <c r="U14" s="24"/>
      <c r="V14" s="24"/>
      <c r="W14" s="24"/>
      <c r="X14" s="24"/>
      <c r="Y14" s="24"/>
      <c r="Z14" s="24"/>
      <c r="AA14" s="24"/>
      <c r="AB14" s="24"/>
      <c r="AC14" s="24"/>
      <c r="AD14" s="24"/>
      <c r="AE14" s="24"/>
      <c r="AF14" s="24"/>
      <c r="AG14" s="24"/>
    </row>
    <row r="15" spans="1:33" s="25" customFormat="1">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c r="A16" s="11"/>
      <c r="B16" s="14"/>
      <c r="C16" s="39"/>
      <c r="D16" s="37" t="s">
        <v>19</v>
      </c>
      <c r="E16" s="38"/>
      <c r="F16" s="75">
        <v>3</v>
      </c>
      <c r="G16" s="75">
        <f>L16-'Kasım-21'!L16</f>
        <v>0</v>
      </c>
      <c r="H16" s="75">
        <f>M16-'Kasım-21'!M16</f>
        <v>9</v>
      </c>
      <c r="I16" s="71" t="str">
        <f t="shared" si="0"/>
        <v>n/a</v>
      </c>
      <c r="J16" s="67">
        <f>F16/H16-1</f>
        <v>-0.66666666666666674</v>
      </c>
      <c r="K16" s="75">
        <v>23</v>
      </c>
      <c r="L16" s="75">
        <v>4</v>
      </c>
      <c r="M16" s="75">
        <v>191</v>
      </c>
      <c r="N16" s="71">
        <f>K16/L16-1</f>
        <v>4.75</v>
      </c>
      <c r="O16" s="67">
        <f>K16/M16-1</f>
        <v>-0.87958115183246077</v>
      </c>
      <c r="P16" s="77">
        <v>4</v>
      </c>
      <c r="Q16" s="77">
        <v>191</v>
      </c>
      <c r="R16" s="24"/>
      <c r="S16" s="24"/>
      <c r="T16" s="24"/>
      <c r="U16" s="24"/>
      <c r="V16" s="24"/>
      <c r="W16" s="24"/>
      <c r="X16" s="24"/>
      <c r="Y16" s="24"/>
      <c r="Z16" s="24"/>
      <c r="AA16" s="24"/>
      <c r="AB16" s="24"/>
      <c r="AC16" s="24"/>
      <c r="AD16" s="24"/>
      <c r="AE16" s="24"/>
      <c r="AF16" s="24"/>
      <c r="AG16" s="24"/>
    </row>
    <row r="17" spans="1:33" s="25" customFormat="1">
      <c r="A17" s="11"/>
      <c r="B17" s="14"/>
      <c r="C17" s="39"/>
      <c r="D17" s="37" t="s">
        <v>20</v>
      </c>
      <c r="E17" s="38"/>
      <c r="F17" s="75">
        <v>864</v>
      </c>
      <c r="G17" s="75">
        <f>L17-'Kasım-21'!L17</f>
        <v>0</v>
      </c>
      <c r="H17" s="75">
        <f>M17-'Kasım-21'!M17</f>
        <v>9813</v>
      </c>
      <c r="I17" s="71" t="str">
        <f t="shared" si="0"/>
        <v>n/a</v>
      </c>
      <c r="J17" s="67">
        <f>F17/H17-1</f>
        <v>-0.911953531030266</v>
      </c>
      <c r="K17" s="75">
        <v>8611</v>
      </c>
      <c r="L17" s="75">
        <v>1753</v>
      </c>
      <c r="M17" s="75">
        <v>254421</v>
      </c>
      <c r="N17" s="71">
        <f>K17/L17-1</f>
        <v>3.9121505989731888</v>
      </c>
      <c r="O17" s="67">
        <f>K17/M17-1</f>
        <v>-0.96615452340805197</v>
      </c>
      <c r="P17" s="77">
        <v>1753</v>
      </c>
      <c r="Q17" s="77">
        <v>254421</v>
      </c>
      <c r="R17" s="24"/>
      <c r="S17" s="24"/>
      <c r="T17" s="24"/>
      <c r="U17" s="24"/>
      <c r="V17" s="24"/>
      <c r="W17" s="24"/>
      <c r="X17" s="24"/>
      <c r="Y17" s="24"/>
      <c r="Z17" s="24"/>
      <c r="AA17" s="24"/>
      <c r="AB17" s="24"/>
      <c r="AC17" s="24"/>
      <c r="AD17" s="24"/>
      <c r="AE17" s="24"/>
      <c r="AF17" s="24"/>
      <c r="AG17" s="24"/>
    </row>
    <row r="18" spans="1:33" s="25" customFormat="1">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c r="A19" s="11"/>
      <c r="B19" s="14"/>
      <c r="C19" s="39"/>
      <c r="D19" s="37" t="s">
        <v>19</v>
      </c>
      <c r="E19" s="40"/>
      <c r="F19" s="75">
        <v>102</v>
      </c>
      <c r="G19" s="75">
        <f>L19-'Kasım-21'!L19</f>
        <v>0</v>
      </c>
      <c r="H19" s="75">
        <f>M19-'Kasım-21'!M19</f>
        <v>131</v>
      </c>
      <c r="I19" s="71" t="str">
        <f t="shared" si="0"/>
        <v>n/a</v>
      </c>
      <c r="J19" s="67">
        <f>F19/H19-1</f>
        <v>-0.22137404580152675</v>
      </c>
      <c r="K19" s="75">
        <v>411</v>
      </c>
      <c r="L19" s="75">
        <v>406</v>
      </c>
      <c r="M19" s="75">
        <v>1205</v>
      </c>
      <c r="N19" s="71">
        <f>K19/L19-1</f>
        <v>1.2315270935960632E-2</v>
      </c>
      <c r="O19" s="67">
        <f>K19/M19-1</f>
        <v>-0.65892116182572613</v>
      </c>
      <c r="P19" s="77">
        <v>406</v>
      </c>
      <c r="Q19" s="77">
        <v>1205</v>
      </c>
      <c r="R19" s="24"/>
      <c r="S19" s="24"/>
      <c r="T19" s="24"/>
      <c r="U19" s="24"/>
      <c r="V19" s="24"/>
      <c r="W19" s="24"/>
      <c r="X19" s="24"/>
      <c r="Y19" s="24"/>
      <c r="Z19" s="24"/>
      <c r="AA19" s="24"/>
      <c r="AB19" s="24"/>
      <c r="AC19" s="24"/>
      <c r="AD19" s="24"/>
      <c r="AE19" s="24"/>
      <c r="AF19" s="24"/>
      <c r="AG19" s="24"/>
    </row>
    <row r="20" spans="1:33" s="25" customFormat="1">
      <c r="A20" s="11"/>
      <c r="B20" s="14"/>
      <c r="C20" s="39"/>
      <c r="D20" s="37" t="s">
        <v>20</v>
      </c>
      <c r="E20" s="38"/>
      <c r="F20" s="75">
        <v>200450</v>
      </c>
      <c r="G20" s="75">
        <f>L20-'Kasım-21'!L20</f>
        <v>0</v>
      </c>
      <c r="H20" s="75">
        <f>M20-'Kasım-21'!M20</f>
        <v>386408</v>
      </c>
      <c r="I20" s="71" t="str">
        <f t="shared" si="0"/>
        <v>n/a</v>
      </c>
      <c r="J20" s="67">
        <f>F20/H20-1</f>
        <v>-0.48124780025258274</v>
      </c>
      <c r="K20" s="75">
        <v>687449</v>
      </c>
      <c r="L20" s="75">
        <v>833999</v>
      </c>
      <c r="M20" s="75">
        <v>3859183</v>
      </c>
      <c r="N20" s="71">
        <f>K20/L20-1</f>
        <v>-0.17571963515543787</v>
      </c>
      <c r="O20" s="67">
        <f>K20/M20-1</f>
        <v>-0.82186670080169821</v>
      </c>
      <c r="P20" s="77">
        <v>833999</v>
      </c>
      <c r="Q20" s="77">
        <v>3859183</v>
      </c>
      <c r="R20" s="24"/>
      <c r="S20" s="24"/>
      <c r="T20" s="24"/>
      <c r="U20" s="24"/>
      <c r="V20" s="24"/>
      <c r="W20" s="24"/>
      <c r="X20" s="24"/>
      <c r="Y20" s="24"/>
      <c r="Z20" s="24"/>
      <c r="AA20" s="24"/>
      <c r="AB20" s="24"/>
      <c r="AC20" s="24"/>
      <c r="AD20" s="24"/>
      <c r="AE20" s="24"/>
      <c r="AF20" s="24"/>
      <c r="AG20" s="24"/>
    </row>
    <row r="21" spans="1:33" s="25" customFormat="1">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c r="A22" s="11"/>
      <c r="B22" s="14"/>
      <c r="C22" s="39"/>
      <c r="D22" s="37" t="s">
        <v>19</v>
      </c>
      <c r="E22" s="38"/>
      <c r="F22" s="75">
        <v>7</v>
      </c>
      <c r="G22" s="75">
        <f>L22-'Kasım-21'!L22</f>
        <v>3</v>
      </c>
      <c r="H22" s="75">
        <f>M22-'Kasım-21'!M22</f>
        <v>44</v>
      </c>
      <c r="I22" s="71">
        <f t="shared" si="0"/>
        <v>1.3333333333333335</v>
      </c>
      <c r="J22" s="67">
        <f>F22/H22-1</f>
        <v>-0.84090909090909094</v>
      </c>
      <c r="K22" s="75">
        <v>107</v>
      </c>
      <c r="L22" s="75">
        <v>32</v>
      </c>
      <c r="M22" s="75">
        <v>372</v>
      </c>
      <c r="N22" s="71">
        <f>K22/L22-1</f>
        <v>2.34375</v>
      </c>
      <c r="O22" s="67">
        <f>K22/M22-1</f>
        <v>-0.7123655913978495</v>
      </c>
      <c r="P22" s="77">
        <v>32</v>
      </c>
      <c r="Q22" s="77">
        <v>372</v>
      </c>
      <c r="R22" s="24"/>
      <c r="S22" s="24"/>
      <c r="T22" s="24"/>
      <c r="U22" s="24"/>
      <c r="V22" s="24"/>
      <c r="W22" s="24"/>
      <c r="X22" s="24"/>
      <c r="Y22" s="24"/>
      <c r="Z22" s="24"/>
      <c r="AA22" s="24"/>
      <c r="AB22" s="24"/>
      <c r="AC22" s="24"/>
      <c r="AD22" s="24"/>
      <c r="AE22" s="24"/>
      <c r="AF22" s="24"/>
      <c r="AG22" s="24"/>
    </row>
    <row r="23" spans="1:33" s="25" customFormat="1">
      <c r="A23" s="11"/>
      <c r="B23" s="14"/>
      <c r="C23" s="39"/>
      <c r="D23" s="37" t="s">
        <v>20</v>
      </c>
      <c r="E23" s="38"/>
      <c r="F23" s="75">
        <v>13748</v>
      </c>
      <c r="G23" s="75">
        <f>L23-'Kasım-21'!L23</f>
        <v>1045</v>
      </c>
      <c r="H23" s="75">
        <f>M23-'Kasım-21'!M23</f>
        <v>52611</v>
      </c>
      <c r="I23" s="71">
        <f t="shared" si="0"/>
        <v>12.15598086124402</v>
      </c>
      <c r="J23" s="67">
        <f>F23/H23-1</f>
        <v>-0.7386858261580278</v>
      </c>
      <c r="K23" s="75">
        <v>147132</v>
      </c>
      <c r="L23" s="75">
        <v>59180</v>
      </c>
      <c r="M23" s="75">
        <v>902015</v>
      </c>
      <c r="N23" s="71">
        <f>K23/L23-1</f>
        <v>1.4861777627576882</v>
      </c>
      <c r="O23" s="67">
        <f>K23/M23-1</f>
        <v>-0.83688519592246247</v>
      </c>
      <c r="P23" s="77">
        <v>59180</v>
      </c>
      <c r="Q23" s="77">
        <v>902015</v>
      </c>
      <c r="R23" s="24"/>
      <c r="S23" s="24"/>
      <c r="T23" s="24"/>
      <c r="U23" s="24"/>
      <c r="V23" s="24"/>
      <c r="W23" s="24"/>
      <c r="X23" s="24"/>
      <c r="Y23" s="24"/>
      <c r="Z23" s="24"/>
      <c r="AA23" s="24"/>
      <c r="AB23" s="24"/>
      <c r="AC23" s="24"/>
      <c r="AD23" s="24"/>
      <c r="AE23" s="24"/>
      <c r="AF23" s="24"/>
      <c r="AG23" s="24"/>
    </row>
    <row r="24" spans="1:33" s="25" customFormat="1">
      <c r="A24" s="11"/>
      <c r="B24" s="14"/>
      <c r="C24" s="36" t="s">
        <v>18</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c r="A25" s="15"/>
      <c r="B25" s="14"/>
      <c r="C25" s="39"/>
      <c r="D25" s="37" t="s">
        <v>19</v>
      </c>
      <c r="E25" s="38"/>
      <c r="F25" s="75">
        <v>0</v>
      </c>
      <c r="G25" s="75">
        <f>L25-'Kasım-21'!L25</f>
        <v>5</v>
      </c>
      <c r="H25" s="75">
        <f>M25-'Kasım-21'!M25</f>
        <v>20</v>
      </c>
      <c r="I25" s="71">
        <f t="shared" si="0"/>
        <v>-1</v>
      </c>
      <c r="J25" s="67">
        <f>F25/H25-1</f>
        <v>-1</v>
      </c>
      <c r="K25" s="75">
        <v>124</v>
      </c>
      <c r="L25" s="75">
        <v>37</v>
      </c>
      <c r="M25" s="75">
        <f>282+81</f>
        <v>363</v>
      </c>
      <c r="N25" s="71">
        <f>K25/L25-1</f>
        <v>2.3513513513513513</v>
      </c>
      <c r="O25" s="67">
        <f>K25/M25-1</f>
        <v>-0.6584022038567493</v>
      </c>
      <c r="P25" s="77">
        <v>37</v>
      </c>
      <c r="Q25" s="77">
        <f>282+81</f>
        <v>363</v>
      </c>
      <c r="R25" s="24"/>
      <c r="S25" s="24"/>
      <c r="T25" s="24"/>
      <c r="U25" s="24"/>
      <c r="V25" s="24"/>
      <c r="W25" s="24"/>
      <c r="X25" s="24"/>
      <c r="Y25" s="24"/>
      <c r="Z25" s="24"/>
      <c r="AA25" s="24"/>
      <c r="AB25" s="24"/>
      <c r="AC25" s="24"/>
      <c r="AD25" s="24"/>
      <c r="AE25" s="24"/>
      <c r="AF25" s="24"/>
      <c r="AG25" s="24"/>
    </row>
    <row r="26" spans="1:33" s="25" customFormat="1">
      <c r="A26" s="11"/>
      <c r="B26" s="14"/>
      <c r="C26" s="39"/>
      <c r="D26" s="37" t="s">
        <v>20</v>
      </c>
      <c r="E26" s="38"/>
      <c r="F26" s="75">
        <v>0</v>
      </c>
      <c r="G26" s="75">
        <f>L26-'Kasım-21'!L26</f>
        <v>1063</v>
      </c>
      <c r="H26" s="75">
        <f>M26-'Kasım-21'!M26</f>
        <v>24347</v>
      </c>
      <c r="I26" s="71">
        <f t="shared" si="0"/>
        <v>-1</v>
      </c>
      <c r="J26" s="67">
        <f>F26/H26-1</f>
        <v>-1</v>
      </c>
      <c r="K26" s="75">
        <v>165083</v>
      </c>
      <c r="L26" s="75">
        <f>20768+8294</f>
        <v>29062</v>
      </c>
      <c r="M26" s="77">
        <f>659951+168729+38484</f>
        <v>867164</v>
      </c>
      <c r="N26" s="71">
        <f>K26/L26-1</f>
        <v>4.6803729956644418</v>
      </c>
      <c r="O26" s="67">
        <f>K26/M26-1</f>
        <v>-0.80962885913160598</v>
      </c>
      <c r="P26" s="77">
        <f>20768+8294</f>
        <v>29062</v>
      </c>
      <c r="Q26" s="77">
        <f>659951+168729+38484</f>
        <v>867164</v>
      </c>
      <c r="R26" s="24"/>
      <c r="S26" s="24"/>
      <c r="T26" s="24"/>
      <c r="U26" s="24"/>
      <c r="V26" s="24"/>
      <c r="W26" s="24"/>
      <c r="X26" s="24"/>
      <c r="Y26" s="24"/>
      <c r="Z26" s="24"/>
      <c r="AA26" s="24"/>
      <c r="AB26" s="24"/>
      <c r="AC26" s="24"/>
      <c r="AD26" s="24"/>
      <c r="AE26" s="24"/>
      <c r="AF26" s="24"/>
      <c r="AG26" s="24"/>
    </row>
    <row r="27" spans="1:33" s="25" customFormat="1" ht="15.75" thickBot="1">
      <c r="A27" s="11"/>
      <c r="B27" s="14"/>
      <c r="C27" s="41" t="s">
        <v>16</v>
      </c>
      <c r="D27" s="42"/>
      <c r="E27" s="43"/>
      <c r="F27" s="52">
        <f t="shared" ref="F27:H28" si="1">F10+F13+F16+F19+F22+F25</f>
        <v>207</v>
      </c>
      <c r="G27" s="52">
        <f t="shared" si="1"/>
        <v>8</v>
      </c>
      <c r="H27" s="52">
        <f t="shared" si="1"/>
        <v>293</v>
      </c>
      <c r="I27" s="73">
        <f>F27/G27-1</f>
        <v>24.875</v>
      </c>
      <c r="J27" s="69">
        <f>F27/H27-1</f>
        <v>-0.29351535836177478</v>
      </c>
      <c r="K27" s="52">
        <f t="shared" ref="K27:K28" si="2">K10+K13+K16+K19+K22+K25</f>
        <v>1059</v>
      </c>
      <c r="L27" s="52">
        <v>667</v>
      </c>
      <c r="M27" s="52">
        <v>3263</v>
      </c>
      <c r="N27" s="73">
        <f>K27/L27-1</f>
        <v>0.58770614692653678</v>
      </c>
      <c r="O27" s="69">
        <f>K27/M27-1</f>
        <v>-0.67545203800183873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6.5" thickTop="1" thickBot="1">
      <c r="A28" s="11"/>
      <c r="B28" s="14"/>
      <c r="C28" s="44" t="s">
        <v>17</v>
      </c>
      <c r="D28" s="45"/>
      <c r="E28" s="46"/>
      <c r="F28" s="53">
        <f t="shared" si="1"/>
        <v>307043</v>
      </c>
      <c r="G28" s="53">
        <f t="shared" si="1"/>
        <v>2108</v>
      </c>
      <c r="H28" s="53">
        <f t="shared" si="1"/>
        <v>652325</v>
      </c>
      <c r="I28" s="74">
        <f>F28/G28-1</f>
        <v>144.65607210626186</v>
      </c>
      <c r="J28" s="70">
        <f>F28/H28-1</f>
        <v>-0.52930977656842826</v>
      </c>
      <c r="K28" s="53">
        <f t="shared" si="2"/>
        <v>1554247</v>
      </c>
      <c r="L28" s="53">
        <v>1321142</v>
      </c>
      <c r="M28" s="53">
        <v>8961808</v>
      </c>
      <c r="N28" s="74">
        <f>K28/L28-1</f>
        <v>0.17644204786465045</v>
      </c>
      <c r="O28" s="70">
        <f>K28/M28-1</f>
        <v>-0.8265699287465208</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ht="15.75" thickTop="1">
      <c r="A29" s="10"/>
      <c r="B29" s="10"/>
      <c r="C29" s="10"/>
      <c r="D29" s="10"/>
      <c r="E29" s="10"/>
      <c r="F29" s="47"/>
      <c r="G29" s="47"/>
      <c r="H29" s="47"/>
      <c r="I29" s="10"/>
      <c r="J29" s="10"/>
      <c r="K29" s="10"/>
      <c r="L29" s="10"/>
      <c r="M29" s="10"/>
      <c r="N29" s="10"/>
      <c r="O29" s="10"/>
      <c r="P29" s="10"/>
      <c r="Q29" s="10"/>
    </row>
    <row r="30" spans="1:33" hidden="1">
      <c r="A30" s="10"/>
      <c r="B30" s="10"/>
      <c r="C30" s="10"/>
      <c r="D30" s="10"/>
      <c r="E30" s="10"/>
      <c r="F30" s="47"/>
      <c r="G30" s="47"/>
      <c r="H30" s="47"/>
      <c r="I30" s="10"/>
      <c r="J30" s="10"/>
      <c r="K30" s="10"/>
      <c r="L30" s="10"/>
      <c r="M30" s="10"/>
      <c r="N30" s="10"/>
      <c r="O30" s="10"/>
      <c r="P30" s="10"/>
      <c r="Q30" s="10"/>
    </row>
    <row r="31" spans="1:33" hidden="1">
      <c r="A31" s="10"/>
      <c r="B31" s="10"/>
      <c r="C31" s="10"/>
      <c r="D31" s="10"/>
      <c r="E31" s="10"/>
      <c r="F31" s="47"/>
      <c r="G31" s="47"/>
      <c r="H31" s="47"/>
      <c r="I31" s="10"/>
      <c r="J31" s="10"/>
      <c r="K31" s="10"/>
      <c r="L31" s="10"/>
      <c r="M31" s="10"/>
      <c r="N31" s="10"/>
      <c r="O31" s="10"/>
      <c r="P31" s="10"/>
      <c r="Q31" s="10"/>
    </row>
    <row r="32" spans="1:33" hidden="1">
      <c r="A32" s="10"/>
      <c r="B32" s="10"/>
      <c r="C32" s="10"/>
      <c r="D32" s="10"/>
      <c r="E32" s="10"/>
      <c r="F32" s="47"/>
      <c r="G32" s="47"/>
      <c r="H32" s="47"/>
      <c r="I32" s="10"/>
      <c r="J32" s="10"/>
      <c r="K32" s="10"/>
      <c r="L32" s="10"/>
      <c r="M32" s="10"/>
      <c r="N32" s="10"/>
      <c r="O32" s="10"/>
      <c r="P32" s="10"/>
      <c r="Q32" s="10"/>
    </row>
    <row r="33" spans="1:33" s="24" customFormat="1" hidden="1">
      <c r="A33" s="10"/>
      <c r="B33" s="10"/>
      <c r="C33" s="10"/>
      <c r="D33" s="10"/>
      <c r="E33" s="10"/>
      <c r="F33" s="47"/>
      <c r="G33" s="47"/>
      <c r="H33" s="47"/>
      <c r="I33" s="10"/>
      <c r="J33" s="10"/>
      <c r="K33" s="10"/>
      <c r="L33" s="10"/>
      <c r="M33" s="10"/>
      <c r="N33" s="10"/>
      <c r="O33" s="10"/>
      <c r="P33" s="10"/>
      <c r="Q33" s="10"/>
      <c r="S33" s="10"/>
      <c r="T33" s="10"/>
      <c r="U33" s="10"/>
      <c r="V33" s="10"/>
      <c r="W33" s="10"/>
      <c r="X33" s="10"/>
      <c r="Y33" s="10"/>
      <c r="Z33" s="10"/>
      <c r="AA33" s="10"/>
      <c r="AB33" s="10"/>
      <c r="AC33" s="10"/>
      <c r="AD33" s="10"/>
      <c r="AE33" s="10"/>
      <c r="AF33" s="10"/>
      <c r="AG33" s="10"/>
    </row>
    <row r="34" spans="1:33" s="24" customFormat="1" hidden="1">
      <c r="A34" s="10"/>
      <c r="B34" s="10"/>
      <c r="C34" s="10"/>
      <c r="D34" s="10"/>
      <c r="E34" s="10"/>
      <c r="F34" s="47"/>
      <c r="G34" s="47"/>
      <c r="H34" s="47"/>
      <c r="I34" s="10"/>
      <c r="J34" s="10"/>
      <c r="K34" s="10"/>
      <c r="L34" s="10"/>
      <c r="M34" s="10"/>
      <c r="N34" s="10"/>
      <c r="O34" s="10"/>
      <c r="P34" s="10"/>
      <c r="Q34" s="10"/>
      <c r="S34" s="10"/>
      <c r="T34" s="10"/>
      <c r="U34" s="10"/>
      <c r="V34" s="10"/>
      <c r="W34" s="10"/>
      <c r="X34" s="10"/>
      <c r="Y34" s="10"/>
      <c r="Z34" s="10"/>
      <c r="AA34" s="10"/>
      <c r="AB34" s="10"/>
      <c r="AC34" s="10"/>
      <c r="AD34" s="10"/>
      <c r="AE34" s="10"/>
      <c r="AF34" s="10"/>
      <c r="AG34" s="10"/>
    </row>
    <row r="35" spans="1:33" s="24" customFormat="1" hidden="1">
      <c r="A35" s="10"/>
      <c r="B35" s="10"/>
      <c r="C35" s="10"/>
      <c r="D35" s="10"/>
      <c r="E35" s="10"/>
      <c r="F35" s="47"/>
      <c r="G35" s="47"/>
      <c r="H35" s="47"/>
      <c r="I35" s="10"/>
      <c r="J35" s="10"/>
      <c r="K35" s="10"/>
      <c r="L35" s="10"/>
      <c r="M35" s="10"/>
      <c r="N35" s="10"/>
      <c r="O35" s="10"/>
      <c r="P35" s="10"/>
      <c r="Q35" s="10"/>
      <c r="S35" s="10"/>
      <c r="T35" s="10"/>
      <c r="U35" s="10"/>
      <c r="V35" s="10"/>
      <c r="W35" s="10"/>
      <c r="X35" s="10"/>
      <c r="Y35" s="10"/>
      <c r="Z35" s="10"/>
      <c r="AA35" s="10"/>
      <c r="AB35" s="10"/>
      <c r="AC35" s="10"/>
      <c r="AD35" s="10"/>
      <c r="AE35" s="10"/>
      <c r="AF35" s="10"/>
      <c r="AG35" s="10"/>
    </row>
    <row r="36" spans="1:33" s="24" customFormat="1" hidden="1">
      <c r="A36" s="10"/>
      <c r="B36" s="10"/>
      <c r="C36" s="10"/>
      <c r="D36" s="10"/>
      <c r="E36" s="10"/>
      <c r="F36" s="47"/>
      <c r="G36" s="47"/>
      <c r="H36" s="47"/>
      <c r="I36" s="10"/>
      <c r="J36" s="10"/>
      <c r="K36" s="10"/>
      <c r="L36" s="10"/>
      <c r="M36" s="10"/>
      <c r="N36" s="10"/>
      <c r="O36" s="10"/>
      <c r="P36" s="10"/>
      <c r="Q36" s="10"/>
      <c r="S36" s="10"/>
      <c r="T36" s="10"/>
      <c r="U36" s="10"/>
      <c r="V36" s="10"/>
      <c r="W36" s="10"/>
      <c r="X36" s="10"/>
      <c r="Y36" s="10"/>
      <c r="Z36" s="10"/>
      <c r="AA36" s="10"/>
      <c r="AB36" s="10"/>
      <c r="AC36" s="10"/>
      <c r="AD36" s="10"/>
      <c r="AE36" s="10"/>
      <c r="AF36" s="10"/>
      <c r="AG36" s="10"/>
    </row>
    <row r="37" spans="1:33" s="24" customFormat="1" hidden="1">
      <c r="A37" s="10"/>
      <c r="B37" s="10"/>
      <c r="C37" s="10"/>
      <c r="D37" s="10"/>
      <c r="E37" s="10"/>
      <c r="F37" s="47"/>
      <c r="G37" s="47"/>
      <c r="H37" s="47"/>
      <c r="I37" s="10"/>
      <c r="J37" s="10"/>
      <c r="K37" s="10"/>
      <c r="L37" s="10"/>
      <c r="M37" s="10"/>
      <c r="N37" s="10"/>
      <c r="O37" s="10"/>
      <c r="P37" s="10"/>
      <c r="Q37" s="10"/>
      <c r="S37" s="10"/>
      <c r="T37" s="10"/>
      <c r="U37" s="10"/>
      <c r="V37" s="10"/>
      <c r="W37" s="10"/>
      <c r="X37" s="10"/>
      <c r="Y37" s="10"/>
      <c r="Z37" s="10"/>
      <c r="AA37" s="10"/>
      <c r="AB37" s="10"/>
      <c r="AC37" s="10"/>
      <c r="AD37" s="10"/>
      <c r="AE37" s="10"/>
      <c r="AF37" s="10"/>
      <c r="AG37" s="10"/>
    </row>
    <row r="38" spans="1:33" s="24" customFormat="1" hidden="1">
      <c r="A38" s="10"/>
      <c r="B38" s="10"/>
      <c r="C38" s="10"/>
      <c r="D38" s="10"/>
      <c r="E38" s="10"/>
      <c r="F38" s="47"/>
      <c r="G38" s="47"/>
      <c r="H38" s="47"/>
      <c r="I38" s="10"/>
      <c r="J38" s="10"/>
      <c r="K38" s="10"/>
      <c r="L38" s="10"/>
      <c r="M38" s="10"/>
      <c r="N38" s="10"/>
      <c r="O38" s="10"/>
      <c r="P38" s="10"/>
      <c r="Q38" s="10"/>
      <c r="S38" s="10"/>
      <c r="T38" s="10"/>
      <c r="U38" s="10"/>
      <c r="V38" s="10"/>
      <c r="W38" s="10"/>
      <c r="X38" s="10"/>
      <c r="Y38" s="10"/>
      <c r="Z38" s="10"/>
      <c r="AA38" s="10"/>
      <c r="AB38" s="10"/>
      <c r="AC38" s="10"/>
      <c r="AD38" s="10"/>
      <c r="AE38" s="10"/>
      <c r="AF38" s="10"/>
      <c r="AG38" s="10"/>
    </row>
    <row r="39" spans="1:33" s="24" customFormat="1" hidden="1">
      <c r="A39" s="10"/>
      <c r="B39" s="10"/>
      <c r="C39" s="10"/>
      <c r="D39" s="10"/>
      <c r="E39" s="10"/>
      <c r="F39" s="47"/>
      <c r="G39" s="47"/>
      <c r="H39" s="47"/>
      <c r="I39" s="10"/>
      <c r="J39" s="10"/>
      <c r="K39" s="10"/>
      <c r="L39" s="10"/>
      <c r="M39" s="10"/>
      <c r="N39" s="10"/>
      <c r="O39" s="10"/>
      <c r="P39" s="10"/>
      <c r="Q39" s="10"/>
      <c r="S39" s="10"/>
      <c r="T39" s="10"/>
      <c r="U39" s="10"/>
      <c r="V39" s="10"/>
      <c r="W39" s="10"/>
      <c r="X39" s="10"/>
      <c r="Y39" s="10"/>
      <c r="Z39" s="10"/>
      <c r="AA39" s="10"/>
      <c r="AB39" s="10"/>
      <c r="AC39" s="10"/>
      <c r="AD39" s="10"/>
      <c r="AE39" s="10"/>
      <c r="AF39" s="10"/>
      <c r="AG39" s="10"/>
    </row>
    <row r="40" spans="1:33" s="24" customFormat="1" hidden="1">
      <c r="A40" s="10"/>
      <c r="B40" s="10"/>
      <c r="C40" s="10"/>
      <c r="D40" s="10"/>
      <c r="E40" s="10"/>
      <c r="F40" s="47"/>
      <c r="G40" s="47"/>
      <c r="H40" s="47"/>
      <c r="I40" s="10"/>
      <c r="J40" s="10"/>
      <c r="K40" s="10"/>
      <c r="L40" s="10"/>
      <c r="M40" s="10"/>
      <c r="N40" s="10"/>
      <c r="O40" s="10"/>
      <c r="P40" s="10"/>
      <c r="Q40" s="10"/>
      <c r="S40" s="10"/>
      <c r="T40" s="10"/>
      <c r="U40" s="10"/>
      <c r="V40" s="10"/>
      <c r="W40" s="10"/>
      <c r="X40" s="10"/>
      <c r="Y40" s="10"/>
      <c r="Z40" s="10"/>
      <c r="AA40" s="10"/>
      <c r="AB40" s="10"/>
      <c r="AC40" s="10"/>
      <c r="AD40" s="10"/>
      <c r="AE40" s="10"/>
      <c r="AF40" s="10"/>
      <c r="AG40" s="10"/>
    </row>
    <row r="41" spans="1:33" s="24" customFormat="1" hidden="1">
      <c r="A41" s="10"/>
      <c r="B41" s="10"/>
      <c r="C41" s="10"/>
      <c r="D41" s="10"/>
      <c r="E41" s="10"/>
      <c r="F41" s="47"/>
      <c r="G41" s="47"/>
      <c r="H41" s="47"/>
      <c r="I41" s="10"/>
      <c r="J41" s="10"/>
      <c r="K41" s="10"/>
      <c r="L41" s="10"/>
      <c r="M41" s="10"/>
      <c r="N41" s="10"/>
      <c r="O41" s="10"/>
      <c r="P41" s="10"/>
      <c r="Q41" s="10"/>
      <c r="S41" s="10"/>
      <c r="T41" s="10"/>
      <c r="U41" s="10"/>
      <c r="V41" s="10"/>
      <c r="W41" s="10"/>
      <c r="X41" s="10"/>
      <c r="Y41" s="10"/>
      <c r="Z41" s="10"/>
      <c r="AA41" s="10"/>
      <c r="AB41" s="10"/>
      <c r="AC41" s="10"/>
      <c r="AD41" s="10"/>
      <c r="AE41" s="10"/>
      <c r="AF41" s="10"/>
      <c r="AG41" s="10"/>
    </row>
    <row r="42" spans="1:33" s="24" customFormat="1" hidden="1">
      <c r="A42" s="10"/>
      <c r="B42" s="10"/>
      <c r="C42" s="10"/>
      <c r="D42" s="10"/>
      <c r="E42" s="10"/>
      <c r="F42" s="47"/>
      <c r="G42" s="47"/>
      <c r="H42" s="47"/>
      <c r="I42" s="10"/>
      <c r="J42" s="10"/>
      <c r="K42" s="10"/>
      <c r="L42" s="10"/>
      <c r="M42" s="10"/>
      <c r="N42" s="10"/>
      <c r="O42" s="10"/>
      <c r="P42" s="10"/>
      <c r="Q42" s="10"/>
      <c r="S42" s="10"/>
      <c r="T42" s="10"/>
      <c r="U42" s="10"/>
      <c r="V42" s="10"/>
      <c r="W42" s="10"/>
      <c r="X42" s="10"/>
      <c r="Y42" s="10"/>
      <c r="Z42" s="10"/>
      <c r="AA42" s="10"/>
      <c r="AB42" s="10"/>
      <c r="AC42" s="10"/>
      <c r="AD42" s="10"/>
      <c r="AE42" s="10"/>
      <c r="AF42" s="10"/>
      <c r="AG42" s="10"/>
    </row>
    <row r="43" spans="1:33" s="24" customFormat="1" hidden="1">
      <c r="A43" s="10"/>
      <c r="B43" s="10"/>
      <c r="C43" s="10"/>
      <c r="D43" s="10"/>
      <c r="E43" s="10"/>
      <c r="F43" s="47"/>
      <c r="G43" s="47"/>
      <c r="H43" s="47"/>
      <c r="I43" s="10"/>
      <c r="J43" s="10"/>
      <c r="K43" s="10"/>
      <c r="L43" s="10"/>
      <c r="M43" s="10"/>
      <c r="N43" s="10"/>
      <c r="O43" s="10"/>
      <c r="P43" s="10"/>
      <c r="Q43" s="10"/>
      <c r="S43" s="10"/>
      <c r="T43" s="10"/>
      <c r="U43" s="10"/>
      <c r="V43" s="10"/>
      <c r="W43" s="10"/>
      <c r="X43" s="10"/>
      <c r="Y43" s="10"/>
      <c r="Z43" s="10"/>
      <c r="AA43" s="10"/>
      <c r="AB43" s="10"/>
      <c r="AC43" s="10"/>
      <c r="AD43" s="10"/>
      <c r="AE43" s="10"/>
      <c r="AF43" s="10"/>
      <c r="AG43" s="10"/>
    </row>
    <row r="44" spans="1:33" s="24" customFormat="1" hidden="1">
      <c r="A44" s="10"/>
      <c r="B44" s="10"/>
      <c r="C44" s="10"/>
      <c r="D44" s="10"/>
      <c r="E44" s="10"/>
      <c r="F44" s="47"/>
      <c r="G44" s="47"/>
      <c r="H44" s="47"/>
      <c r="I44" s="10"/>
      <c r="J44" s="10"/>
      <c r="K44" s="10"/>
      <c r="L44" s="10"/>
      <c r="M44" s="10"/>
      <c r="N44" s="10"/>
      <c r="O44" s="10"/>
      <c r="P44" s="10"/>
      <c r="Q44" s="10"/>
      <c r="S44" s="10"/>
      <c r="T44" s="10"/>
      <c r="U44" s="10"/>
      <c r="V44" s="10"/>
      <c r="W44" s="10"/>
      <c r="X44" s="10"/>
      <c r="Y44" s="10"/>
      <c r="Z44" s="10"/>
      <c r="AA44" s="10"/>
      <c r="AB44" s="10"/>
      <c r="AC44" s="10"/>
      <c r="AD44" s="10"/>
      <c r="AE44" s="10"/>
      <c r="AF44" s="10"/>
      <c r="AG44" s="10"/>
    </row>
    <row r="45" spans="1:33" s="24" customFormat="1" hidden="1">
      <c r="A45" s="10"/>
      <c r="B45" s="10"/>
      <c r="C45" s="10"/>
      <c r="D45" s="10"/>
      <c r="E45" s="10"/>
      <c r="F45" s="47"/>
      <c r="G45" s="47"/>
      <c r="H45" s="47"/>
      <c r="I45" s="10"/>
      <c r="J45" s="10"/>
      <c r="K45" s="10"/>
      <c r="L45" s="10"/>
      <c r="M45" s="10"/>
      <c r="N45" s="10"/>
      <c r="O45" s="10"/>
      <c r="P45" s="10"/>
      <c r="Q45" s="10"/>
      <c r="S45" s="10"/>
      <c r="T45" s="10"/>
      <c r="U45" s="10"/>
      <c r="V45" s="10"/>
      <c r="W45" s="10"/>
      <c r="X45" s="10"/>
      <c r="Y45" s="10"/>
      <c r="Z45" s="10"/>
      <c r="AA45" s="10"/>
      <c r="AB45" s="10"/>
      <c r="AC45" s="10"/>
      <c r="AD45" s="10"/>
      <c r="AE45" s="10"/>
      <c r="AF45" s="10"/>
      <c r="AG45" s="10"/>
    </row>
    <row r="46" spans="1:33" s="24" customFormat="1" hidden="1">
      <c r="A46" s="10"/>
      <c r="B46" s="10"/>
      <c r="C46" s="10"/>
      <c r="D46" s="10"/>
      <c r="E46" s="10"/>
      <c r="F46" s="47"/>
      <c r="G46" s="47"/>
      <c r="H46" s="47"/>
      <c r="I46" s="10"/>
      <c r="J46" s="10"/>
      <c r="K46" s="10"/>
      <c r="L46" s="10"/>
      <c r="M46" s="10"/>
      <c r="N46" s="10"/>
      <c r="O46" s="10"/>
      <c r="P46" s="10"/>
      <c r="Q46" s="10"/>
      <c r="S46" s="10"/>
      <c r="T46" s="10"/>
      <c r="U46" s="10"/>
      <c r="V46" s="10"/>
      <c r="W46" s="10"/>
      <c r="X46" s="10"/>
      <c r="Y46" s="10"/>
      <c r="Z46" s="10"/>
      <c r="AA46" s="10"/>
      <c r="AB46" s="10"/>
      <c r="AC46" s="10"/>
      <c r="AD46" s="10"/>
      <c r="AE46" s="10"/>
      <c r="AF46" s="10"/>
      <c r="AG46" s="10"/>
    </row>
    <row r="47" spans="1:33" s="24" customFormat="1" hidden="1">
      <c r="A47" s="10"/>
      <c r="B47" s="10"/>
      <c r="C47" s="10"/>
      <c r="D47" s="10"/>
      <c r="E47" s="10"/>
      <c r="F47" s="47"/>
      <c r="G47" s="47"/>
      <c r="H47" s="47"/>
      <c r="I47" s="10"/>
      <c r="J47" s="10"/>
      <c r="K47" s="10"/>
      <c r="L47" s="10"/>
      <c r="M47" s="10"/>
      <c r="N47" s="10"/>
      <c r="O47" s="10"/>
      <c r="P47" s="10"/>
      <c r="Q47" s="10"/>
      <c r="S47" s="10"/>
      <c r="T47" s="10"/>
      <c r="U47" s="10"/>
      <c r="V47" s="10"/>
      <c r="W47" s="10"/>
      <c r="X47" s="10"/>
      <c r="Y47" s="10"/>
      <c r="Z47" s="10"/>
      <c r="AA47" s="10"/>
      <c r="AB47" s="10"/>
      <c r="AC47" s="10"/>
      <c r="AD47" s="10"/>
      <c r="AE47" s="10"/>
      <c r="AF47" s="10"/>
      <c r="AG47" s="10"/>
    </row>
    <row r="48" spans="1:33" s="24" customFormat="1" hidden="1">
      <c r="A48" s="10"/>
      <c r="B48" s="10"/>
      <c r="C48" s="10"/>
      <c r="D48" s="10"/>
      <c r="E48" s="10"/>
      <c r="F48" s="10"/>
      <c r="G48" s="10"/>
      <c r="H48" s="10"/>
      <c r="I48" s="10"/>
      <c r="J48" s="10"/>
      <c r="K48" s="10"/>
      <c r="L48" s="10"/>
      <c r="M48" s="10"/>
      <c r="N48" s="10"/>
      <c r="O48" s="10"/>
      <c r="P48" s="10"/>
      <c r="Q48" s="10"/>
      <c r="S48" s="10"/>
      <c r="T48" s="10"/>
      <c r="U48" s="10"/>
      <c r="V48" s="10"/>
      <c r="W48" s="10"/>
      <c r="X48" s="10"/>
      <c r="Y48" s="10"/>
      <c r="Z48" s="10"/>
      <c r="AA48" s="10"/>
      <c r="AB48" s="10"/>
      <c r="AC48" s="10"/>
      <c r="AD48" s="10"/>
      <c r="AE48" s="10"/>
      <c r="AF48" s="10"/>
      <c r="AG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100" workbookViewId="0">
      <selection activeCell="I28" sqref="I28"/>
    </sheetView>
  </sheetViews>
  <sheetFormatPr defaultColWidth="0" defaultRowHeight="15" customHeight="1" zeroHeight="1"/>
  <cols>
    <col min="1" max="3" width="2.5703125" customWidth="1"/>
    <col min="4" max="4" width="9.140625" customWidth="1"/>
    <col min="5" max="5" width="15.42578125" customWidth="1"/>
    <col min="6" max="6" width="11.140625" bestFit="1" customWidth="1"/>
    <col min="7" max="7" width="9.140625" customWidth="1"/>
    <col min="8" max="8" width="10.5703125" bestFit="1" customWidth="1"/>
    <col min="9" max="10" width="9.140625" customWidth="1"/>
    <col min="11" max="11" width="10.28515625" bestFit="1" customWidth="1"/>
    <col min="12" max="12" width="12.28515625" bestFit="1" customWidth="1"/>
    <col min="13" max="13" width="12.5703125" bestFit="1" customWidth="1"/>
    <col min="14" max="15" width="9.140625" customWidth="1"/>
    <col min="16" max="16" width="11.85546875" bestFit="1" customWidth="1"/>
    <col min="17" max="17" width="12.42578125" customWidth="1"/>
    <col min="18" max="18" width="3.28515625" style="24" customWidth="1"/>
    <col min="19" max="33" width="0" style="10" hidden="1" customWidth="1"/>
    <col min="34" max="16384" width="9.140625" hidden="1"/>
  </cols>
  <sheetData>
    <row r="1" spans="1:33">
      <c r="A1" s="10"/>
      <c r="B1" s="10"/>
      <c r="C1" s="10"/>
      <c r="D1" s="10"/>
      <c r="E1" s="10"/>
      <c r="F1" s="10"/>
      <c r="G1" s="10"/>
      <c r="H1" s="10"/>
      <c r="I1" s="10"/>
      <c r="J1" s="10"/>
      <c r="K1" s="10"/>
      <c r="L1" s="10"/>
      <c r="M1" s="10"/>
      <c r="N1" s="10"/>
      <c r="O1" s="10"/>
      <c r="P1" s="10"/>
      <c r="Q1" s="10"/>
      <c r="R1" s="10"/>
    </row>
    <row r="2" spans="1:33" ht="19.5" thickBot="1">
      <c r="A2" s="10"/>
      <c r="B2" s="9" t="s">
        <v>10</v>
      </c>
      <c r="C2" s="28"/>
      <c r="D2" s="28"/>
      <c r="E2" s="28"/>
      <c r="F2" s="28"/>
      <c r="G2" s="28"/>
      <c r="H2" s="28"/>
      <c r="I2" s="28"/>
      <c r="J2" s="28"/>
      <c r="K2" s="28"/>
      <c r="L2" s="28"/>
      <c r="M2" s="28"/>
      <c r="N2" s="28"/>
      <c r="O2" s="28"/>
      <c r="P2" s="28"/>
      <c r="Q2" s="28"/>
      <c r="R2" s="10"/>
    </row>
    <row r="3" spans="1:33">
      <c r="A3" s="11"/>
      <c r="B3" s="12"/>
      <c r="C3" s="29"/>
      <c r="D3" s="29"/>
      <c r="E3" s="29"/>
      <c r="F3" s="29"/>
      <c r="G3" s="29"/>
      <c r="H3" s="29"/>
      <c r="I3" s="29"/>
      <c r="J3" s="29"/>
      <c r="K3" s="29"/>
      <c r="L3" s="29"/>
      <c r="M3" s="29"/>
      <c r="N3" s="29"/>
      <c r="O3" s="29"/>
      <c r="P3" s="29"/>
      <c r="Q3" s="30"/>
      <c r="R3" s="10"/>
    </row>
    <row r="4" spans="1:33" ht="15.75">
      <c r="A4" s="11"/>
      <c r="B4" s="13" t="s">
        <v>11</v>
      </c>
      <c r="C4" s="31"/>
      <c r="D4" s="29"/>
      <c r="E4" s="65" t="s">
        <v>34</v>
      </c>
      <c r="F4" s="29"/>
      <c r="G4" s="29"/>
      <c r="H4" s="29"/>
      <c r="I4" s="29"/>
      <c r="J4" s="29"/>
      <c r="K4" s="29"/>
      <c r="L4" s="29"/>
      <c r="M4" s="29"/>
      <c r="N4" s="29"/>
      <c r="O4" s="29"/>
      <c r="P4" s="29"/>
      <c r="Q4" s="29"/>
      <c r="R4" s="10"/>
    </row>
    <row r="5" spans="1:33">
      <c r="A5" s="11"/>
      <c r="B5" s="12"/>
      <c r="C5" s="29"/>
      <c r="D5" s="29"/>
      <c r="E5" s="29"/>
      <c r="F5" s="29"/>
      <c r="G5" s="29"/>
      <c r="H5" s="29"/>
      <c r="I5" s="29"/>
      <c r="J5" s="29"/>
      <c r="K5" s="29"/>
      <c r="L5" s="29"/>
      <c r="M5" s="29"/>
      <c r="N5" s="29"/>
      <c r="O5" s="29"/>
      <c r="P5" s="29"/>
      <c r="Q5" s="29"/>
    </row>
    <row r="6" spans="1:33" s="23" customFormat="1">
      <c r="A6" s="11"/>
      <c r="B6"/>
      <c r="C6" s="32" t="s">
        <v>11</v>
      </c>
      <c r="D6" s="33"/>
      <c r="E6" s="33"/>
      <c r="F6" s="260" t="s">
        <v>35</v>
      </c>
      <c r="G6" s="268"/>
      <c r="H6" s="268"/>
      <c r="I6" s="269"/>
      <c r="J6" s="270"/>
      <c r="K6" s="260" t="s">
        <v>36</v>
      </c>
      <c r="L6" s="268"/>
      <c r="M6" s="268"/>
      <c r="N6" s="269"/>
      <c r="O6" s="270"/>
      <c r="P6" s="267" t="s">
        <v>25</v>
      </c>
      <c r="Q6" s="271"/>
      <c r="R6" s="24"/>
      <c r="S6" s="22"/>
      <c r="T6" s="22"/>
      <c r="U6" s="22"/>
      <c r="V6" s="22"/>
      <c r="W6" s="22"/>
      <c r="X6" s="22"/>
      <c r="Y6" s="22"/>
      <c r="Z6" s="22"/>
      <c r="AA6" s="22"/>
      <c r="AB6" s="22"/>
      <c r="AC6" s="22"/>
      <c r="AD6" s="22"/>
      <c r="AE6" s="22"/>
      <c r="AF6" s="22"/>
      <c r="AG6" s="22"/>
    </row>
    <row r="7" spans="1:33" s="25" customFormat="1" ht="15.75">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2.5">
      <c r="A8" s="54"/>
      <c r="B8" s="55"/>
      <c r="C8" s="66" t="s">
        <v>21</v>
      </c>
      <c r="D8" s="56"/>
      <c r="E8" s="57"/>
      <c r="F8" s="62">
        <v>2021</v>
      </c>
      <c r="G8" s="58">
        <v>2020</v>
      </c>
      <c r="H8" s="58">
        <v>2019</v>
      </c>
      <c r="I8" s="59" t="s">
        <v>30</v>
      </c>
      <c r="J8" s="64" t="s">
        <v>29</v>
      </c>
      <c r="K8" s="62">
        <v>2021</v>
      </c>
      <c r="L8" s="58">
        <v>2020</v>
      </c>
      <c r="M8" s="58">
        <v>2019</v>
      </c>
      <c r="N8" s="59" t="s">
        <v>30</v>
      </c>
      <c r="O8" s="64" t="s">
        <v>29</v>
      </c>
      <c r="P8" s="58">
        <v>2020</v>
      </c>
      <c r="Q8" s="58">
        <v>2019</v>
      </c>
      <c r="R8" s="60"/>
      <c r="S8" s="60"/>
      <c r="T8" s="60"/>
      <c r="U8" s="60"/>
      <c r="V8" s="60"/>
      <c r="W8" s="60"/>
      <c r="X8" s="60"/>
      <c r="Y8" s="60"/>
      <c r="Z8" s="60"/>
      <c r="AA8" s="60"/>
      <c r="AB8" s="60"/>
      <c r="AC8" s="60"/>
      <c r="AD8" s="60"/>
      <c r="AE8" s="60"/>
      <c r="AF8" s="60"/>
      <c r="AG8" s="60"/>
    </row>
    <row r="9" spans="1:33" s="25" customFormat="1">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c r="A10" s="11"/>
      <c r="B10" s="14"/>
      <c r="C10" s="39"/>
      <c r="D10" s="37" t="s">
        <v>19</v>
      </c>
      <c r="E10" s="38"/>
      <c r="F10" s="75">
        <v>21</v>
      </c>
      <c r="G10" s="75">
        <v>0</v>
      </c>
      <c r="H10" s="76">
        <v>51</v>
      </c>
      <c r="I10" s="71" t="str">
        <f>IFERROR(F10/G10-1,"n/a")</f>
        <v>n/a</v>
      </c>
      <c r="J10" s="67">
        <f>F10/H10-1</f>
        <v>-0.58823529411764708</v>
      </c>
      <c r="K10" s="75">
        <v>41</v>
      </c>
      <c r="L10" s="75">
        <v>145</v>
      </c>
      <c r="M10" s="75">
        <v>317</v>
      </c>
      <c r="N10" s="71">
        <f>K10/L10-1</f>
        <v>-0.71724137931034482</v>
      </c>
      <c r="O10" s="67">
        <f>K10/M10-1</f>
        <v>-0.87066246056782337</v>
      </c>
      <c r="P10" s="77">
        <v>145</v>
      </c>
      <c r="Q10" s="77">
        <v>386</v>
      </c>
      <c r="R10" s="24"/>
      <c r="S10" s="24"/>
      <c r="T10" s="24"/>
      <c r="U10" s="24"/>
      <c r="V10" s="24"/>
      <c r="W10" s="24"/>
      <c r="X10" s="24"/>
      <c r="Y10" s="24"/>
      <c r="Z10" s="24"/>
      <c r="AA10" s="24"/>
      <c r="AB10" s="24"/>
      <c r="AC10" s="24"/>
      <c r="AD10" s="24"/>
      <c r="AE10" s="24"/>
      <c r="AF10" s="24"/>
      <c r="AG10" s="24"/>
    </row>
    <row r="11" spans="1:33" s="25" customFormat="1">
      <c r="A11" s="11"/>
      <c r="B11" s="14"/>
      <c r="C11" s="39"/>
      <c r="D11" s="37" t="s">
        <v>20</v>
      </c>
      <c r="E11" s="38"/>
      <c r="F11" s="75">
        <v>23175</v>
      </c>
      <c r="G11" s="75">
        <v>0</v>
      </c>
      <c r="H11" s="75">
        <v>89764</v>
      </c>
      <c r="I11" s="71" t="str">
        <f t="shared" ref="I11:I26" si="0">IFERROR(F11/G11-1,"n/a")</f>
        <v>n/a</v>
      </c>
      <c r="J11" s="67">
        <f>F11/H11-1</f>
        <v>-0.74182300253999378</v>
      </c>
      <c r="K11" s="75">
        <v>28096</v>
      </c>
      <c r="L11" s="75">
        <v>258885</v>
      </c>
      <c r="M11" s="75">
        <v>613093</v>
      </c>
      <c r="N11" s="71">
        <f>K11/L11-1</f>
        <v>-0.89147304787840165</v>
      </c>
      <c r="O11" s="67">
        <f>K11/M11-1</f>
        <v>-0.95417334727357839</v>
      </c>
      <c r="P11" s="77">
        <v>258885</v>
      </c>
      <c r="Q11" s="77">
        <v>733296</v>
      </c>
      <c r="R11" s="24"/>
      <c r="S11" s="24"/>
      <c r="T11" s="24"/>
      <c r="U11" s="24"/>
      <c r="V11" s="24"/>
      <c r="W11" s="24"/>
      <c r="X11" s="24"/>
      <c r="Y11" s="24"/>
      <c r="Z11" s="24"/>
      <c r="AA11" s="24"/>
      <c r="AB11" s="24"/>
      <c r="AC11" s="24"/>
      <c r="AD11" s="24"/>
      <c r="AE11" s="24"/>
      <c r="AF11" s="24"/>
      <c r="AG11" s="24"/>
    </row>
    <row r="12" spans="1:33" s="25" customFormat="1">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c r="A13" s="11"/>
      <c r="B13" s="14"/>
      <c r="C13" s="39"/>
      <c r="D13" s="37" t="s">
        <v>19</v>
      </c>
      <c r="E13" s="38"/>
      <c r="F13" s="75">
        <v>67</v>
      </c>
      <c r="G13" s="75">
        <v>0</v>
      </c>
      <c r="H13" s="75">
        <v>95</v>
      </c>
      <c r="I13" s="71" t="str">
        <f t="shared" si="0"/>
        <v>n/a</v>
      </c>
      <c r="J13" s="67">
        <f>F13/H13-1</f>
        <v>-0.29473684210526319</v>
      </c>
      <c r="K13" s="75">
        <v>258</v>
      </c>
      <c r="L13" s="75">
        <v>43</v>
      </c>
      <c r="M13" s="75">
        <v>807</v>
      </c>
      <c r="N13" s="71">
        <f>K13/L13-1</f>
        <v>5</v>
      </c>
      <c r="O13" s="67">
        <f>K13/M13-1</f>
        <v>-0.68029739776951681</v>
      </c>
      <c r="P13" s="77">
        <v>43</v>
      </c>
      <c r="Q13" s="77">
        <v>827</v>
      </c>
      <c r="R13" s="24"/>
      <c r="S13" s="24"/>
      <c r="T13" s="24"/>
      <c r="U13" s="24"/>
      <c r="V13" s="24"/>
      <c r="W13" s="24"/>
      <c r="X13" s="24"/>
      <c r="Y13" s="24"/>
      <c r="Z13" s="24"/>
      <c r="AA13" s="24"/>
      <c r="AB13" s="24"/>
      <c r="AC13" s="24"/>
      <c r="AD13" s="24"/>
      <c r="AE13" s="24"/>
      <c r="AF13" s="24"/>
      <c r="AG13" s="24"/>
    </row>
    <row r="14" spans="1:33" s="25" customFormat="1">
      <c r="A14" s="11"/>
      <c r="B14" s="14"/>
      <c r="C14" s="39"/>
      <c r="D14" s="37" t="s">
        <v>20</v>
      </c>
      <c r="E14" s="38"/>
      <c r="F14" s="75">
        <v>83507</v>
      </c>
      <c r="G14" s="75">
        <v>0</v>
      </c>
      <c r="H14" s="75">
        <v>263747</v>
      </c>
      <c r="I14" s="71" t="str">
        <f t="shared" si="0"/>
        <v>n/a</v>
      </c>
      <c r="J14" s="67">
        <f>F14/H14-1</f>
        <v>-0.68338218065039602</v>
      </c>
      <c r="K14" s="75">
        <v>425895</v>
      </c>
      <c r="L14" s="75">
        <v>140552</v>
      </c>
      <c r="M14" s="75">
        <v>2493999</v>
      </c>
      <c r="N14" s="71">
        <f>K14/L14-1</f>
        <v>2.0301596562126472</v>
      </c>
      <c r="O14" s="67">
        <f>K14/M14-1</f>
        <v>-0.82923208870572918</v>
      </c>
      <c r="P14" s="77">
        <v>140552</v>
      </c>
      <c r="Q14" s="77">
        <v>2552942</v>
      </c>
      <c r="R14" s="24"/>
      <c r="S14" s="24"/>
      <c r="T14" s="24"/>
      <c r="U14" s="24"/>
      <c r="V14" s="24"/>
      <c r="W14" s="24"/>
      <c r="X14" s="24"/>
      <c r="Y14" s="24"/>
      <c r="Z14" s="24"/>
      <c r="AA14" s="24"/>
      <c r="AB14" s="24"/>
      <c r="AC14" s="24"/>
      <c r="AD14" s="24"/>
      <c r="AE14" s="24"/>
      <c r="AF14" s="24"/>
      <c r="AG14" s="24"/>
    </row>
    <row r="15" spans="1:33" s="25" customFormat="1">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c r="A16" s="11"/>
      <c r="B16" s="14"/>
      <c r="C16" s="39"/>
      <c r="D16" s="37" t="s">
        <v>19</v>
      </c>
      <c r="E16" s="38"/>
      <c r="F16" s="75">
        <v>9</v>
      </c>
      <c r="G16" s="75">
        <v>0</v>
      </c>
      <c r="H16" s="75">
        <v>10</v>
      </c>
      <c r="I16" s="71" t="str">
        <f t="shared" si="0"/>
        <v>n/a</v>
      </c>
      <c r="J16" s="67">
        <f>F16/H16-1</f>
        <v>-9.9999999999999978E-2</v>
      </c>
      <c r="K16" s="75">
        <v>20</v>
      </c>
      <c r="L16" s="75">
        <v>4</v>
      </c>
      <c r="M16" s="75">
        <v>182</v>
      </c>
      <c r="N16" s="71">
        <f>K16/L16-1</f>
        <v>4</v>
      </c>
      <c r="O16" s="67">
        <f>K16/M16-1</f>
        <v>-0.89010989010989006</v>
      </c>
      <c r="P16" s="77">
        <v>4</v>
      </c>
      <c r="Q16" s="77">
        <v>191</v>
      </c>
      <c r="R16" s="24"/>
      <c r="S16" s="24"/>
      <c r="T16" s="24"/>
      <c r="U16" s="24"/>
      <c r="V16" s="24"/>
      <c r="W16" s="24"/>
      <c r="X16" s="24"/>
      <c r="Y16" s="24"/>
      <c r="Z16" s="24"/>
      <c r="AA16" s="24"/>
      <c r="AB16" s="24"/>
      <c r="AC16" s="24"/>
      <c r="AD16" s="24"/>
      <c r="AE16" s="24"/>
      <c r="AF16" s="24"/>
      <c r="AG16" s="24"/>
    </row>
    <row r="17" spans="1:33" s="25" customFormat="1">
      <c r="A17" s="11"/>
      <c r="B17" s="14"/>
      <c r="C17" s="39"/>
      <c r="D17" s="37" t="s">
        <v>20</v>
      </c>
      <c r="E17" s="38"/>
      <c r="F17" s="75">
        <v>4212</v>
      </c>
      <c r="G17" s="75">
        <v>0</v>
      </c>
      <c r="H17" s="75">
        <v>13055</v>
      </c>
      <c r="I17" s="71" t="str">
        <f t="shared" si="0"/>
        <v>n/a</v>
      </c>
      <c r="J17" s="67">
        <f>F17/H17-1</f>
        <v>-0.67736499425507468</v>
      </c>
      <c r="K17" s="75">
        <v>7747</v>
      </c>
      <c r="L17" s="75">
        <v>1753</v>
      </c>
      <c r="M17" s="75">
        <v>244608</v>
      </c>
      <c r="N17" s="71">
        <f>K17/L17-1</f>
        <v>3.4192812321734172</v>
      </c>
      <c r="O17" s="67">
        <f>K17/M17-1</f>
        <v>-0.96832891810570376</v>
      </c>
      <c r="P17" s="77">
        <v>1753</v>
      </c>
      <c r="Q17" s="77">
        <v>254421</v>
      </c>
      <c r="R17" s="24"/>
      <c r="S17" s="24"/>
      <c r="T17" s="24"/>
      <c r="U17" s="24"/>
      <c r="V17" s="24"/>
      <c r="W17" s="24"/>
      <c r="X17" s="24"/>
      <c r="Y17" s="24"/>
      <c r="Z17" s="24"/>
      <c r="AA17" s="24"/>
      <c r="AB17" s="24"/>
      <c r="AC17" s="24"/>
      <c r="AD17" s="24"/>
      <c r="AE17" s="24"/>
      <c r="AF17" s="24"/>
      <c r="AG17" s="24"/>
    </row>
    <row r="18" spans="1:33" s="25" customFormat="1">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c r="A19" s="11"/>
      <c r="B19" s="14"/>
      <c r="C19" s="39"/>
      <c r="D19" s="37" t="s">
        <v>19</v>
      </c>
      <c r="E19" s="40"/>
      <c r="F19" s="75">
        <v>94</v>
      </c>
      <c r="G19" s="75">
        <v>0</v>
      </c>
      <c r="H19" s="75">
        <v>121</v>
      </c>
      <c r="I19" s="71" t="str">
        <f t="shared" si="0"/>
        <v>n/a</v>
      </c>
      <c r="J19" s="67">
        <f>F19/H19-1</f>
        <v>-0.22314049586776863</v>
      </c>
      <c r="K19" s="75">
        <v>309</v>
      </c>
      <c r="L19" s="75">
        <v>406</v>
      </c>
      <c r="M19" s="75">
        <v>1074</v>
      </c>
      <c r="N19" s="71">
        <f>K19/L19-1</f>
        <v>-0.23891625615763545</v>
      </c>
      <c r="O19" s="67">
        <f>K19/M19-1</f>
        <v>-0.71229050279329609</v>
      </c>
      <c r="P19" s="77">
        <v>406</v>
      </c>
      <c r="Q19" s="77">
        <v>1205</v>
      </c>
      <c r="R19" s="24"/>
      <c r="S19" s="24"/>
      <c r="T19" s="24"/>
      <c r="U19" s="24"/>
      <c r="V19" s="24"/>
      <c r="W19" s="24"/>
      <c r="X19" s="24"/>
      <c r="Y19" s="24"/>
      <c r="Z19" s="24"/>
      <c r="AA19" s="24"/>
      <c r="AB19" s="24"/>
      <c r="AC19" s="24"/>
      <c r="AD19" s="24"/>
      <c r="AE19" s="24"/>
      <c r="AF19" s="24"/>
      <c r="AG19" s="24"/>
    </row>
    <row r="20" spans="1:33" s="25" customFormat="1">
      <c r="A20" s="11"/>
      <c r="B20" s="14"/>
      <c r="C20" s="39"/>
      <c r="D20" s="37" t="s">
        <v>20</v>
      </c>
      <c r="E20" s="38"/>
      <c r="F20" s="75">
        <v>162789</v>
      </c>
      <c r="G20" s="75">
        <v>0</v>
      </c>
      <c r="H20" s="75">
        <v>331420</v>
      </c>
      <c r="I20" s="71" t="str">
        <f t="shared" si="0"/>
        <v>n/a</v>
      </c>
      <c r="J20" s="67">
        <f>F20/H20-1</f>
        <v>-0.50881359000663817</v>
      </c>
      <c r="K20" s="75">
        <v>486999</v>
      </c>
      <c r="L20" s="75">
        <v>833999</v>
      </c>
      <c r="M20" s="75">
        <v>3472775</v>
      </c>
      <c r="N20" s="71">
        <f>K20/L20-1</f>
        <v>-0.41606764516504213</v>
      </c>
      <c r="O20" s="67">
        <f>K20/M20-1</f>
        <v>-0.85976661315518565</v>
      </c>
      <c r="P20" s="77">
        <v>833999</v>
      </c>
      <c r="Q20" s="77">
        <v>3859183</v>
      </c>
      <c r="R20" s="24"/>
      <c r="S20" s="24"/>
      <c r="T20" s="24"/>
      <c r="U20" s="24"/>
      <c r="V20" s="24"/>
      <c r="W20" s="24"/>
      <c r="X20" s="24"/>
      <c r="Y20" s="24"/>
      <c r="Z20" s="24"/>
      <c r="AA20" s="24"/>
      <c r="AB20" s="24"/>
      <c r="AC20" s="24"/>
      <c r="AD20" s="24"/>
      <c r="AE20" s="24"/>
      <c r="AF20" s="24"/>
      <c r="AG20" s="24"/>
    </row>
    <row r="21" spans="1:33" s="25" customFormat="1">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c r="A22" s="11"/>
      <c r="B22" s="14"/>
      <c r="C22" s="39"/>
      <c r="D22" s="37" t="s">
        <v>19</v>
      </c>
      <c r="E22" s="38"/>
      <c r="F22" s="75">
        <v>13</v>
      </c>
      <c r="G22" s="75">
        <v>5</v>
      </c>
      <c r="H22" s="75">
        <v>20</v>
      </c>
      <c r="I22" s="71">
        <f t="shared" si="0"/>
        <v>1.6</v>
      </c>
      <c r="J22" s="67">
        <f>F22/H22-1</f>
        <v>-0.35</v>
      </c>
      <c r="K22" s="75">
        <v>100</v>
      </c>
      <c r="L22" s="75">
        <v>29</v>
      </c>
      <c r="M22" s="75">
        <v>328</v>
      </c>
      <c r="N22" s="71">
        <f>K22/L22-1</f>
        <v>2.4482758620689653</v>
      </c>
      <c r="O22" s="67">
        <f>K22/M22-1</f>
        <v>-0.69512195121951215</v>
      </c>
      <c r="P22" s="77">
        <v>32</v>
      </c>
      <c r="Q22" s="77">
        <v>372</v>
      </c>
      <c r="R22" s="24"/>
      <c r="S22" s="24"/>
      <c r="T22" s="24"/>
      <c r="U22" s="24"/>
      <c r="V22" s="24"/>
      <c r="W22" s="24"/>
      <c r="X22" s="24"/>
      <c r="Y22" s="24"/>
      <c r="Z22" s="24"/>
      <c r="AA22" s="24"/>
      <c r="AB22" s="24"/>
      <c r="AC22" s="24"/>
      <c r="AD22" s="24"/>
      <c r="AE22" s="24"/>
      <c r="AF22" s="24"/>
      <c r="AG22" s="24"/>
    </row>
    <row r="23" spans="1:33" s="25" customFormat="1">
      <c r="A23" s="11"/>
      <c r="B23" s="14"/>
      <c r="C23" s="39"/>
      <c r="D23" s="37" t="s">
        <v>20</v>
      </c>
      <c r="E23" s="38"/>
      <c r="F23" s="75">
        <v>16166</v>
      </c>
      <c r="G23" s="75">
        <v>2473</v>
      </c>
      <c r="H23" s="75">
        <v>30720</v>
      </c>
      <c r="I23" s="71">
        <f t="shared" si="0"/>
        <v>5.5369995956328344</v>
      </c>
      <c r="J23" s="67">
        <f>F23/H23-1</f>
        <v>-0.47376302083333333</v>
      </c>
      <c r="K23" s="75">
        <v>133384</v>
      </c>
      <c r="L23" s="75">
        <v>58135</v>
      </c>
      <c r="M23" s="75">
        <v>849404</v>
      </c>
      <c r="N23" s="71">
        <f>K23/L23-1</f>
        <v>1.2943837619334309</v>
      </c>
      <c r="O23" s="67">
        <f>K23/M23-1</f>
        <v>-0.84296753959246717</v>
      </c>
      <c r="P23" s="77">
        <v>59180</v>
      </c>
      <c r="Q23" s="77">
        <v>902015</v>
      </c>
      <c r="R23" s="24"/>
      <c r="S23" s="24"/>
      <c r="T23" s="24"/>
      <c r="U23" s="24"/>
      <c r="V23" s="24"/>
      <c r="W23" s="24"/>
      <c r="X23" s="24"/>
      <c r="Y23" s="24"/>
      <c r="Z23" s="24"/>
      <c r="AA23" s="24"/>
      <c r="AB23" s="24"/>
      <c r="AC23" s="24"/>
      <c r="AD23" s="24"/>
      <c r="AE23" s="24"/>
      <c r="AF23" s="24"/>
      <c r="AG23" s="24"/>
    </row>
    <row r="24" spans="1:33" s="25" customFormat="1">
      <c r="A24" s="11"/>
      <c r="B24" s="14"/>
      <c r="C24" s="36" t="s">
        <v>18</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c r="A25" s="15"/>
      <c r="B25" s="14"/>
      <c r="C25" s="39"/>
      <c r="D25" s="37" t="s">
        <v>19</v>
      </c>
      <c r="E25" s="38"/>
      <c r="F25" s="75">
        <v>20</v>
      </c>
      <c r="G25" s="75">
        <v>8</v>
      </c>
      <c r="H25" s="75">
        <v>17</v>
      </c>
      <c r="I25" s="71">
        <f t="shared" si="0"/>
        <v>1.5</v>
      </c>
      <c r="J25" s="67">
        <f>F25/H25-1</f>
        <v>0.17647058823529416</v>
      </c>
      <c r="K25" s="75">
        <v>124</v>
      </c>
      <c r="L25" s="75">
        <v>32</v>
      </c>
      <c r="M25" s="75">
        <v>343</v>
      </c>
      <c r="N25" s="71">
        <f>K25/L25-1</f>
        <v>2.875</v>
      </c>
      <c r="O25" s="67">
        <f>K25/M25-1</f>
        <v>-0.63848396501457727</v>
      </c>
      <c r="P25" s="77">
        <v>37</v>
      </c>
      <c r="Q25" s="77">
        <v>363</v>
      </c>
      <c r="R25" s="24"/>
      <c r="S25" s="24"/>
      <c r="T25" s="24"/>
      <c r="U25" s="24"/>
      <c r="V25" s="24"/>
      <c r="W25" s="24"/>
      <c r="X25" s="24"/>
      <c r="Y25" s="24"/>
      <c r="Z25" s="24"/>
      <c r="AA25" s="24"/>
      <c r="AB25" s="24"/>
      <c r="AC25" s="24"/>
      <c r="AD25" s="24"/>
      <c r="AE25" s="24"/>
      <c r="AF25" s="24"/>
      <c r="AG25" s="24"/>
    </row>
    <row r="26" spans="1:33" s="25" customFormat="1">
      <c r="A26" s="11"/>
      <c r="B26" s="14"/>
      <c r="C26" s="39"/>
      <c r="D26" s="37" t="s">
        <v>20</v>
      </c>
      <c r="E26" s="38"/>
      <c r="F26" s="75">
        <v>14810</v>
      </c>
      <c r="G26" s="75">
        <v>2381</v>
      </c>
      <c r="H26" s="75">
        <v>16811</v>
      </c>
      <c r="I26" s="71">
        <f t="shared" si="0"/>
        <v>5.2200755984880303</v>
      </c>
      <c r="J26" s="67">
        <f>F26/H26-1</f>
        <v>-0.11902920706680153</v>
      </c>
      <c r="K26" s="75">
        <v>165083</v>
      </c>
      <c r="L26" s="75">
        <v>27999</v>
      </c>
      <c r="M26" s="75">
        <v>842817</v>
      </c>
      <c r="N26" s="71">
        <f>K26/L26-1</f>
        <v>4.8960320011428982</v>
      </c>
      <c r="O26" s="67">
        <f>K26/M26-1</f>
        <v>-0.80412948481105628</v>
      </c>
      <c r="P26" s="77">
        <v>29062</v>
      </c>
      <c r="Q26" s="77">
        <v>867164</v>
      </c>
      <c r="R26" s="24"/>
      <c r="S26" s="24"/>
      <c r="T26" s="24"/>
      <c r="U26" s="24"/>
      <c r="V26" s="24"/>
      <c r="W26" s="24"/>
      <c r="X26" s="24"/>
      <c r="Y26" s="24"/>
      <c r="Z26" s="24"/>
      <c r="AA26" s="24"/>
      <c r="AB26" s="24"/>
      <c r="AC26" s="24"/>
      <c r="AD26" s="24"/>
      <c r="AE26" s="24"/>
      <c r="AF26" s="24"/>
      <c r="AG26" s="24"/>
    </row>
    <row r="27" spans="1:33" s="25" customFormat="1" ht="15.75" thickBot="1">
      <c r="A27" s="11"/>
      <c r="B27" s="14"/>
      <c r="C27" s="41" t="s">
        <v>16</v>
      </c>
      <c r="D27" s="42"/>
      <c r="E27" s="43"/>
      <c r="F27" s="52">
        <f t="shared" ref="F27:H28" si="1">F10+F13+F16+F19+F22+F25</f>
        <v>224</v>
      </c>
      <c r="G27" s="52">
        <f t="shared" si="1"/>
        <v>13</v>
      </c>
      <c r="H27" s="52">
        <f t="shared" si="1"/>
        <v>314</v>
      </c>
      <c r="I27" s="73">
        <f>F27/G27-1</f>
        <v>16.23076923076923</v>
      </c>
      <c r="J27" s="69">
        <f>F27/H27-1</f>
        <v>-0.2866242038216561</v>
      </c>
      <c r="K27" s="52">
        <f t="shared" ref="K27:M28" si="2">K10+K13+K16+K19+K22+K25</f>
        <v>852</v>
      </c>
      <c r="L27" s="52">
        <f t="shared" si="2"/>
        <v>659</v>
      </c>
      <c r="M27" s="52">
        <f t="shared" si="2"/>
        <v>3051</v>
      </c>
      <c r="N27" s="73">
        <f>K27/L27-1</f>
        <v>0.2928679817905917</v>
      </c>
      <c r="O27" s="69">
        <f>K27/M27-1</f>
        <v>-0.72074729596853493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6.5" thickTop="1" thickBot="1">
      <c r="A28" s="11"/>
      <c r="B28" s="14"/>
      <c r="C28" s="44" t="s">
        <v>17</v>
      </c>
      <c r="D28" s="45"/>
      <c r="E28" s="46"/>
      <c r="F28" s="53">
        <f t="shared" si="1"/>
        <v>304659</v>
      </c>
      <c r="G28" s="53">
        <f t="shared" si="1"/>
        <v>4854</v>
      </c>
      <c r="H28" s="53">
        <f t="shared" si="1"/>
        <v>745517</v>
      </c>
      <c r="I28" s="74">
        <f>F28/G28-1</f>
        <v>61.764524103831889</v>
      </c>
      <c r="J28" s="70">
        <f>F28/H28-1</f>
        <v>-0.59134533484816576</v>
      </c>
      <c r="K28" s="53">
        <f t="shared" si="2"/>
        <v>1247204</v>
      </c>
      <c r="L28" s="53">
        <f t="shared" si="2"/>
        <v>1321323</v>
      </c>
      <c r="M28" s="53">
        <f t="shared" si="2"/>
        <v>8516696</v>
      </c>
      <c r="N28" s="74">
        <f>K28/L28-1</f>
        <v>-5.6094535552624114E-2</v>
      </c>
      <c r="O28" s="70">
        <f>K28/M28-1</f>
        <v>-0.85355776465427435</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ht="15.75" thickTop="1">
      <c r="A29" s="10"/>
      <c r="B29" s="10"/>
      <c r="C29" s="10"/>
      <c r="D29" s="10"/>
      <c r="E29" s="10"/>
      <c r="F29" s="47"/>
      <c r="G29" s="47"/>
      <c r="H29" s="47"/>
      <c r="I29" s="10"/>
      <c r="J29" s="10"/>
      <c r="K29" s="10"/>
      <c r="L29" s="10"/>
      <c r="M29" s="10"/>
      <c r="N29" s="10"/>
      <c r="O29" s="10"/>
      <c r="P29" s="10"/>
      <c r="Q29" s="10"/>
    </row>
    <row r="30" spans="1:33" hidden="1">
      <c r="A30" s="10"/>
      <c r="B30" s="10"/>
      <c r="C30" s="10"/>
      <c r="D30" s="10"/>
      <c r="E30" s="10"/>
      <c r="F30" s="47"/>
      <c r="G30" s="47"/>
      <c r="H30" s="47"/>
      <c r="I30" s="10"/>
      <c r="J30" s="10"/>
      <c r="K30" s="10"/>
      <c r="L30" s="10"/>
      <c r="M30" s="10"/>
      <c r="N30" s="10"/>
      <c r="O30" s="10"/>
      <c r="P30" s="10"/>
      <c r="Q30" s="10"/>
    </row>
    <row r="31" spans="1:33" hidden="1">
      <c r="A31" s="10"/>
      <c r="B31" s="10"/>
      <c r="C31" s="10"/>
      <c r="D31" s="10"/>
      <c r="E31" s="10"/>
      <c r="F31" s="47"/>
      <c r="G31" s="47"/>
      <c r="H31" s="47"/>
      <c r="I31" s="10"/>
      <c r="J31" s="10"/>
      <c r="K31" s="10"/>
      <c r="L31" s="10"/>
      <c r="M31" s="10"/>
      <c r="N31" s="10"/>
      <c r="O31" s="10"/>
      <c r="P31" s="10"/>
      <c r="Q31" s="10"/>
    </row>
    <row r="32" spans="1:33" hidden="1">
      <c r="A32" s="10"/>
      <c r="B32" s="10"/>
      <c r="C32" s="10"/>
      <c r="D32" s="10"/>
      <c r="E32" s="10"/>
      <c r="F32" s="47"/>
      <c r="G32" s="47"/>
      <c r="H32" s="47"/>
      <c r="I32" s="10"/>
      <c r="J32" s="10"/>
      <c r="K32" s="10"/>
      <c r="L32" s="10"/>
      <c r="M32" s="10"/>
      <c r="N32" s="10"/>
      <c r="O32" s="10"/>
      <c r="P32" s="10"/>
      <c r="Q32" s="10"/>
    </row>
    <row r="33" spans="1:17" hidden="1">
      <c r="A33" s="10"/>
      <c r="B33" s="10"/>
      <c r="C33" s="10"/>
      <c r="D33" s="10"/>
      <c r="E33" s="10"/>
      <c r="F33" s="47"/>
      <c r="G33" s="47"/>
      <c r="H33" s="47"/>
      <c r="I33" s="10"/>
      <c r="J33" s="10"/>
      <c r="K33" s="10"/>
      <c r="L33" s="10"/>
      <c r="M33" s="10"/>
      <c r="N33" s="10"/>
      <c r="O33" s="10"/>
      <c r="P33" s="10"/>
      <c r="Q33" s="10"/>
    </row>
    <row r="34" spans="1:17" hidden="1">
      <c r="A34" s="10"/>
      <c r="B34" s="10"/>
      <c r="C34" s="10"/>
      <c r="D34" s="10"/>
      <c r="E34" s="10"/>
      <c r="F34" s="47"/>
      <c r="G34" s="47"/>
      <c r="H34" s="47"/>
      <c r="I34" s="10"/>
      <c r="J34" s="10"/>
      <c r="K34" s="10"/>
      <c r="L34" s="10"/>
      <c r="M34" s="10"/>
      <c r="N34" s="10"/>
      <c r="O34" s="10"/>
      <c r="P34" s="10"/>
      <c r="Q34" s="10"/>
    </row>
    <row r="35" spans="1:17" hidden="1">
      <c r="A35" s="10"/>
      <c r="B35" s="10"/>
      <c r="C35" s="10"/>
      <c r="D35" s="10"/>
      <c r="E35" s="10"/>
      <c r="F35" s="47"/>
      <c r="G35" s="47"/>
      <c r="H35" s="47"/>
      <c r="I35" s="10"/>
      <c r="J35" s="10"/>
      <c r="K35" s="10"/>
      <c r="L35" s="10"/>
      <c r="M35" s="10"/>
      <c r="N35" s="10"/>
      <c r="O35" s="10"/>
      <c r="P35" s="10"/>
      <c r="Q35" s="10"/>
    </row>
    <row r="36" spans="1:17" hidden="1">
      <c r="A36" s="10"/>
      <c r="B36" s="10"/>
      <c r="C36" s="10"/>
      <c r="D36" s="10"/>
      <c r="E36" s="10"/>
      <c r="F36" s="47"/>
      <c r="G36" s="47"/>
      <c r="H36" s="47"/>
      <c r="I36" s="10"/>
      <c r="J36" s="10"/>
      <c r="K36" s="10"/>
      <c r="L36" s="10"/>
      <c r="M36" s="10"/>
      <c r="N36" s="10"/>
      <c r="O36" s="10"/>
      <c r="P36" s="10"/>
      <c r="Q36" s="10"/>
    </row>
    <row r="37" spans="1:17" hidden="1">
      <c r="A37" s="10"/>
      <c r="B37" s="10"/>
      <c r="C37" s="10"/>
      <c r="D37" s="10"/>
      <c r="E37" s="10"/>
      <c r="F37" s="47"/>
      <c r="G37" s="47"/>
      <c r="H37" s="47"/>
      <c r="I37" s="10"/>
      <c r="J37" s="10"/>
      <c r="K37" s="10"/>
      <c r="L37" s="10"/>
      <c r="M37" s="10"/>
      <c r="N37" s="10"/>
      <c r="O37" s="10"/>
      <c r="P37" s="10"/>
      <c r="Q37" s="10"/>
    </row>
    <row r="38" spans="1:17" hidden="1">
      <c r="A38" s="10"/>
      <c r="B38" s="10"/>
      <c r="C38" s="10"/>
      <c r="D38" s="10"/>
      <c r="E38" s="10"/>
      <c r="F38" s="47"/>
      <c r="G38" s="47"/>
      <c r="H38" s="47"/>
      <c r="I38" s="10"/>
      <c r="J38" s="10"/>
      <c r="K38" s="10"/>
      <c r="L38" s="10"/>
      <c r="M38" s="10"/>
      <c r="N38" s="10"/>
      <c r="O38" s="10"/>
      <c r="P38" s="10"/>
      <c r="Q38" s="10"/>
    </row>
    <row r="39" spans="1:17" hidden="1">
      <c r="A39" s="10"/>
      <c r="B39" s="10"/>
      <c r="C39" s="10"/>
      <c r="D39" s="10"/>
      <c r="E39" s="10"/>
      <c r="F39" s="47"/>
      <c r="G39" s="47"/>
      <c r="H39" s="47"/>
      <c r="I39" s="10"/>
      <c r="J39" s="10"/>
      <c r="K39" s="10"/>
      <c r="L39" s="10"/>
      <c r="M39" s="10"/>
      <c r="N39" s="10"/>
      <c r="O39" s="10"/>
      <c r="P39" s="10"/>
      <c r="Q39" s="10"/>
    </row>
    <row r="40" spans="1:17" hidden="1">
      <c r="A40" s="10"/>
      <c r="B40" s="10"/>
      <c r="C40" s="10"/>
      <c r="D40" s="10"/>
      <c r="E40" s="10"/>
      <c r="F40" s="47"/>
      <c r="G40" s="47"/>
      <c r="H40" s="47"/>
      <c r="I40" s="10"/>
      <c r="J40" s="10"/>
      <c r="K40" s="10"/>
      <c r="L40" s="10"/>
      <c r="M40" s="10"/>
      <c r="N40" s="10"/>
      <c r="O40" s="10"/>
      <c r="P40" s="10"/>
      <c r="Q40" s="10"/>
    </row>
    <row r="41" spans="1:17" hidden="1">
      <c r="A41" s="10"/>
      <c r="B41" s="10"/>
      <c r="C41" s="10"/>
      <c r="D41" s="10"/>
      <c r="E41" s="10"/>
      <c r="F41" s="47"/>
      <c r="G41" s="47"/>
      <c r="H41" s="47"/>
      <c r="I41" s="10"/>
      <c r="J41" s="10"/>
      <c r="K41" s="10"/>
      <c r="L41" s="10"/>
      <c r="M41" s="10"/>
      <c r="N41" s="10"/>
      <c r="O41" s="10"/>
      <c r="P41" s="10"/>
      <c r="Q41" s="10"/>
    </row>
    <row r="42" spans="1:17" hidden="1">
      <c r="A42" s="10"/>
      <c r="B42" s="10"/>
      <c r="C42" s="10"/>
      <c r="D42" s="10"/>
      <c r="E42" s="10"/>
      <c r="F42" s="47"/>
      <c r="G42" s="47"/>
      <c r="H42" s="47"/>
      <c r="I42" s="10"/>
      <c r="J42" s="10"/>
      <c r="K42" s="10"/>
      <c r="L42" s="10"/>
      <c r="M42" s="10"/>
      <c r="N42" s="10"/>
      <c r="O42" s="10"/>
      <c r="P42" s="10"/>
      <c r="Q42" s="10"/>
    </row>
    <row r="43" spans="1:17" hidden="1">
      <c r="A43" s="10"/>
      <c r="B43" s="10"/>
      <c r="C43" s="10"/>
      <c r="D43" s="10"/>
      <c r="E43" s="10"/>
      <c r="F43" s="47"/>
      <c r="G43" s="47"/>
      <c r="H43" s="47"/>
      <c r="I43" s="10"/>
      <c r="J43" s="10"/>
      <c r="K43" s="10"/>
      <c r="L43" s="10"/>
      <c r="M43" s="10"/>
      <c r="N43" s="10"/>
      <c r="O43" s="10"/>
      <c r="P43" s="10"/>
      <c r="Q43" s="10"/>
    </row>
    <row r="44" spans="1:17" hidden="1">
      <c r="A44" s="10"/>
      <c r="B44" s="10"/>
      <c r="C44" s="10"/>
      <c r="D44" s="10"/>
      <c r="E44" s="10"/>
      <c r="F44" s="47"/>
      <c r="G44" s="47"/>
      <c r="H44" s="47"/>
      <c r="I44" s="10"/>
      <c r="J44" s="10"/>
      <c r="K44" s="10"/>
      <c r="L44" s="10"/>
      <c r="M44" s="10"/>
      <c r="N44" s="10"/>
      <c r="O44" s="10"/>
      <c r="P44" s="10"/>
      <c r="Q44" s="10"/>
    </row>
    <row r="45" spans="1:17" hidden="1">
      <c r="A45" s="10"/>
      <c r="B45" s="10"/>
      <c r="C45" s="10"/>
      <c r="D45" s="10"/>
      <c r="E45" s="10"/>
      <c r="F45" s="47"/>
      <c r="G45" s="47"/>
      <c r="H45" s="47"/>
      <c r="I45" s="10"/>
      <c r="J45" s="10"/>
      <c r="K45" s="10"/>
      <c r="L45" s="10"/>
      <c r="M45" s="10"/>
      <c r="N45" s="10"/>
      <c r="O45" s="10"/>
      <c r="P45" s="10"/>
      <c r="Q45" s="10"/>
    </row>
    <row r="46" spans="1:17" hidden="1">
      <c r="A46" s="10"/>
      <c r="B46" s="10"/>
      <c r="C46" s="10"/>
      <c r="D46" s="10"/>
      <c r="E46" s="10"/>
      <c r="F46" s="47"/>
      <c r="G46" s="47"/>
      <c r="H46" s="47"/>
      <c r="I46" s="10"/>
      <c r="J46" s="10"/>
      <c r="K46" s="10"/>
      <c r="L46" s="10"/>
      <c r="M46" s="10"/>
      <c r="N46" s="10"/>
      <c r="O46" s="10"/>
      <c r="P46" s="10"/>
      <c r="Q46" s="10"/>
    </row>
    <row r="47" spans="1:17" hidden="1">
      <c r="A47" s="10"/>
      <c r="B47" s="10"/>
      <c r="C47" s="10"/>
      <c r="D47" s="10"/>
      <c r="E47" s="10"/>
      <c r="F47" s="47"/>
      <c r="G47" s="47"/>
      <c r="H47" s="47"/>
      <c r="I47" s="10"/>
      <c r="J47" s="10"/>
      <c r="K47" s="10"/>
      <c r="L47" s="10"/>
      <c r="M47" s="10"/>
      <c r="N47" s="10"/>
      <c r="O47" s="10"/>
      <c r="P47" s="10"/>
      <c r="Q47" s="10"/>
    </row>
    <row r="48" spans="1:17" hidden="1">
      <c r="A48" s="10"/>
      <c r="B48" s="10"/>
      <c r="C48" s="10"/>
      <c r="D48" s="10"/>
      <c r="E48" s="10"/>
      <c r="F48" s="10"/>
      <c r="G48" s="10"/>
      <c r="H48" s="10"/>
      <c r="I48" s="10"/>
      <c r="J48" s="10"/>
      <c r="K48" s="10"/>
      <c r="L48" s="10"/>
      <c r="M48" s="10"/>
      <c r="N48" s="10"/>
      <c r="O48" s="10"/>
      <c r="P48" s="10"/>
      <c r="Q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79" workbookViewId="0">
      <selection activeCell="Q3" sqref="Q3"/>
    </sheetView>
  </sheetViews>
  <sheetFormatPr defaultColWidth="0" defaultRowHeight="15" customHeight="1" zeroHeight="1"/>
  <cols>
    <col min="1" max="3" width="2.5703125" customWidth="1"/>
    <col min="4" max="4" width="9.140625" customWidth="1"/>
    <col min="5" max="5" width="15.42578125" customWidth="1"/>
    <col min="6" max="6" width="11" bestFit="1" customWidth="1"/>
    <col min="7" max="7" width="9.140625" customWidth="1"/>
    <col min="8" max="8" width="11" bestFit="1" customWidth="1"/>
    <col min="9" max="10" width="9.140625" customWidth="1"/>
    <col min="11" max="11" width="11" bestFit="1" customWidth="1"/>
    <col min="12" max="12" width="11.85546875" bestFit="1" customWidth="1"/>
    <col min="13" max="13" width="12.140625" bestFit="1" customWidth="1"/>
    <col min="14" max="15" width="9.140625" customWidth="1"/>
    <col min="16" max="16" width="11.85546875" bestFit="1" customWidth="1"/>
    <col min="17" max="17" width="12.42578125" customWidth="1"/>
    <col min="18" max="18" width="3.28515625" style="24" customWidth="1"/>
    <col min="19" max="33" width="0" style="10" hidden="1" customWidth="1"/>
    <col min="34" max="16384" width="9.140625" hidden="1"/>
  </cols>
  <sheetData>
    <row r="1" spans="1:33">
      <c r="A1" s="10"/>
      <c r="B1" s="10"/>
      <c r="C1" s="10"/>
      <c r="D1" s="10"/>
      <c r="E1" s="10"/>
      <c r="F1" s="10"/>
      <c r="G1" s="10"/>
      <c r="H1" s="10"/>
      <c r="I1" s="10"/>
      <c r="J1" s="10"/>
      <c r="K1" s="10"/>
      <c r="L1" s="10"/>
      <c r="M1" s="10"/>
      <c r="N1" s="10"/>
      <c r="O1" s="10"/>
      <c r="P1" s="10"/>
      <c r="Q1" s="10"/>
      <c r="R1" s="10"/>
    </row>
    <row r="2" spans="1:33" ht="19.5" thickBot="1">
      <c r="A2" s="10"/>
      <c r="B2" s="9" t="s">
        <v>10</v>
      </c>
      <c r="C2" s="28"/>
      <c r="D2" s="28"/>
      <c r="E2" s="28"/>
      <c r="F2" s="28"/>
      <c r="G2" s="28"/>
      <c r="H2" s="28"/>
      <c r="I2" s="28"/>
      <c r="J2" s="28"/>
      <c r="K2" s="28"/>
      <c r="L2" s="28"/>
      <c r="M2" s="28"/>
      <c r="N2" s="28"/>
      <c r="O2" s="28"/>
      <c r="P2" s="28"/>
      <c r="Q2" s="28"/>
      <c r="R2" s="10"/>
    </row>
    <row r="3" spans="1:33">
      <c r="A3" s="11"/>
      <c r="B3" s="12"/>
      <c r="C3" s="29"/>
      <c r="D3" s="29"/>
      <c r="E3" s="29"/>
      <c r="F3" s="29"/>
      <c r="G3" s="29"/>
      <c r="H3" s="29"/>
      <c r="I3" s="29"/>
      <c r="J3" s="29"/>
      <c r="K3" s="29"/>
      <c r="L3" s="29"/>
      <c r="M3" s="29"/>
      <c r="N3" s="29"/>
      <c r="O3" s="29"/>
      <c r="P3" s="29"/>
      <c r="Q3" s="30"/>
      <c r="R3" s="10"/>
    </row>
    <row r="4" spans="1:33" ht="15.75">
      <c r="A4" s="11"/>
      <c r="B4" s="13" t="s">
        <v>11</v>
      </c>
      <c r="C4" s="31"/>
      <c r="D4" s="29"/>
      <c r="E4" s="65" t="s">
        <v>31</v>
      </c>
      <c r="F4" s="29"/>
      <c r="G4" s="29"/>
      <c r="H4" s="29"/>
      <c r="I4" s="29"/>
      <c r="J4" s="29"/>
      <c r="K4" s="29"/>
      <c r="L4" s="29"/>
      <c r="M4" s="29"/>
      <c r="N4" s="29"/>
      <c r="O4" s="29"/>
      <c r="P4" s="29"/>
      <c r="Q4" s="29"/>
      <c r="R4" s="10"/>
    </row>
    <row r="5" spans="1:33">
      <c r="A5" s="11"/>
      <c r="B5" s="12"/>
      <c r="C5" s="29"/>
      <c r="D5" s="29"/>
      <c r="E5" s="29"/>
      <c r="F5" s="29"/>
      <c r="G5" s="29"/>
      <c r="H5" s="29"/>
      <c r="I5" s="29"/>
      <c r="J5" s="29"/>
      <c r="K5" s="29"/>
      <c r="L5" s="29"/>
      <c r="M5" s="29"/>
      <c r="N5" s="29"/>
      <c r="O5" s="29"/>
      <c r="P5" s="29"/>
      <c r="Q5" s="29"/>
    </row>
    <row r="6" spans="1:33" s="23" customFormat="1">
      <c r="A6" s="11"/>
      <c r="B6"/>
      <c r="C6" s="32" t="s">
        <v>11</v>
      </c>
      <c r="D6" s="33"/>
      <c r="E6" s="33"/>
      <c r="F6" s="260" t="s">
        <v>32</v>
      </c>
      <c r="G6" s="268"/>
      <c r="H6" s="268"/>
      <c r="I6" s="269"/>
      <c r="J6" s="270"/>
      <c r="K6" s="260" t="s">
        <v>33</v>
      </c>
      <c r="L6" s="268"/>
      <c r="M6" s="268"/>
      <c r="N6" s="269"/>
      <c r="O6" s="270"/>
      <c r="P6" s="267" t="s">
        <v>25</v>
      </c>
      <c r="Q6" s="271"/>
      <c r="R6" s="24"/>
      <c r="S6" s="22"/>
      <c r="T6" s="22"/>
      <c r="U6" s="22"/>
      <c r="V6" s="22"/>
      <c r="W6" s="22"/>
      <c r="X6" s="22"/>
      <c r="Y6" s="22"/>
      <c r="Z6" s="22"/>
      <c r="AA6" s="22"/>
      <c r="AB6" s="22"/>
      <c r="AC6" s="22"/>
      <c r="AD6" s="22"/>
      <c r="AE6" s="22"/>
      <c r="AF6" s="22"/>
      <c r="AG6" s="22"/>
    </row>
    <row r="7" spans="1:33" s="25" customFormat="1" ht="15.75">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2.5">
      <c r="A8" s="54"/>
      <c r="B8" s="55"/>
      <c r="C8" s="66" t="s">
        <v>21</v>
      </c>
      <c r="D8" s="56"/>
      <c r="E8" s="57"/>
      <c r="F8" s="62">
        <v>2021</v>
      </c>
      <c r="G8" s="58">
        <v>2020</v>
      </c>
      <c r="H8" s="58">
        <v>2019</v>
      </c>
      <c r="I8" s="59" t="s">
        <v>30</v>
      </c>
      <c r="J8" s="64" t="s">
        <v>29</v>
      </c>
      <c r="K8" s="62">
        <v>2021</v>
      </c>
      <c r="L8" s="58">
        <v>2020</v>
      </c>
      <c r="M8" s="58">
        <v>2019</v>
      </c>
      <c r="N8" s="59" t="s">
        <v>30</v>
      </c>
      <c r="O8" s="64" t="s">
        <v>29</v>
      </c>
      <c r="P8" s="58">
        <v>2020</v>
      </c>
      <c r="Q8" s="58">
        <v>2019</v>
      </c>
      <c r="R8" s="60"/>
      <c r="S8" s="60"/>
      <c r="T8" s="60"/>
      <c r="U8" s="60"/>
      <c r="V8" s="60"/>
      <c r="W8" s="60"/>
      <c r="X8" s="60"/>
      <c r="Y8" s="60"/>
      <c r="Z8" s="60"/>
      <c r="AA8" s="60"/>
      <c r="AB8" s="60"/>
      <c r="AC8" s="60"/>
      <c r="AD8" s="60"/>
      <c r="AE8" s="60"/>
      <c r="AF8" s="60"/>
      <c r="AG8" s="60"/>
    </row>
    <row r="9" spans="1:33" s="25" customFormat="1">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c r="A10" s="11"/>
      <c r="B10" s="14"/>
      <c r="C10" s="39"/>
      <c r="D10" s="37" t="s">
        <v>19</v>
      </c>
      <c r="E10" s="38"/>
      <c r="F10" s="75">
        <v>4</v>
      </c>
      <c r="G10" s="75">
        <v>0</v>
      </c>
      <c r="H10" s="75">
        <v>13</v>
      </c>
      <c r="I10" s="71" t="str">
        <f>IFERROR(F10/G10-1,"n/a")</f>
        <v>n/a</v>
      </c>
      <c r="J10" s="67">
        <f>F10/H10-1</f>
        <v>-0.69230769230769229</v>
      </c>
      <c r="K10" s="75">
        <v>20</v>
      </c>
      <c r="L10" s="75">
        <v>145</v>
      </c>
      <c r="M10" s="75">
        <v>266</v>
      </c>
      <c r="N10" s="71">
        <f>K10/L10-1</f>
        <v>-0.86206896551724133</v>
      </c>
      <c r="O10" s="67">
        <f>K10/M10-1</f>
        <v>-0.92481203007518797</v>
      </c>
      <c r="P10" s="77">
        <v>145</v>
      </c>
      <c r="Q10" s="77">
        <v>386</v>
      </c>
      <c r="R10" s="24"/>
      <c r="S10" s="24"/>
      <c r="T10" s="24"/>
      <c r="U10" s="24"/>
      <c r="V10" s="24"/>
      <c r="W10" s="24"/>
      <c r="X10" s="24"/>
      <c r="Y10" s="24"/>
      <c r="Z10" s="24"/>
      <c r="AA10" s="24"/>
      <c r="AB10" s="24"/>
      <c r="AC10" s="24"/>
      <c r="AD10" s="24"/>
      <c r="AE10" s="24"/>
      <c r="AF10" s="24"/>
      <c r="AG10" s="24"/>
    </row>
    <row r="11" spans="1:33" s="25" customFormat="1">
      <c r="A11" s="11"/>
      <c r="B11" s="14"/>
      <c r="C11" s="39"/>
      <c r="D11" s="37" t="s">
        <v>20</v>
      </c>
      <c r="E11" s="38"/>
      <c r="F11" s="75">
        <v>720</v>
      </c>
      <c r="G11" s="75">
        <v>0</v>
      </c>
      <c r="H11" s="75">
        <v>31050</v>
      </c>
      <c r="I11" s="71" t="str">
        <f t="shared" ref="I11:I26" si="0">IFERROR(F11/G11-1,"n/a")</f>
        <v>n/a</v>
      </c>
      <c r="J11" s="67">
        <f>F11/H11-1</f>
        <v>-0.97681159420289854</v>
      </c>
      <c r="K11" s="75">
        <v>4921</v>
      </c>
      <c r="L11" s="75">
        <v>258885</v>
      </c>
      <c r="M11" s="75">
        <v>523329</v>
      </c>
      <c r="N11" s="71">
        <f>K11/L11-1</f>
        <v>-0.98099155995905518</v>
      </c>
      <c r="O11" s="67">
        <f>K11/M11-1</f>
        <v>-0.99059673742521437</v>
      </c>
      <c r="P11" s="77">
        <v>258885</v>
      </c>
      <c r="Q11" s="77">
        <v>733296</v>
      </c>
      <c r="R11" s="24"/>
      <c r="S11" s="24"/>
      <c r="T11" s="24"/>
      <c r="U11" s="24"/>
      <c r="V11" s="24"/>
      <c r="W11" s="24"/>
      <c r="X11" s="24"/>
      <c r="Y11" s="24"/>
      <c r="Z11" s="24"/>
      <c r="AA11" s="24"/>
      <c r="AB11" s="24"/>
      <c r="AC11" s="24"/>
      <c r="AD11" s="24"/>
      <c r="AE11" s="24"/>
      <c r="AF11" s="24"/>
      <c r="AG11" s="24"/>
    </row>
    <row r="12" spans="1:33" s="25" customFormat="1">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c r="A13" s="11"/>
      <c r="B13" s="14"/>
      <c r="C13" s="39"/>
      <c r="D13" s="37" t="s">
        <v>19</v>
      </c>
      <c r="E13" s="38"/>
      <c r="F13" s="75">
        <v>107</v>
      </c>
      <c r="G13" s="75">
        <v>0</v>
      </c>
      <c r="H13" s="75">
        <v>127</v>
      </c>
      <c r="I13" s="71" t="str">
        <f t="shared" si="0"/>
        <v>n/a</v>
      </c>
      <c r="J13" s="67">
        <f>F13/H13-1</f>
        <v>-0.15748031496062997</v>
      </c>
      <c r="K13" s="75">
        <v>191</v>
      </c>
      <c r="L13" s="75">
        <v>43</v>
      </c>
      <c r="M13" s="75">
        <v>712</v>
      </c>
      <c r="N13" s="71">
        <f>K13/L13-1</f>
        <v>3.441860465116279</v>
      </c>
      <c r="O13" s="67">
        <f>K13/M13-1</f>
        <v>-0.73174157303370779</v>
      </c>
      <c r="P13" s="77">
        <v>43</v>
      </c>
      <c r="Q13" s="77">
        <v>827</v>
      </c>
      <c r="R13" s="24"/>
      <c r="S13" s="24"/>
      <c r="T13" s="24"/>
      <c r="U13" s="24"/>
      <c r="V13" s="24"/>
      <c r="W13" s="24"/>
      <c r="X13" s="24"/>
      <c r="Y13" s="24"/>
      <c r="Z13" s="24"/>
      <c r="AA13" s="24"/>
      <c r="AB13" s="24"/>
      <c r="AC13" s="24"/>
      <c r="AD13" s="24"/>
      <c r="AE13" s="24"/>
      <c r="AF13" s="24"/>
      <c r="AG13" s="24"/>
    </row>
    <row r="14" spans="1:33" s="25" customFormat="1">
      <c r="A14" s="11"/>
      <c r="B14" s="14"/>
      <c r="C14" s="39"/>
      <c r="D14" s="37" t="s">
        <v>20</v>
      </c>
      <c r="E14" s="38"/>
      <c r="F14" s="75">
        <v>174505</v>
      </c>
      <c r="G14" s="75">
        <v>0</v>
      </c>
      <c r="H14" s="75">
        <v>332808</v>
      </c>
      <c r="I14" s="71" t="str">
        <f t="shared" si="0"/>
        <v>n/a</v>
      </c>
      <c r="J14" s="67">
        <f>F14/H14-1</f>
        <v>-0.47565863801350927</v>
      </c>
      <c r="K14" s="75">
        <v>342388</v>
      </c>
      <c r="L14" s="75">
        <v>140552</v>
      </c>
      <c r="M14" s="75">
        <v>2230252</v>
      </c>
      <c r="N14" s="71">
        <f>K14/L14-1</f>
        <v>1.4360236780693265</v>
      </c>
      <c r="O14" s="67">
        <f>K14/M14-1</f>
        <v>-0.84648012870294476</v>
      </c>
      <c r="P14" s="77">
        <v>140552</v>
      </c>
      <c r="Q14" s="77">
        <v>2552942</v>
      </c>
      <c r="R14" s="24"/>
      <c r="S14" s="24"/>
      <c r="T14" s="24"/>
      <c r="U14" s="24"/>
      <c r="V14" s="24"/>
      <c r="W14" s="24"/>
      <c r="X14" s="24"/>
      <c r="Y14" s="24"/>
      <c r="Z14" s="24"/>
      <c r="AA14" s="24"/>
      <c r="AB14" s="24"/>
      <c r="AC14" s="24"/>
      <c r="AD14" s="24"/>
      <c r="AE14" s="24"/>
      <c r="AF14" s="24"/>
      <c r="AG14" s="24"/>
    </row>
    <row r="15" spans="1:33" s="25" customFormat="1">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c r="A16" s="11"/>
      <c r="B16" s="14"/>
      <c r="C16" s="39"/>
      <c r="D16" s="37" t="s">
        <v>19</v>
      </c>
      <c r="E16" s="38"/>
      <c r="F16" s="75">
        <v>9</v>
      </c>
      <c r="G16" s="75">
        <v>0</v>
      </c>
      <c r="H16" s="75">
        <v>21</v>
      </c>
      <c r="I16" s="71" t="str">
        <f t="shared" si="0"/>
        <v>n/a</v>
      </c>
      <c r="J16" s="67">
        <f>F16/H16-1</f>
        <v>-0.5714285714285714</v>
      </c>
      <c r="K16" s="75">
        <v>11</v>
      </c>
      <c r="L16" s="75">
        <v>4</v>
      </c>
      <c r="M16" s="75">
        <v>172</v>
      </c>
      <c r="N16" s="71">
        <f>K16/L16-1</f>
        <v>1.75</v>
      </c>
      <c r="O16" s="67">
        <f>K16/M16-1</f>
        <v>-0.93604651162790697</v>
      </c>
      <c r="P16" s="77">
        <v>4</v>
      </c>
      <c r="Q16" s="77">
        <v>191</v>
      </c>
      <c r="R16" s="24"/>
      <c r="S16" s="24"/>
      <c r="T16" s="24"/>
      <c r="U16" s="24"/>
      <c r="V16" s="24"/>
      <c r="W16" s="24"/>
      <c r="X16" s="24"/>
      <c r="Y16" s="24"/>
      <c r="Z16" s="24"/>
      <c r="AA16" s="24"/>
      <c r="AB16" s="24"/>
      <c r="AC16" s="24"/>
      <c r="AD16" s="24"/>
      <c r="AE16" s="24"/>
      <c r="AF16" s="24"/>
      <c r="AG16" s="24"/>
    </row>
    <row r="17" spans="1:33" s="25" customFormat="1">
      <c r="A17" s="11"/>
      <c r="B17" s="14"/>
      <c r="C17" s="39"/>
      <c r="D17" s="37" t="s">
        <v>20</v>
      </c>
      <c r="E17" s="38"/>
      <c r="F17" s="75">
        <v>3111</v>
      </c>
      <c r="G17" s="75">
        <v>0</v>
      </c>
      <c r="H17" s="75">
        <v>28163</v>
      </c>
      <c r="I17" s="71" t="str">
        <f t="shared" si="0"/>
        <v>n/a</v>
      </c>
      <c r="J17" s="67">
        <f>F17/H17-1</f>
        <v>-0.88953591591804848</v>
      </c>
      <c r="K17" s="75">
        <v>3535</v>
      </c>
      <c r="L17" s="75">
        <v>1753</v>
      </c>
      <c r="M17" s="75">
        <v>231553</v>
      </c>
      <c r="N17" s="71">
        <f>K17/L17-1</f>
        <v>1.0165430690245292</v>
      </c>
      <c r="O17" s="67">
        <f>K17/M17-1</f>
        <v>-0.98473351673267029</v>
      </c>
      <c r="P17" s="77">
        <v>1753</v>
      </c>
      <c r="Q17" s="77">
        <v>254421</v>
      </c>
      <c r="R17" s="24"/>
      <c r="S17" s="24"/>
      <c r="T17" s="24"/>
      <c r="U17" s="24"/>
      <c r="V17" s="24"/>
      <c r="W17" s="24"/>
      <c r="X17" s="24"/>
      <c r="Y17" s="24"/>
      <c r="Z17" s="24"/>
      <c r="AA17" s="24"/>
      <c r="AB17" s="24"/>
      <c r="AC17" s="24"/>
      <c r="AD17" s="24"/>
      <c r="AE17" s="24"/>
      <c r="AF17" s="24"/>
      <c r="AG17" s="24"/>
    </row>
    <row r="18" spans="1:33" s="25" customFormat="1">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c r="A19" s="11"/>
      <c r="B19" s="14"/>
      <c r="C19" s="39"/>
      <c r="D19" s="37" t="s">
        <v>19</v>
      </c>
      <c r="E19" s="40"/>
      <c r="F19" s="75">
        <v>85</v>
      </c>
      <c r="G19" s="75">
        <v>0</v>
      </c>
      <c r="H19" s="75">
        <v>97</v>
      </c>
      <c r="I19" s="71" t="str">
        <f t="shared" si="0"/>
        <v>n/a</v>
      </c>
      <c r="J19" s="67">
        <f>F19/H19-1</f>
        <v>-0.12371134020618557</v>
      </c>
      <c r="K19" s="75">
        <v>215</v>
      </c>
      <c r="L19" s="75">
        <v>406</v>
      </c>
      <c r="M19" s="75">
        <v>953</v>
      </c>
      <c r="N19" s="71">
        <f>K19/L19-1</f>
        <v>-0.47044334975369462</v>
      </c>
      <c r="O19" s="67">
        <f>K19/M19-1</f>
        <v>-0.77439664218258131</v>
      </c>
      <c r="P19" s="77">
        <v>406</v>
      </c>
      <c r="Q19" s="77">
        <v>1205</v>
      </c>
      <c r="R19" s="24"/>
      <c r="S19" s="24"/>
      <c r="T19" s="24"/>
      <c r="U19" s="24"/>
      <c r="V19" s="24"/>
      <c r="W19" s="24"/>
      <c r="X19" s="24"/>
      <c r="Y19" s="24"/>
      <c r="Z19" s="24"/>
      <c r="AA19" s="24"/>
      <c r="AB19" s="24"/>
      <c r="AC19" s="24"/>
      <c r="AD19" s="24"/>
      <c r="AE19" s="24"/>
      <c r="AF19" s="24"/>
      <c r="AG19" s="24"/>
    </row>
    <row r="20" spans="1:33" s="25" customFormat="1">
      <c r="A20" s="11"/>
      <c r="B20" s="14"/>
      <c r="C20" s="39"/>
      <c r="D20" s="37" t="s">
        <v>20</v>
      </c>
      <c r="E20" s="38"/>
      <c r="F20" s="75">
        <v>142400</v>
      </c>
      <c r="G20" s="75">
        <v>0</v>
      </c>
      <c r="H20" s="75">
        <v>268813</v>
      </c>
      <c r="I20" s="71" t="str">
        <f t="shared" si="0"/>
        <v>n/a</v>
      </c>
      <c r="J20" s="67">
        <f>F20/H20-1</f>
        <v>-0.47026371492450147</v>
      </c>
      <c r="K20" s="75">
        <v>324210</v>
      </c>
      <c r="L20" s="75">
        <v>833999</v>
      </c>
      <c r="M20" s="75">
        <v>3141355</v>
      </c>
      <c r="N20" s="71">
        <f>K20/L20-1</f>
        <v>-0.61125852668888092</v>
      </c>
      <c r="O20" s="67">
        <f>K20/M20-1</f>
        <v>-0.8967929444459477</v>
      </c>
      <c r="P20" s="77">
        <v>833999</v>
      </c>
      <c r="Q20" s="77">
        <v>3859183</v>
      </c>
      <c r="R20" s="24"/>
      <c r="S20" s="24"/>
      <c r="T20" s="24"/>
      <c r="U20" s="24"/>
      <c r="V20" s="24"/>
      <c r="W20" s="24"/>
      <c r="X20" s="24"/>
      <c r="Y20" s="24"/>
      <c r="Z20" s="24"/>
      <c r="AA20" s="24"/>
      <c r="AB20" s="24"/>
      <c r="AC20" s="24"/>
      <c r="AD20" s="24"/>
      <c r="AE20" s="24"/>
      <c r="AF20" s="24"/>
      <c r="AG20" s="24"/>
    </row>
    <row r="21" spans="1:33" s="25" customFormat="1">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c r="A22" s="11"/>
      <c r="B22" s="14"/>
      <c r="C22" s="39"/>
      <c r="D22" s="37" t="s">
        <v>19</v>
      </c>
      <c r="E22" s="38"/>
      <c r="F22" s="75">
        <v>16</v>
      </c>
      <c r="G22" s="75">
        <v>8</v>
      </c>
      <c r="H22" s="75">
        <v>64</v>
      </c>
      <c r="I22" s="71">
        <f t="shared" si="0"/>
        <v>1</v>
      </c>
      <c r="J22" s="67">
        <f>F22/H22-1</f>
        <v>-0.75</v>
      </c>
      <c r="K22" s="75">
        <v>87</v>
      </c>
      <c r="L22" s="75">
        <v>24</v>
      </c>
      <c r="M22" s="75">
        <v>308</v>
      </c>
      <c r="N22" s="71">
        <f>K22/L22-1</f>
        <v>2.625</v>
      </c>
      <c r="O22" s="67">
        <f>K22/M22-1</f>
        <v>-0.71753246753246747</v>
      </c>
      <c r="P22" s="77">
        <v>32</v>
      </c>
      <c r="Q22" s="77">
        <v>372</v>
      </c>
      <c r="R22" s="24"/>
      <c r="S22" s="24"/>
      <c r="T22" s="24"/>
      <c r="U22" s="24"/>
      <c r="V22" s="24"/>
      <c r="W22" s="24"/>
      <c r="X22" s="24"/>
      <c r="Y22" s="24"/>
      <c r="Z22" s="24"/>
      <c r="AA22" s="24"/>
      <c r="AB22" s="24"/>
      <c r="AC22" s="24"/>
      <c r="AD22" s="24"/>
      <c r="AE22" s="24"/>
      <c r="AF22" s="24"/>
      <c r="AG22" s="24"/>
    </row>
    <row r="23" spans="1:33" s="25" customFormat="1">
      <c r="A23" s="11"/>
      <c r="B23" s="14"/>
      <c r="C23" s="39"/>
      <c r="D23" s="37" t="s">
        <v>20</v>
      </c>
      <c r="E23" s="38"/>
      <c r="F23" s="75">
        <v>16203</v>
      </c>
      <c r="G23" s="75">
        <v>8362</v>
      </c>
      <c r="H23" s="75">
        <v>130501</v>
      </c>
      <c r="I23" s="71">
        <f t="shared" si="0"/>
        <v>0.93769433149964132</v>
      </c>
      <c r="J23" s="67">
        <f>F23/H23-1</f>
        <v>-0.87584003187715043</v>
      </c>
      <c r="K23" s="75">
        <v>117218</v>
      </c>
      <c r="L23" s="75">
        <v>55662</v>
      </c>
      <c r="M23" s="75">
        <v>818684</v>
      </c>
      <c r="N23" s="71">
        <f>K23/L23-1</f>
        <v>1.1058891164528761</v>
      </c>
      <c r="O23" s="67">
        <f>K23/M23-1</f>
        <v>-0.85682143537677535</v>
      </c>
      <c r="P23" s="77">
        <v>59180</v>
      </c>
      <c r="Q23" s="77">
        <v>902015</v>
      </c>
      <c r="R23" s="24"/>
      <c r="S23" s="24"/>
      <c r="T23" s="24"/>
      <c r="U23" s="24"/>
      <c r="V23" s="24"/>
      <c r="W23" s="24"/>
      <c r="X23" s="24"/>
      <c r="Y23" s="24"/>
      <c r="Z23" s="24"/>
      <c r="AA23" s="24"/>
      <c r="AB23" s="24"/>
      <c r="AC23" s="24"/>
      <c r="AD23" s="24"/>
      <c r="AE23" s="24"/>
      <c r="AF23" s="24"/>
      <c r="AG23" s="24"/>
    </row>
    <row r="24" spans="1:33" s="25" customFormat="1">
      <c r="A24" s="11"/>
      <c r="B24" s="14"/>
      <c r="C24" s="36" t="s">
        <v>18</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c r="A25" s="15"/>
      <c r="B25" s="14"/>
      <c r="C25" s="39"/>
      <c r="D25" s="37" t="s">
        <v>19</v>
      </c>
      <c r="E25" s="38"/>
      <c r="F25" s="75">
        <v>28</v>
      </c>
      <c r="G25" s="75">
        <v>12</v>
      </c>
      <c r="H25" s="75">
        <v>71</v>
      </c>
      <c r="I25" s="71">
        <f t="shared" si="0"/>
        <v>1.3333333333333335</v>
      </c>
      <c r="J25" s="67">
        <f>F25/H25-1</f>
        <v>-0.60563380281690149</v>
      </c>
      <c r="K25" s="75">
        <v>104</v>
      </c>
      <c r="L25" s="75">
        <v>24</v>
      </c>
      <c r="M25" s="75">
        <v>326</v>
      </c>
      <c r="N25" s="71">
        <f>K25/L25-1</f>
        <v>3.333333333333333</v>
      </c>
      <c r="O25" s="67">
        <f>K25/M25-1</f>
        <v>-0.68098159509202461</v>
      </c>
      <c r="P25" s="77">
        <v>37</v>
      </c>
      <c r="Q25" s="77">
        <v>363</v>
      </c>
      <c r="R25" s="24"/>
      <c r="S25" s="24"/>
      <c r="T25" s="24"/>
      <c r="U25" s="24"/>
      <c r="V25" s="24"/>
      <c r="W25" s="24"/>
      <c r="X25" s="24"/>
      <c r="Y25" s="24"/>
      <c r="Z25" s="24"/>
      <c r="AA25" s="24"/>
      <c r="AB25" s="24"/>
      <c r="AC25" s="24"/>
      <c r="AD25" s="24"/>
      <c r="AE25" s="24"/>
      <c r="AF25" s="24"/>
      <c r="AG25" s="24"/>
    </row>
    <row r="26" spans="1:33" s="25" customFormat="1">
      <c r="A26" s="11"/>
      <c r="B26" s="14"/>
      <c r="C26" s="39"/>
      <c r="D26" s="37" t="s">
        <v>20</v>
      </c>
      <c r="E26" s="38"/>
      <c r="F26" s="75">
        <v>32614</v>
      </c>
      <c r="G26" s="75">
        <v>5592</v>
      </c>
      <c r="H26" s="75">
        <v>138907</v>
      </c>
      <c r="I26" s="71">
        <f t="shared" si="0"/>
        <v>4.8322603719599426</v>
      </c>
      <c r="J26" s="67">
        <f>F26/H26-1</f>
        <v>-0.76520981663991017</v>
      </c>
      <c r="K26" s="75">
        <v>150273</v>
      </c>
      <c r="L26" s="75">
        <v>25618</v>
      </c>
      <c r="M26" s="75">
        <v>826006</v>
      </c>
      <c r="N26" s="71">
        <f>K26/L26-1</f>
        <v>4.8659145913029898</v>
      </c>
      <c r="O26" s="67">
        <f>K26/M26-1</f>
        <v>-0.81807275007687597</v>
      </c>
      <c r="P26" s="77">
        <v>29062</v>
      </c>
      <c r="Q26" s="77">
        <v>867164</v>
      </c>
      <c r="R26" s="24"/>
      <c r="S26" s="24"/>
      <c r="T26" s="24"/>
      <c r="U26" s="24"/>
      <c r="V26" s="24"/>
      <c r="W26" s="24"/>
      <c r="X26" s="24"/>
      <c r="Y26" s="24"/>
      <c r="Z26" s="24"/>
      <c r="AA26" s="24"/>
      <c r="AB26" s="24"/>
      <c r="AC26" s="24"/>
      <c r="AD26" s="24"/>
      <c r="AE26" s="24"/>
      <c r="AF26" s="24"/>
      <c r="AG26" s="24"/>
    </row>
    <row r="27" spans="1:33" s="25" customFormat="1" ht="15.75" thickBot="1">
      <c r="A27" s="11"/>
      <c r="B27" s="14"/>
      <c r="C27" s="41" t="s">
        <v>16</v>
      </c>
      <c r="D27" s="42"/>
      <c r="E27" s="43"/>
      <c r="F27" s="52">
        <f t="shared" ref="F27:H28" si="1">F10+F13+F16+F19+F22+F25</f>
        <v>249</v>
      </c>
      <c r="G27" s="52">
        <f t="shared" si="1"/>
        <v>20</v>
      </c>
      <c r="H27" s="52">
        <f t="shared" si="1"/>
        <v>393</v>
      </c>
      <c r="I27" s="73">
        <f>F27/G27-1</f>
        <v>11.45</v>
      </c>
      <c r="J27" s="69">
        <f>F27/H27-1</f>
        <v>-0.36641221374045807</v>
      </c>
      <c r="K27" s="52">
        <f t="shared" ref="K27:M28" si="2">K10+K13+K16+K19+K22+K25</f>
        <v>628</v>
      </c>
      <c r="L27" s="52">
        <f t="shared" si="2"/>
        <v>646</v>
      </c>
      <c r="M27" s="52">
        <f t="shared" si="2"/>
        <v>2737</v>
      </c>
      <c r="N27" s="73">
        <f>K27/L27-1</f>
        <v>-2.786377708978327E-2</v>
      </c>
      <c r="O27" s="69">
        <f>K27/M27-1</f>
        <v>-0.77055169894044573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6.5" thickTop="1" thickBot="1">
      <c r="A28" s="11"/>
      <c r="B28" s="14"/>
      <c r="C28" s="44" t="s">
        <v>17</v>
      </c>
      <c r="D28" s="45"/>
      <c r="E28" s="46"/>
      <c r="F28" s="53">
        <f t="shared" si="1"/>
        <v>369553</v>
      </c>
      <c r="G28" s="53">
        <f t="shared" si="1"/>
        <v>13954</v>
      </c>
      <c r="H28" s="53">
        <f t="shared" si="1"/>
        <v>930242</v>
      </c>
      <c r="I28" s="74">
        <f>F28/G28-1</f>
        <v>25.483660599111367</v>
      </c>
      <c r="J28" s="70">
        <f>F28/H28-1</f>
        <v>-0.60273455724424396</v>
      </c>
      <c r="K28" s="53">
        <f t="shared" si="2"/>
        <v>942545</v>
      </c>
      <c r="L28" s="53">
        <f t="shared" si="2"/>
        <v>1316469</v>
      </c>
      <c r="M28" s="53">
        <f t="shared" si="2"/>
        <v>7771179</v>
      </c>
      <c r="N28" s="74">
        <f>K28/L28-1</f>
        <v>-0.28403555267917435</v>
      </c>
      <c r="O28" s="70">
        <f>K28/M28-1</f>
        <v>-0.87871274101394392</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ht="15.75" thickTop="1">
      <c r="A29" s="10"/>
      <c r="B29" s="10"/>
      <c r="C29" s="10"/>
      <c r="D29" s="10"/>
      <c r="E29" s="10"/>
      <c r="F29" s="47"/>
      <c r="G29" s="47"/>
      <c r="H29" s="47"/>
      <c r="I29" s="10"/>
      <c r="J29" s="10"/>
      <c r="K29" s="10"/>
      <c r="L29" s="10"/>
      <c r="M29" s="10"/>
      <c r="N29" s="10"/>
      <c r="O29" s="10"/>
      <c r="P29" s="10"/>
      <c r="Q29" s="10"/>
    </row>
    <row r="30" spans="1:33" hidden="1">
      <c r="A30" s="10"/>
      <c r="B30" s="10"/>
      <c r="C30" s="10"/>
      <c r="D30" s="10"/>
      <c r="E30" s="10"/>
      <c r="F30" s="47"/>
      <c r="G30" s="47"/>
      <c r="H30" s="47"/>
      <c r="I30" s="10"/>
      <c r="J30" s="10"/>
      <c r="K30" s="10"/>
      <c r="L30" s="10"/>
      <c r="M30" s="10"/>
      <c r="N30" s="10"/>
      <c r="O30" s="10"/>
      <c r="P30" s="10"/>
      <c r="Q30" s="10"/>
    </row>
    <row r="31" spans="1:33" hidden="1">
      <c r="A31" s="10"/>
      <c r="B31" s="10"/>
      <c r="C31" s="10"/>
      <c r="D31" s="10"/>
      <c r="E31" s="10"/>
      <c r="F31" s="47"/>
      <c r="G31" s="47"/>
      <c r="H31" s="47"/>
      <c r="I31" s="10"/>
      <c r="J31" s="10"/>
      <c r="K31" s="10"/>
      <c r="L31" s="10"/>
      <c r="M31" s="10"/>
      <c r="N31" s="10"/>
      <c r="O31" s="10"/>
      <c r="P31" s="10"/>
      <c r="Q31" s="10"/>
    </row>
    <row r="32" spans="1:33" hidden="1">
      <c r="A32" s="10"/>
      <c r="B32" s="10"/>
      <c r="C32" s="10"/>
      <c r="D32" s="10"/>
      <c r="E32" s="10"/>
      <c r="F32" s="47"/>
      <c r="G32" s="47"/>
      <c r="H32" s="47"/>
      <c r="I32" s="10"/>
      <c r="J32" s="10"/>
      <c r="K32" s="10"/>
      <c r="L32" s="10"/>
      <c r="M32" s="10"/>
      <c r="N32" s="10"/>
      <c r="O32" s="10"/>
      <c r="P32" s="10"/>
      <c r="Q32" s="10"/>
    </row>
    <row r="33" spans="1:17" hidden="1">
      <c r="A33" s="10"/>
      <c r="B33" s="10"/>
      <c r="C33" s="10"/>
      <c r="D33" s="10"/>
      <c r="E33" s="10"/>
      <c r="F33" s="47"/>
      <c r="G33" s="47"/>
      <c r="H33" s="47"/>
      <c r="I33" s="10"/>
      <c r="J33" s="10"/>
      <c r="K33" s="10"/>
      <c r="L33" s="10"/>
      <c r="M33" s="10"/>
      <c r="N33" s="10"/>
      <c r="O33" s="10"/>
      <c r="P33" s="10"/>
      <c r="Q33" s="10"/>
    </row>
    <row r="34" spans="1:17" hidden="1">
      <c r="A34" s="10"/>
      <c r="B34" s="10"/>
      <c r="C34" s="10"/>
      <c r="D34" s="10"/>
      <c r="E34" s="10"/>
      <c r="F34" s="47"/>
      <c r="G34" s="47"/>
      <c r="H34" s="47"/>
      <c r="I34" s="10"/>
      <c r="J34" s="10"/>
      <c r="K34" s="10"/>
      <c r="L34" s="10"/>
      <c r="M34" s="10"/>
      <c r="N34" s="10"/>
      <c r="O34" s="10"/>
      <c r="P34" s="10"/>
      <c r="Q34" s="10"/>
    </row>
    <row r="35" spans="1:17" hidden="1">
      <c r="A35" s="10"/>
      <c r="B35" s="10"/>
      <c r="C35" s="10"/>
      <c r="D35" s="10"/>
      <c r="E35" s="10"/>
      <c r="F35" s="47"/>
      <c r="G35" s="47"/>
      <c r="H35" s="47"/>
      <c r="I35" s="10"/>
      <c r="J35" s="10"/>
      <c r="K35" s="10"/>
      <c r="L35" s="10"/>
      <c r="M35" s="10"/>
      <c r="N35" s="10"/>
      <c r="O35" s="10"/>
      <c r="P35" s="10"/>
      <c r="Q35" s="10"/>
    </row>
    <row r="36" spans="1:17" hidden="1">
      <c r="A36" s="10"/>
      <c r="B36" s="10"/>
      <c r="C36" s="10"/>
      <c r="D36" s="10"/>
      <c r="E36" s="10"/>
      <c r="F36" s="47"/>
      <c r="G36" s="47"/>
      <c r="H36" s="47"/>
      <c r="I36" s="10"/>
      <c r="J36" s="10"/>
      <c r="K36" s="10"/>
      <c r="L36" s="10"/>
      <c r="M36" s="10"/>
      <c r="N36" s="10"/>
      <c r="O36" s="10"/>
      <c r="P36" s="10"/>
      <c r="Q36" s="10"/>
    </row>
    <row r="37" spans="1:17" hidden="1">
      <c r="A37" s="10"/>
      <c r="B37" s="10"/>
      <c r="C37" s="10"/>
      <c r="D37" s="10"/>
      <c r="E37" s="10"/>
      <c r="F37" s="47"/>
      <c r="G37" s="47"/>
      <c r="H37" s="47"/>
      <c r="I37" s="10"/>
      <c r="J37" s="10"/>
      <c r="K37" s="10"/>
      <c r="L37" s="10"/>
      <c r="M37" s="10"/>
      <c r="N37" s="10"/>
      <c r="O37" s="10"/>
      <c r="P37" s="10"/>
      <c r="Q37" s="10"/>
    </row>
    <row r="38" spans="1:17" hidden="1">
      <c r="A38" s="10"/>
      <c r="B38" s="10"/>
      <c r="C38" s="10"/>
      <c r="D38" s="10"/>
      <c r="E38" s="10"/>
      <c r="F38" s="47"/>
      <c r="G38" s="47"/>
      <c r="H38" s="47"/>
      <c r="I38" s="10"/>
      <c r="J38" s="10"/>
      <c r="K38" s="10"/>
      <c r="L38" s="10"/>
      <c r="M38" s="10"/>
      <c r="N38" s="10"/>
      <c r="O38" s="10"/>
      <c r="P38" s="10"/>
      <c r="Q38" s="10"/>
    </row>
    <row r="39" spans="1:17" hidden="1">
      <c r="A39" s="10"/>
      <c r="B39" s="10"/>
      <c r="C39" s="10"/>
      <c r="D39" s="10"/>
      <c r="E39" s="10"/>
      <c r="F39" s="47"/>
      <c r="G39" s="47"/>
      <c r="H39" s="47"/>
      <c r="I39" s="10"/>
      <c r="J39" s="10"/>
      <c r="K39" s="10"/>
      <c r="L39" s="10"/>
      <c r="M39" s="10"/>
      <c r="N39" s="10"/>
      <c r="O39" s="10"/>
      <c r="P39" s="10"/>
      <c r="Q39" s="10"/>
    </row>
    <row r="40" spans="1:17" hidden="1">
      <c r="A40" s="10"/>
      <c r="B40" s="10"/>
      <c r="C40" s="10"/>
      <c r="D40" s="10"/>
      <c r="E40" s="10"/>
      <c r="F40" s="47"/>
      <c r="G40" s="47"/>
      <c r="H40" s="47"/>
      <c r="I40" s="10"/>
      <c r="J40" s="10"/>
      <c r="K40" s="10"/>
      <c r="L40" s="10"/>
      <c r="M40" s="10"/>
      <c r="N40" s="10"/>
      <c r="O40" s="10"/>
      <c r="P40" s="10"/>
      <c r="Q40" s="10"/>
    </row>
    <row r="41" spans="1:17" hidden="1">
      <c r="A41" s="10"/>
      <c r="B41" s="10"/>
      <c r="C41" s="10"/>
      <c r="D41" s="10"/>
      <c r="E41" s="10"/>
      <c r="F41" s="47"/>
      <c r="G41" s="47"/>
      <c r="H41" s="47"/>
      <c r="I41" s="10"/>
      <c r="J41" s="10"/>
      <c r="K41" s="10"/>
      <c r="L41" s="10"/>
      <c r="M41" s="10"/>
      <c r="N41" s="10"/>
      <c r="O41" s="10"/>
      <c r="P41" s="10"/>
      <c r="Q41" s="10"/>
    </row>
    <row r="42" spans="1:17" hidden="1">
      <c r="A42" s="10"/>
      <c r="B42" s="10"/>
      <c r="C42" s="10"/>
      <c r="D42" s="10"/>
      <c r="E42" s="10"/>
      <c r="F42" s="47"/>
      <c r="G42" s="47"/>
      <c r="H42" s="47"/>
      <c r="I42" s="10"/>
      <c r="J42" s="10"/>
      <c r="K42" s="10"/>
      <c r="L42" s="10"/>
      <c r="M42" s="10"/>
      <c r="N42" s="10"/>
      <c r="O42" s="10"/>
      <c r="P42" s="10"/>
      <c r="Q42" s="10"/>
    </row>
    <row r="43" spans="1:17" hidden="1">
      <c r="A43" s="10"/>
      <c r="B43" s="10"/>
      <c r="C43" s="10"/>
      <c r="D43" s="10"/>
      <c r="E43" s="10"/>
      <c r="F43" s="47"/>
      <c r="G43" s="47"/>
      <c r="H43" s="47"/>
      <c r="I43" s="10"/>
      <c r="J43" s="10"/>
      <c r="K43" s="10"/>
      <c r="L43" s="10"/>
      <c r="M43" s="10"/>
      <c r="N43" s="10"/>
      <c r="O43" s="10"/>
      <c r="P43" s="10"/>
      <c r="Q43" s="10"/>
    </row>
    <row r="44" spans="1:17" hidden="1">
      <c r="A44" s="10"/>
      <c r="B44" s="10"/>
      <c r="C44" s="10"/>
      <c r="D44" s="10"/>
      <c r="E44" s="10"/>
      <c r="F44" s="47"/>
      <c r="G44" s="47"/>
      <c r="H44" s="47"/>
      <c r="I44" s="10"/>
      <c r="J44" s="10"/>
      <c r="K44" s="10"/>
      <c r="L44" s="10"/>
      <c r="M44" s="10"/>
      <c r="N44" s="10"/>
      <c r="O44" s="10"/>
      <c r="P44" s="10"/>
      <c r="Q44" s="10"/>
    </row>
    <row r="45" spans="1:17" hidden="1">
      <c r="A45" s="10"/>
      <c r="B45" s="10"/>
      <c r="C45" s="10"/>
      <c r="D45" s="10"/>
      <c r="E45" s="10"/>
      <c r="F45" s="47"/>
      <c r="G45" s="47"/>
      <c r="H45" s="47"/>
      <c r="I45" s="10"/>
      <c r="J45" s="10"/>
      <c r="K45" s="10"/>
      <c r="L45" s="10"/>
      <c r="M45" s="10"/>
      <c r="N45" s="10"/>
      <c r="O45" s="10"/>
      <c r="P45" s="10"/>
      <c r="Q45" s="10"/>
    </row>
    <row r="46" spans="1:17" hidden="1">
      <c r="A46" s="10"/>
      <c r="B46" s="10"/>
      <c r="C46" s="10"/>
      <c r="D46" s="10"/>
      <c r="E46" s="10"/>
      <c r="F46" s="47"/>
      <c r="G46" s="47"/>
      <c r="H46" s="47"/>
      <c r="I46" s="10"/>
      <c r="J46" s="10"/>
      <c r="K46" s="10"/>
      <c r="L46" s="10"/>
      <c r="M46" s="10"/>
      <c r="N46" s="10"/>
      <c r="O46" s="10"/>
      <c r="P46" s="10"/>
      <c r="Q46" s="10"/>
    </row>
    <row r="47" spans="1:17" hidden="1">
      <c r="A47" s="10"/>
      <c r="B47" s="10"/>
      <c r="C47" s="10"/>
      <c r="D47" s="10"/>
      <c r="E47" s="10"/>
      <c r="F47" s="47"/>
      <c r="G47" s="47"/>
      <c r="H47" s="47"/>
      <c r="I47" s="10"/>
      <c r="J47" s="10"/>
      <c r="K47" s="10"/>
      <c r="L47" s="10"/>
      <c r="M47" s="10"/>
      <c r="N47" s="10"/>
      <c r="O47" s="10"/>
      <c r="P47" s="10"/>
      <c r="Q47" s="10"/>
    </row>
    <row r="48" spans="1:17" hidden="1">
      <c r="A48" s="10"/>
      <c r="B48" s="10"/>
      <c r="C48" s="10"/>
      <c r="D48" s="10"/>
      <c r="E48" s="10"/>
      <c r="F48" s="10"/>
      <c r="G48" s="10"/>
      <c r="H48" s="10"/>
      <c r="I48" s="10"/>
      <c r="J48" s="10"/>
      <c r="K48" s="10"/>
      <c r="L48" s="10"/>
      <c r="M48" s="10"/>
      <c r="N48" s="10"/>
      <c r="O48" s="10"/>
      <c r="P48" s="10"/>
      <c r="Q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zoomScale="79" zoomScaleNormal="79" workbookViewId="0">
      <selection activeCell="Q3" sqref="Q3"/>
    </sheetView>
  </sheetViews>
  <sheetFormatPr defaultColWidth="0" defaultRowHeight="15" customHeight="1" zeroHeight="1"/>
  <cols>
    <col min="1" max="3" width="2.5703125" customWidth="1"/>
    <col min="4" max="4" width="9.140625" customWidth="1"/>
    <col min="5" max="5" width="15.42578125" customWidth="1"/>
    <col min="6" max="6" width="11.28515625" bestFit="1" customWidth="1"/>
    <col min="7" max="7" width="9.140625" customWidth="1"/>
    <col min="8" max="8" width="11.140625" bestFit="1" customWidth="1"/>
    <col min="9" max="10" width="9.140625" customWidth="1"/>
    <col min="11" max="11" width="11" bestFit="1" customWidth="1"/>
    <col min="12" max="13" width="12.28515625" bestFit="1" customWidth="1"/>
    <col min="14" max="15" width="9.140625" customWidth="1"/>
    <col min="16" max="16" width="13" bestFit="1" customWidth="1"/>
    <col min="17" max="17" width="12.42578125" customWidth="1"/>
    <col min="18" max="18" width="3.28515625" style="24" customWidth="1"/>
    <col min="19" max="33" width="0" style="10" hidden="1" customWidth="1"/>
    <col min="34" max="16384" width="9.140625" hidden="1"/>
  </cols>
  <sheetData>
    <row r="1" spans="1:33">
      <c r="A1" s="10"/>
      <c r="B1" s="10"/>
      <c r="C1" s="10"/>
      <c r="D1" s="10"/>
      <c r="E1" s="10"/>
      <c r="F1" s="10"/>
      <c r="G1" s="10"/>
      <c r="H1" s="10"/>
      <c r="I1" s="10"/>
      <c r="J1" s="10"/>
      <c r="K1" s="10"/>
      <c r="L1" s="10"/>
      <c r="M1" s="10"/>
      <c r="N1" s="10"/>
      <c r="O1" s="10"/>
      <c r="P1" s="10"/>
      <c r="Q1" s="10"/>
      <c r="R1" s="10"/>
    </row>
    <row r="2" spans="1:33" ht="19.5" thickBot="1">
      <c r="A2" s="10"/>
      <c r="B2" s="9" t="s">
        <v>10</v>
      </c>
      <c r="C2" s="28"/>
      <c r="D2" s="28"/>
      <c r="E2" s="28"/>
      <c r="F2" s="28"/>
      <c r="G2" s="28"/>
      <c r="H2" s="28"/>
      <c r="I2" s="28"/>
      <c r="J2" s="28"/>
      <c r="K2" s="28"/>
      <c r="L2" s="28"/>
      <c r="M2" s="28"/>
      <c r="N2" s="28"/>
      <c r="O2" s="28"/>
      <c r="P2" s="28"/>
      <c r="Q2" s="28"/>
      <c r="R2" s="10"/>
    </row>
    <row r="3" spans="1:33">
      <c r="A3" s="11"/>
      <c r="B3" s="12"/>
      <c r="C3" s="29"/>
      <c r="D3" s="29"/>
      <c r="E3" s="29"/>
      <c r="F3" s="29"/>
      <c r="G3" s="29"/>
      <c r="H3" s="29"/>
      <c r="I3" s="29"/>
      <c r="J3" s="29"/>
      <c r="K3" s="29"/>
      <c r="L3" s="29"/>
      <c r="M3" s="29"/>
      <c r="N3" s="29"/>
      <c r="O3" s="29"/>
      <c r="P3" s="29"/>
      <c r="Q3" s="30"/>
      <c r="R3" s="10"/>
    </row>
    <row r="4" spans="1:33" ht="15.75">
      <c r="A4" s="11"/>
      <c r="B4" s="13" t="s">
        <v>11</v>
      </c>
      <c r="C4" s="31"/>
      <c r="D4" s="29"/>
      <c r="E4" s="65" t="s">
        <v>26</v>
      </c>
      <c r="F4" s="29"/>
      <c r="G4" s="29"/>
      <c r="H4" s="29"/>
      <c r="I4" s="29"/>
      <c r="J4" s="29"/>
      <c r="K4" s="29"/>
      <c r="L4" s="29"/>
      <c r="M4" s="29"/>
      <c r="N4" s="29"/>
      <c r="O4" s="29"/>
      <c r="P4" s="29"/>
      <c r="Q4" s="29"/>
      <c r="R4" s="10"/>
    </row>
    <row r="5" spans="1:33">
      <c r="A5" s="11"/>
      <c r="B5" s="12"/>
      <c r="C5" s="29"/>
      <c r="D5" s="29"/>
      <c r="E5" s="29"/>
      <c r="F5" s="29"/>
      <c r="G5" s="29"/>
      <c r="H5" s="29"/>
      <c r="I5" s="29"/>
      <c r="J5" s="29"/>
      <c r="K5" s="29"/>
      <c r="L5" s="29"/>
      <c r="M5" s="29"/>
      <c r="N5" s="29"/>
      <c r="O5" s="29"/>
      <c r="P5" s="29"/>
      <c r="Q5" s="29"/>
    </row>
    <row r="6" spans="1:33" s="23" customFormat="1">
      <c r="A6" s="11"/>
      <c r="B6"/>
      <c r="C6" s="32" t="s">
        <v>11</v>
      </c>
      <c r="D6" s="33"/>
      <c r="E6" s="33"/>
      <c r="F6" s="260" t="s">
        <v>27</v>
      </c>
      <c r="G6" s="268"/>
      <c r="H6" s="268"/>
      <c r="I6" s="269"/>
      <c r="J6" s="270"/>
      <c r="K6" s="260" t="s">
        <v>28</v>
      </c>
      <c r="L6" s="268"/>
      <c r="M6" s="268"/>
      <c r="N6" s="269"/>
      <c r="O6" s="270"/>
      <c r="P6" s="267" t="s">
        <v>25</v>
      </c>
      <c r="Q6" s="271"/>
      <c r="R6" s="24"/>
      <c r="S6" s="22"/>
      <c r="T6" s="22"/>
      <c r="U6" s="22"/>
      <c r="V6" s="22"/>
      <c r="W6" s="22"/>
      <c r="X6" s="22"/>
      <c r="Y6" s="22"/>
      <c r="Z6" s="22"/>
      <c r="AA6" s="22"/>
      <c r="AB6" s="22"/>
      <c r="AC6" s="22"/>
      <c r="AD6" s="22"/>
      <c r="AE6" s="22"/>
      <c r="AF6" s="22"/>
      <c r="AG6" s="22"/>
    </row>
    <row r="7" spans="1:33" s="25" customFormat="1" ht="15.75">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2.5">
      <c r="A8" s="54"/>
      <c r="B8" s="55"/>
      <c r="C8" s="66" t="s">
        <v>21</v>
      </c>
      <c r="D8" s="56"/>
      <c r="E8" s="57"/>
      <c r="F8" s="62">
        <v>2021</v>
      </c>
      <c r="G8" s="58">
        <v>2020</v>
      </c>
      <c r="H8" s="58">
        <v>2019</v>
      </c>
      <c r="I8" s="59" t="s">
        <v>30</v>
      </c>
      <c r="J8" s="64" t="s">
        <v>29</v>
      </c>
      <c r="K8" s="62">
        <v>2021</v>
      </c>
      <c r="L8" s="58">
        <v>2020</v>
      </c>
      <c r="M8" s="58">
        <v>2019</v>
      </c>
      <c r="N8" s="59" t="s">
        <v>30</v>
      </c>
      <c r="O8" s="64" t="s">
        <v>29</v>
      </c>
      <c r="P8" s="58">
        <v>2020</v>
      </c>
      <c r="Q8" s="58">
        <v>2019</v>
      </c>
      <c r="R8" s="60"/>
      <c r="S8" s="60"/>
      <c r="T8" s="60"/>
      <c r="U8" s="60"/>
      <c r="V8" s="60"/>
      <c r="W8" s="60"/>
      <c r="X8" s="60"/>
      <c r="Y8" s="60"/>
      <c r="Z8" s="60"/>
      <c r="AA8" s="60"/>
      <c r="AB8" s="60"/>
      <c r="AC8" s="60"/>
      <c r="AD8" s="60"/>
      <c r="AE8" s="60"/>
      <c r="AF8" s="60"/>
      <c r="AG8" s="60"/>
    </row>
    <row r="9" spans="1:33" s="25" customFormat="1">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c r="A10" s="11"/>
      <c r="B10" s="14"/>
      <c r="C10" s="39"/>
      <c r="D10" s="37" t="s">
        <v>19</v>
      </c>
      <c r="E10" s="38"/>
      <c r="F10" s="75">
        <v>3</v>
      </c>
      <c r="G10" s="75">
        <v>0</v>
      </c>
      <c r="H10" s="75">
        <v>3</v>
      </c>
      <c r="I10" s="71" t="str">
        <f>IFERROR(F10/G10-1,"n/a")</f>
        <v>n/a</v>
      </c>
      <c r="J10" s="67">
        <f>F10/H10-1</f>
        <v>0</v>
      </c>
      <c r="K10" s="75">
        <v>16</v>
      </c>
      <c r="L10" s="75">
        <v>145</v>
      </c>
      <c r="M10" s="75">
        <v>253</v>
      </c>
      <c r="N10" s="71">
        <f>K10/L10-1</f>
        <v>-0.8896551724137931</v>
      </c>
      <c r="O10" s="67">
        <f>K10/M10-1</f>
        <v>-0.93675889328063244</v>
      </c>
      <c r="P10" s="77">
        <v>145</v>
      </c>
      <c r="Q10" s="77">
        <v>386</v>
      </c>
      <c r="R10" s="24"/>
      <c r="S10" s="24"/>
      <c r="T10" s="24"/>
      <c r="U10" s="24"/>
      <c r="V10" s="24"/>
      <c r="W10" s="24"/>
      <c r="X10" s="24"/>
      <c r="Y10" s="24"/>
      <c r="Z10" s="24"/>
      <c r="AA10" s="24"/>
      <c r="AB10" s="24"/>
      <c r="AC10" s="24"/>
      <c r="AD10" s="24"/>
      <c r="AE10" s="24"/>
      <c r="AF10" s="24"/>
      <c r="AG10" s="24"/>
    </row>
    <row r="11" spans="1:33" s="25" customFormat="1">
      <c r="A11" s="11"/>
      <c r="B11" s="14"/>
      <c r="C11" s="39"/>
      <c r="D11" s="37" t="s">
        <v>20</v>
      </c>
      <c r="E11" s="38"/>
      <c r="F11" s="75">
        <v>1618</v>
      </c>
      <c r="G11" s="75">
        <v>0</v>
      </c>
      <c r="H11" s="75">
        <v>11148</v>
      </c>
      <c r="I11" s="71" t="str">
        <f t="shared" ref="I11:I26" si="0">IFERROR(F11/G11-1,"n/a")</f>
        <v>n/a</v>
      </c>
      <c r="J11" s="67">
        <f>F11/H11-1</f>
        <v>-0.8548618586293506</v>
      </c>
      <c r="K11" s="75">
        <v>4201</v>
      </c>
      <c r="L11" s="75">
        <v>258885</v>
      </c>
      <c r="M11" s="75">
        <v>492279</v>
      </c>
      <c r="N11" s="71">
        <f>K11/L11-1</f>
        <v>-0.98377271761592988</v>
      </c>
      <c r="O11" s="67">
        <f>K11/M11-1</f>
        <v>-0.99146622139071539</v>
      </c>
      <c r="P11" s="77">
        <v>258885</v>
      </c>
      <c r="Q11" s="77">
        <v>733296</v>
      </c>
      <c r="R11" s="24"/>
      <c r="S11" s="24"/>
      <c r="T11" s="24"/>
      <c r="U11" s="24"/>
      <c r="V11" s="24"/>
      <c r="W11" s="24"/>
      <c r="X11" s="24"/>
      <c r="Y11" s="24"/>
      <c r="Z11" s="24"/>
      <c r="AA11" s="24"/>
      <c r="AB11" s="24"/>
      <c r="AC11" s="24"/>
      <c r="AD11" s="24"/>
      <c r="AE11" s="24"/>
      <c r="AF11" s="24"/>
      <c r="AG11" s="24"/>
    </row>
    <row r="12" spans="1:33" s="25" customFormat="1">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c r="A13" s="11"/>
      <c r="B13" s="14"/>
      <c r="C13" s="39"/>
      <c r="D13" s="37" t="s">
        <v>19</v>
      </c>
      <c r="E13" s="38"/>
      <c r="F13" s="75">
        <v>46</v>
      </c>
      <c r="G13" s="75">
        <v>0</v>
      </c>
      <c r="H13" s="75">
        <v>86</v>
      </c>
      <c r="I13" s="71" t="str">
        <f t="shared" si="0"/>
        <v>n/a</v>
      </c>
      <c r="J13" s="67">
        <f>F13/H13-1</f>
        <v>-0.46511627906976749</v>
      </c>
      <c r="K13" s="75">
        <v>84</v>
      </c>
      <c r="L13" s="75">
        <v>43</v>
      </c>
      <c r="M13" s="75">
        <v>585</v>
      </c>
      <c r="N13" s="71">
        <f>K13/L13-1</f>
        <v>0.95348837209302317</v>
      </c>
      <c r="O13" s="67">
        <f>K13/M13-1</f>
        <v>-0.85641025641025648</v>
      </c>
      <c r="P13" s="77">
        <v>43</v>
      </c>
      <c r="Q13" s="77">
        <v>827</v>
      </c>
      <c r="R13" s="24"/>
      <c r="S13" s="24"/>
      <c r="T13" s="24"/>
      <c r="U13" s="24"/>
      <c r="V13" s="24"/>
      <c r="W13" s="24"/>
      <c r="X13" s="24"/>
      <c r="Y13" s="24"/>
      <c r="Z13" s="24"/>
      <c r="AA13" s="24"/>
      <c r="AB13" s="24"/>
      <c r="AC13" s="24"/>
      <c r="AD13" s="24"/>
      <c r="AE13" s="24"/>
      <c r="AF13" s="24"/>
      <c r="AG13" s="24"/>
    </row>
    <row r="14" spans="1:33" s="25" customFormat="1">
      <c r="A14" s="11"/>
      <c r="B14" s="14"/>
      <c r="C14" s="39"/>
      <c r="D14" s="37" t="s">
        <v>20</v>
      </c>
      <c r="E14" s="38"/>
      <c r="F14" s="75">
        <v>89719</v>
      </c>
      <c r="G14" s="75">
        <v>0</v>
      </c>
      <c r="H14" s="75">
        <v>304036</v>
      </c>
      <c r="I14" s="71" t="str">
        <f t="shared" si="0"/>
        <v>n/a</v>
      </c>
      <c r="J14" s="67">
        <f>F14/H14-1</f>
        <v>-0.70490665579076162</v>
      </c>
      <c r="K14" s="75">
        <v>167883</v>
      </c>
      <c r="L14" s="75">
        <v>140552</v>
      </c>
      <c r="M14" s="75">
        <v>1897444</v>
      </c>
      <c r="N14" s="71">
        <f>K14/L14-1</f>
        <v>0.19445472138425646</v>
      </c>
      <c r="O14" s="67">
        <f>K14/M14-1</f>
        <v>-0.91152149944873206</v>
      </c>
      <c r="P14" s="77">
        <v>140552</v>
      </c>
      <c r="Q14" s="77">
        <v>2552942</v>
      </c>
      <c r="R14" s="24"/>
      <c r="S14" s="24"/>
      <c r="T14" s="24"/>
      <c r="U14" s="24"/>
      <c r="V14" s="24"/>
      <c r="W14" s="24"/>
      <c r="X14" s="24"/>
      <c r="Y14" s="24"/>
      <c r="Z14" s="24"/>
      <c r="AA14" s="24"/>
      <c r="AB14" s="24"/>
      <c r="AC14" s="24"/>
      <c r="AD14" s="24"/>
      <c r="AE14" s="24"/>
      <c r="AF14" s="24"/>
      <c r="AG14" s="24"/>
    </row>
    <row r="15" spans="1:33" s="25" customFormat="1">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c r="A16" s="11"/>
      <c r="B16" s="14"/>
      <c r="C16" s="39"/>
      <c r="D16" s="37" t="s">
        <v>19</v>
      </c>
      <c r="E16" s="38"/>
      <c r="F16" s="75">
        <v>2</v>
      </c>
      <c r="G16" s="75">
        <v>0</v>
      </c>
      <c r="H16" s="75">
        <v>23</v>
      </c>
      <c r="I16" s="71" t="str">
        <f t="shared" si="0"/>
        <v>n/a</v>
      </c>
      <c r="J16" s="67">
        <f>F16/H16-1</f>
        <v>-0.91304347826086962</v>
      </c>
      <c r="K16" s="75">
        <v>2</v>
      </c>
      <c r="L16" s="75">
        <v>4</v>
      </c>
      <c r="M16" s="75">
        <v>151</v>
      </c>
      <c r="N16" s="71">
        <f>K16/L16-1</f>
        <v>-0.5</v>
      </c>
      <c r="O16" s="67">
        <f>K16/M16-1</f>
        <v>-0.98675496688741726</v>
      </c>
      <c r="P16" s="77">
        <v>4</v>
      </c>
      <c r="Q16" s="77">
        <v>191</v>
      </c>
      <c r="R16" s="24"/>
      <c r="S16" s="24"/>
      <c r="T16" s="24"/>
      <c r="U16" s="24"/>
      <c r="V16" s="24"/>
      <c r="W16" s="24"/>
      <c r="X16" s="24"/>
      <c r="Y16" s="24"/>
      <c r="Z16" s="24"/>
      <c r="AA16" s="24"/>
      <c r="AB16" s="24"/>
      <c r="AC16" s="24"/>
      <c r="AD16" s="24"/>
      <c r="AE16" s="24"/>
      <c r="AF16" s="24"/>
      <c r="AG16" s="24"/>
    </row>
    <row r="17" spans="1:33" s="25" customFormat="1">
      <c r="A17" s="11"/>
      <c r="B17" s="14"/>
      <c r="C17" s="39"/>
      <c r="D17" s="37" t="s">
        <v>20</v>
      </c>
      <c r="E17" s="38"/>
      <c r="F17" s="75">
        <f>424</f>
        <v>424</v>
      </c>
      <c r="G17" s="75">
        <v>0</v>
      </c>
      <c r="H17" s="75">
        <v>35836</v>
      </c>
      <c r="I17" s="71" t="str">
        <f t="shared" si="0"/>
        <v>n/a</v>
      </c>
      <c r="J17" s="67">
        <f>F17/H17-1</f>
        <v>-0.98816832235740593</v>
      </c>
      <c r="K17" s="75">
        <v>424</v>
      </c>
      <c r="L17" s="75">
        <v>1753</v>
      </c>
      <c r="M17" s="75">
        <v>203390</v>
      </c>
      <c r="N17" s="71">
        <f>K17/L17-1</f>
        <v>-0.75812892184826008</v>
      </c>
      <c r="O17" s="67">
        <f>K17/M17-1</f>
        <v>-0.99791533507055408</v>
      </c>
      <c r="P17" s="77">
        <v>1753</v>
      </c>
      <c r="Q17" s="77">
        <v>254421</v>
      </c>
      <c r="R17" s="24"/>
      <c r="S17" s="24"/>
      <c r="T17" s="24"/>
      <c r="U17" s="24"/>
      <c r="V17" s="24"/>
      <c r="W17" s="24"/>
      <c r="X17" s="24"/>
      <c r="Y17" s="24"/>
      <c r="Z17" s="24"/>
      <c r="AA17" s="24"/>
      <c r="AB17" s="24"/>
      <c r="AC17" s="24"/>
      <c r="AD17" s="24"/>
      <c r="AE17" s="24"/>
      <c r="AF17" s="24"/>
      <c r="AG17" s="24"/>
    </row>
    <row r="18" spans="1:33" s="25" customFormat="1">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c r="A19" s="11"/>
      <c r="B19" s="14"/>
      <c r="C19" s="39"/>
      <c r="D19" s="37" t="s">
        <v>19</v>
      </c>
      <c r="E19" s="40"/>
      <c r="F19" s="75">
        <v>57</v>
      </c>
      <c r="G19" s="75">
        <v>0</v>
      </c>
      <c r="H19" s="75">
        <v>76</v>
      </c>
      <c r="I19" s="71" t="str">
        <f t="shared" si="0"/>
        <v>n/a</v>
      </c>
      <c r="J19" s="67">
        <f>F19/H19-1</f>
        <v>-0.25</v>
      </c>
      <c r="K19" s="75">
        <v>130</v>
      </c>
      <c r="L19" s="75">
        <v>406</v>
      </c>
      <c r="M19" s="75">
        <v>856</v>
      </c>
      <c r="N19" s="71">
        <f>K19/L19-1</f>
        <v>-0.67980295566502469</v>
      </c>
      <c r="O19" s="67">
        <f>K19/M19-1</f>
        <v>-0.84813084112149539</v>
      </c>
      <c r="P19" s="77">
        <v>406</v>
      </c>
      <c r="Q19" s="77">
        <v>1205</v>
      </c>
      <c r="R19" s="24"/>
      <c r="S19" s="24"/>
      <c r="T19" s="24"/>
      <c r="U19" s="24"/>
      <c r="V19" s="24"/>
      <c r="W19" s="24"/>
      <c r="X19" s="24"/>
      <c r="Y19" s="24"/>
      <c r="Z19" s="24"/>
      <c r="AA19" s="24"/>
      <c r="AB19" s="24"/>
      <c r="AC19" s="24"/>
      <c r="AD19" s="24"/>
      <c r="AE19" s="24"/>
      <c r="AF19" s="24"/>
      <c r="AG19" s="24"/>
    </row>
    <row r="20" spans="1:33" s="25" customFormat="1">
      <c r="A20" s="11"/>
      <c r="B20" s="14"/>
      <c r="C20" s="39"/>
      <c r="D20" s="37" t="s">
        <v>20</v>
      </c>
      <c r="E20" s="38"/>
      <c r="F20" s="75">
        <v>81777</v>
      </c>
      <c r="G20" s="75">
        <v>0</v>
      </c>
      <c r="H20" s="75">
        <v>223305</v>
      </c>
      <c r="I20" s="71" t="str">
        <f t="shared" si="0"/>
        <v>n/a</v>
      </c>
      <c r="J20" s="67">
        <f>F20/H20-1</f>
        <v>-0.63378786861019676</v>
      </c>
      <c r="K20" s="75">
        <v>181810</v>
      </c>
      <c r="L20" s="75">
        <v>833999</v>
      </c>
      <c r="M20" s="75">
        <v>2872542</v>
      </c>
      <c r="N20" s="71">
        <f>K20/L20-1</f>
        <v>-0.7820021366932095</v>
      </c>
      <c r="O20" s="67">
        <f>K20/M20-1</f>
        <v>-0.93670762690327936</v>
      </c>
      <c r="P20" s="77">
        <v>833999</v>
      </c>
      <c r="Q20" s="77">
        <v>3859183</v>
      </c>
      <c r="R20" s="24"/>
      <c r="S20" s="24"/>
      <c r="T20" s="24"/>
      <c r="U20" s="24"/>
      <c r="V20" s="24"/>
      <c r="W20" s="24"/>
      <c r="X20" s="24"/>
      <c r="Y20" s="24"/>
      <c r="Z20" s="24"/>
      <c r="AA20" s="24"/>
      <c r="AB20" s="24"/>
      <c r="AC20" s="24"/>
      <c r="AD20" s="24"/>
      <c r="AE20" s="24"/>
      <c r="AF20" s="24"/>
      <c r="AG20" s="24"/>
    </row>
    <row r="21" spans="1:33" s="25" customFormat="1">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c r="A22" s="11"/>
      <c r="B22" s="14"/>
      <c r="C22" s="39"/>
      <c r="D22" s="37" t="s">
        <v>19</v>
      </c>
      <c r="E22" s="38"/>
      <c r="F22" s="75">
        <v>17</v>
      </c>
      <c r="G22" s="75">
        <v>5</v>
      </c>
      <c r="H22" s="75">
        <v>40</v>
      </c>
      <c r="I22" s="71">
        <f t="shared" si="0"/>
        <v>2.4</v>
      </c>
      <c r="J22" s="67">
        <f>F22/H22-1</f>
        <v>-0.57499999999999996</v>
      </c>
      <c r="K22" s="75">
        <v>71</v>
      </c>
      <c r="L22" s="75">
        <v>16</v>
      </c>
      <c r="M22" s="75">
        <v>244</v>
      </c>
      <c r="N22" s="71">
        <f>K22/L22-1</f>
        <v>3.4375</v>
      </c>
      <c r="O22" s="67">
        <f>K22/M22-1</f>
        <v>-0.70901639344262302</v>
      </c>
      <c r="P22" s="77">
        <v>32</v>
      </c>
      <c r="Q22" s="77">
        <v>372</v>
      </c>
      <c r="R22" s="24"/>
      <c r="S22" s="24"/>
      <c r="T22" s="24"/>
      <c r="U22" s="24"/>
      <c r="V22" s="24"/>
      <c r="W22" s="24"/>
      <c r="X22" s="24"/>
      <c r="Y22" s="24"/>
      <c r="Z22" s="24"/>
      <c r="AA22" s="24"/>
      <c r="AB22" s="24"/>
      <c r="AC22" s="24"/>
      <c r="AD22" s="24"/>
      <c r="AE22" s="24"/>
      <c r="AF22" s="24"/>
      <c r="AG22" s="24"/>
    </row>
    <row r="23" spans="1:33" s="25" customFormat="1">
      <c r="A23" s="11"/>
      <c r="B23" s="14"/>
      <c r="C23" s="39"/>
      <c r="D23" s="37" t="s">
        <v>20</v>
      </c>
      <c r="E23" s="38"/>
      <c r="F23" s="75">
        <v>31465</v>
      </c>
      <c r="G23" s="75">
        <v>4538</v>
      </c>
      <c r="H23" s="75">
        <v>102143</v>
      </c>
      <c r="I23" s="71">
        <f t="shared" si="0"/>
        <v>5.9336712208021156</v>
      </c>
      <c r="J23" s="67">
        <f>F23/H23-1</f>
        <v>-0.69195147978814009</v>
      </c>
      <c r="K23" s="75">
        <v>101015</v>
      </c>
      <c r="L23" s="75">
        <v>47300</v>
      </c>
      <c r="M23" s="75">
        <v>688183</v>
      </c>
      <c r="N23" s="71">
        <f>K23/L23-1</f>
        <v>1.1356236786469345</v>
      </c>
      <c r="O23" s="67">
        <f>K23/M23-1</f>
        <v>-0.8532149152187718</v>
      </c>
      <c r="P23" s="77">
        <v>59180</v>
      </c>
      <c r="Q23" s="77">
        <v>902015</v>
      </c>
      <c r="R23" s="24"/>
      <c r="S23" s="24"/>
      <c r="T23" s="24"/>
      <c r="U23" s="24"/>
      <c r="V23" s="24"/>
      <c r="W23" s="24"/>
      <c r="X23" s="24"/>
      <c r="Y23" s="24"/>
      <c r="Z23" s="24"/>
      <c r="AA23" s="24"/>
      <c r="AB23" s="24"/>
      <c r="AC23" s="24"/>
      <c r="AD23" s="24"/>
      <c r="AE23" s="24"/>
      <c r="AF23" s="24"/>
      <c r="AG23" s="24"/>
    </row>
    <row r="24" spans="1:33" s="25" customFormat="1">
      <c r="A24" s="11"/>
      <c r="B24" s="14"/>
      <c r="C24" s="36" t="s">
        <v>18</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c r="A25" s="15"/>
      <c r="B25" s="14"/>
      <c r="C25" s="39"/>
      <c r="D25" s="37" t="s">
        <v>19</v>
      </c>
      <c r="E25" s="38"/>
      <c r="F25" s="75">
        <v>23</v>
      </c>
      <c r="G25" s="75">
        <v>7</v>
      </c>
      <c r="H25" s="75">
        <v>41</v>
      </c>
      <c r="I25" s="71">
        <f t="shared" si="0"/>
        <v>2.2857142857142856</v>
      </c>
      <c r="J25" s="67">
        <f>F25/H25-1</f>
        <v>-0.43902439024390238</v>
      </c>
      <c r="K25" s="75">
        <v>76</v>
      </c>
      <c r="L25" s="75">
        <v>12</v>
      </c>
      <c r="M25" s="75">
        <v>255</v>
      </c>
      <c r="N25" s="71">
        <f>K25/L25-1</f>
        <v>5.333333333333333</v>
      </c>
      <c r="O25" s="67">
        <f>K25/M25-1</f>
        <v>-0.70196078431372544</v>
      </c>
      <c r="P25" s="77">
        <v>37</v>
      </c>
      <c r="Q25" s="77">
        <v>363</v>
      </c>
      <c r="R25" s="24"/>
      <c r="S25" s="24"/>
      <c r="T25" s="24"/>
      <c r="U25" s="24"/>
      <c r="V25" s="24"/>
      <c r="W25" s="24"/>
      <c r="X25" s="24"/>
      <c r="Y25" s="24"/>
      <c r="Z25" s="24"/>
      <c r="AA25" s="24"/>
      <c r="AB25" s="24"/>
      <c r="AC25" s="24"/>
      <c r="AD25" s="24"/>
      <c r="AE25" s="24"/>
      <c r="AF25" s="24"/>
      <c r="AG25" s="24"/>
    </row>
    <row r="26" spans="1:33" s="25" customFormat="1">
      <c r="A26" s="11"/>
      <c r="B26" s="14"/>
      <c r="C26" s="39"/>
      <c r="D26" s="37" t="s">
        <v>20</v>
      </c>
      <c r="E26" s="38"/>
      <c r="F26" s="75">
        <v>35845</v>
      </c>
      <c r="G26" s="75">
        <v>1534</v>
      </c>
      <c r="H26" s="75">
        <v>107800</v>
      </c>
      <c r="I26" s="71">
        <f t="shared" si="0"/>
        <v>22.367014341590611</v>
      </c>
      <c r="J26" s="67">
        <f>F26/H26-1</f>
        <v>-0.66748608534322817</v>
      </c>
      <c r="K26" s="75">
        <v>117659</v>
      </c>
      <c r="L26" s="75">
        <v>20026</v>
      </c>
      <c r="M26" s="75">
        <v>690353</v>
      </c>
      <c r="N26" s="71">
        <f>K26/L26-1</f>
        <v>4.8753120942774393</v>
      </c>
      <c r="O26" s="67">
        <f>K26/M26-1</f>
        <v>-0.8295669027294732</v>
      </c>
      <c r="P26" s="77">
        <v>29062</v>
      </c>
      <c r="Q26" s="77">
        <v>867164</v>
      </c>
      <c r="R26" s="24"/>
      <c r="S26" s="24"/>
      <c r="T26" s="24"/>
      <c r="U26" s="24"/>
      <c r="V26" s="24"/>
      <c r="W26" s="24"/>
      <c r="X26" s="24"/>
      <c r="Y26" s="24"/>
      <c r="Z26" s="24"/>
      <c r="AA26" s="24"/>
      <c r="AB26" s="24"/>
      <c r="AC26" s="24"/>
      <c r="AD26" s="24"/>
      <c r="AE26" s="24"/>
      <c r="AF26" s="24"/>
      <c r="AG26" s="24"/>
    </row>
    <row r="27" spans="1:33" s="25" customFormat="1" ht="15.75" thickBot="1">
      <c r="A27" s="11"/>
      <c r="B27" s="14"/>
      <c r="C27" s="41" t="s">
        <v>16</v>
      </c>
      <c r="D27" s="42"/>
      <c r="E27" s="43"/>
      <c r="F27" s="52">
        <f t="shared" ref="F27:H28" si="1">F10+F13+F16+F19+F22+F25</f>
        <v>148</v>
      </c>
      <c r="G27" s="52">
        <f t="shared" si="1"/>
        <v>12</v>
      </c>
      <c r="H27" s="52">
        <f t="shared" si="1"/>
        <v>269</v>
      </c>
      <c r="I27" s="73">
        <f>F27/G27-1</f>
        <v>11.333333333333334</v>
      </c>
      <c r="J27" s="69">
        <f>F27/H27-1</f>
        <v>-0.44981412639405205</v>
      </c>
      <c r="K27" s="52">
        <f t="shared" ref="K27:M28" si="2">K10+K13+K16+K19+K22+K25</f>
        <v>379</v>
      </c>
      <c r="L27" s="52">
        <f t="shared" si="2"/>
        <v>626</v>
      </c>
      <c r="M27" s="52">
        <f t="shared" si="2"/>
        <v>2344</v>
      </c>
      <c r="N27" s="73">
        <f>K27/L27-1</f>
        <v>-0.39456869009584661</v>
      </c>
      <c r="O27" s="69">
        <f>K27/M27-1</f>
        <v>-0.83831058020477811</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6.5" thickTop="1" thickBot="1">
      <c r="A28" s="11"/>
      <c r="B28" s="14"/>
      <c r="C28" s="44" t="s">
        <v>17</v>
      </c>
      <c r="D28" s="45"/>
      <c r="E28" s="46"/>
      <c r="F28" s="53">
        <f t="shared" si="1"/>
        <v>240848</v>
      </c>
      <c r="G28" s="53">
        <f t="shared" si="1"/>
        <v>6072</v>
      </c>
      <c r="H28" s="53">
        <f t="shared" si="1"/>
        <v>784268</v>
      </c>
      <c r="I28" s="74">
        <f>F28/G28-1</f>
        <v>38.665349143610015</v>
      </c>
      <c r="J28" s="70">
        <f>F28/H28-1</f>
        <v>-0.69290089612224393</v>
      </c>
      <c r="K28" s="53">
        <f t="shared" si="2"/>
        <v>572992</v>
      </c>
      <c r="L28" s="53">
        <f t="shared" si="2"/>
        <v>1302515</v>
      </c>
      <c r="M28" s="53">
        <f t="shared" si="2"/>
        <v>6844191</v>
      </c>
      <c r="N28" s="74">
        <f>K28/L28-1</f>
        <v>-0.56008798363166645</v>
      </c>
      <c r="O28" s="70">
        <f>K28/M28-1</f>
        <v>-0.91628053629713135</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ht="15.75" thickTop="1">
      <c r="A29" s="10"/>
      <c r="B29" s="10"/>
      <c r="C29" s="10"/>
      <c r="D29" s="10"/>
      <c r="E29" s="10"/>
      <c r="F29" s="47"/>
      <c r="G29" s="47"/>
      <c r="H29" s="47"/>
      <c r="I29" s="10"/>
      <c r="J29" s="10"/>
      <c r="K29" s="10"/>
      <c r="L29" s="10"/>
      <c r="M29" s="10"/>
      <c r="N29" s="10"/>
      <c r="O29" s="10"/>
      <c r="P29" s="10"/>
      <c r="Q29" s="10"/>
    </row>
    <row r="30" spans="1:33" hidden="1">
      <c r="A30" s="10"/>
      <c r="B30" s="10"/>
      <c r="C30" s="10"/>
      <c r="D30" s="10"/>
      <c r="E30" s="10"/>
      <c r="F30" s="47"/>
      <c r="G30" s="47"/>
      <c r="H30" s="47"/>
      <c r="I30" s="10"/>
      <c r="J30" s="10"/>
      <c r="K30" s="10"/>
      <c r="L30" s="10"/>
      <c r="M30" s="10"/>
      <c r="N30" s="10"/>
      <c r="O30" s="10"/>
      <c r="P30" s="10"/>
      <c r="Q30" s="10"/>
    </row>
    <row r="31" spans="1:33" hidden="1">
      <c r="A31" s="10"/>
      <c r="B31" s="10"/>
      <c r="C31" s="10"/>
      <c r="D31" s="10"/>
      <c r="E31" s="10"/>
      <c r="F31" s="47"/>
      <c r="G31" s="47"/>
      <c r="H31" s="47"/>
      <c r="I31" s="10"/>
      <c r="J31" s="10"/>
      <c r="K31" s="10"/>
      <c r="L31" s="10"/>
      <c r="M31" s="10"/>
      <c r="N31" s="10"/>
      <c r="O31" s="10"/>
      <c r="P31" s="10"/>
      <c r="Q31" s="10"/>
    </row>
    <row r="32" spans="1:33" hidden="1">
      <c r="A32" s="10"/>
      <c r="B32" s="10"/>
      <c r="C32" s="10"/>
      <c r="D32" s="10"/>
      <c r="E32" s="10"/>
      <c r="F32" s="47"/>
      <c r="G32" s="47"/>
      <c r="H32" s="47"/>
      <c r="I32" s="10"/>
      <c r="J32" s="10"/>
      <c r="K32" s="10"/>
      <c r="L32" s="10"/>
      <c r="M32" s="10"/>
      <c r="N32" s="10"/>
      <c r="O32" s="10"/>
      <c r="P32" s="10"/>
      <c r="Q32" s="10"/>
    </row>
    <row r="33" spans="1:17" hidden="1">
      <c r="A33" s="10"/>
      <c r="B33" s="10"/>
      <c r="C33" s="10"/>
      <c r="D33" s="10"/>
      <c r="E33" s="10"/>
      <c r="F33" s="47"/>
      <c r="G33" s="47"/>
      <c r="H33" s="47"/>
      <c r="I33" s="10"/>
      <c r="J33" s="10"/>
      <c r="K33" s="10"/>
      <c r="L33" s="10"/>
      <c r="M33" s="10"/>
      <c r="N33" s="10"/>
      <c r="O33" s="10"/>
      <c r="P33" s="10"/>
      <c r="Q33" s="10"/>
    </row>
    <row r="34" spans="1:17" hidden="1">
      <c r="A34" s="10"/>
      <c r="B34" s="10"/>
      <c r="C34" s="10"/>
      <c r="D34" s="10"/>
      <c r="E34" s="10"/>
      <c r="F34" s="47"/>
      <c r="G34" s="47"/>
      <c r="H34" s="47"/>
      <c r="I34" s="10"/>
      <c r="J34" s="10"/>
      <c r="K34" s="10"/>
      <c r="L34" s="10"/>
      <c r="M34" s="10"/>
      <c r="N34" s="10"/>
      <c r="O34" s="10"/>
      <c r="P34" s="10"/>
      <c r="Q34" s="10"/>
    </row>
    <row r="35" spans="1:17" hidden="1">
      <c r="A35" s="10"/>
      <c r="B35" s="10"/>
      <c r="C35" s="10"/>
      <c r="D35" s="10"/>
      <c r="E35" s="10"/>
      <c r="F35" s="47"/>
      <c r="G35" s="47"/>
      <c r="H35" s="47"/>
      <c r="I35" s="10"/>
      <c r="J35" s="10"/>
      <c r="K35" s="10"/>
      <c r="L35" s="10"/>
      <c r="M35" s="10"/>
      <c r="N35" s="10"/>
      <c r="O35" s="10"/>
      <c r="P35" s="10"/>
      <c r="Q35" s="10"/>
    </row>
    <row r="36" spans="1:17" hidden="1">
      <c r="A36" s="10"/>
      <c r="B36" s="10"/>
      <c r="C36" s="10"/>
      <c r="D36" s="10"/>
      <c r="E36" s="10"/>
      <c r="F36" s="47"/>
      <c r="G36" s="47"/>
      <c r="H36" s="47"/>
      <c r="I36" s="10"/>
      <c r="J36" s="10"/>
      <c r="K36" s="10"/>
      <c r="L36" s="10"/>
      <c r="M36" s="10"/>
      <c r="N36" s="10"/>
      <c r="O36" s="10"/>
      <c r="P36" s="10"/>
      <c r="Q36" s="10"/>
    </row>
    <row r="37" spans="1:17" hidden="1">
      <c r="A37" s="10"/>
      <c r="B37" s="10"/>
      <c r="C37" s="10"/>
      <c r="D37" s="10"/>
      <c r="E37" s="10"/>
      <c r="F37" s="47"/>
      <c r="G37" s="47"/>
      <c r="H37" s="47"/>
      <c r="I37" s="10"/>
      <c r="J37" s="10"/>
      <c r="K37" s="10"/>
      <c r="L37" s="10"/>
      <c r="M37" s="10"/>
      <c r="N37" s="10"/>
      <c r="O37" s="10"/>
      <c r="P37" s="10"/>
      <c r="Q37" s="10"/>
    </row>
    <row r="38" spans="1:17" hidden="1">
      <c r="A38" s="10"/>
      <c r="B38" s="10"/>
      <c r="C38" s="10"/>
      <c r="D38" s="10"/>
      <c r="E38" s="10"/>
      <c r="F38" s="47"/>
      <c r="G38" s="47"/>
      <c r="H38" s="47"/>
      <c r="I38" s="10"/>
      <c r="J38" s="10"/>
      <c r="K38" s="10"/>
      <c r="L38" s="10"/>
      <c r="M38" s="10"/>
      <c r="N38" s="10"/>
      <c r="O38" s="10"/>
      <c r="P38" s="10"/>
      <c r="Q38" s="10"/>
    </row>
    <row r="39" spans="1:17" hidden="1">
      <c r="A39" s="10"/>
      <c r="B39" s="10"/>
      <c r="C39" s="10"/>
      <c r="D39" s="10"/>
      <c r="E39" s="10"/>
      <c r="F39" s="47"/>
      <c r="G39" s="47"/>
      <c r="H39" s="47"/>
      <c r="I39" s="10"/>
      <c r="J39" s="10"/>
      <c r="K39" s="10"/>
      <c r="L39" s="10"/>
      <c r="M39" s="10"/>
      <c r="N39" s="10"/>
      <c r="O39" s="10"/>
      <c r="P39" s="10"/>
      <c r="Q39" s="10"/>
    </row>
    <row r="40" spans="1:17" hidden="1">
      <c r="A40" s="10"/>
      <c r="B40" s="10"/>
      <c r="C40" s="10"/>
      <c r="D40" s="10"/>
      <c r="E40" s="10"/>
      <c r="F40" s="47"/>
      <c r="G40" s="47"/>
      <c r="H40" s="47"/>
      <c r="I40" s="10"/>
      <c r="J40" s="10"/>
      <c r="K40" s="10"/>
      <c r="L40" s="10"/>
      <c r="M40" s="10"/>
      <c r="N40" s="10"/>
      <c r="O40" s="10"/>
      <c r="P40" s="10"/>
      <c r="Q40" s="10"/>
    </row>
    <row r="41" spans="1:17" hidden="1">
      <c r="A41" s="10"/>
      <c r="B41" s="10"/>
      <c r="C41" s="10"/>
      <c r="D41" s="10"/>
      <c r="E41" s="10"/>
      <c r="F41" s="47"/>
      <c r="G41" s="47"/>
      <c r="H41" s="47"/>
      <c r="I41" s="10"/>
      <c r="J41" s="10"/>
      <c r="K41" s="10"/>
      <c r="L41" s="10"/>
      <c r="M41" s="10"/>
      <c r="N41" s="10"/>
      <c r="O41" s="10"/>
      <c r="P41" s="10"/>
      <c r="Q41" s="10"/>
    </row>
    <row r="42" spans="1:17" hidden="1">
      <c r="A42" s="10"/>
      <c r="B42" s="10"/>
      <c r="C42" s="10"/>
      <c r="D42" s="10"/>
      <c r="E42" s="10"/>
      <c r="F42" s="47"/>
      <c r="G42" s="47"/>
      <c r="H42" s="47"/>
      <c r="I42" s="10"/>
      <c r="J42" s="10"/>
      <c r="K42" s="10"/>
      <c r="L42" s="10"/>
      <c r="M42" s="10"/>
      <c r="N42" s="10"/>
      <c r="O42" s="10"/>
      <c r="P42" s="10"/>
      <c r="Q42" s="10"/>
    </row>
    <row r="43" spans="1:17" hidden="1">
      <c r="A43" s="10"/>
      <c r="B43" s="10"/>
      <c r="C43" s="10"/>
      <c r="D43" s="10"/>
      <c r="E43" s="10"/>
      <c r="F43" s="47"/>
      <c r="G43" s="47"/>
      <c r="H43" s="47"/>
      <c r="I43" s="10"/>
      <c r="J43" s="10"/>
      <c r="K43" s="10"/>
      <c r="L43" s="10"/>
      <c r="M43" s="10"/>
      <c r="N43" s="10"/>
      <c r="O43" s="10"/>
      <c r="P43" s="10"/>
      <c r="Q43" s="10"/>
    </row>
    <row r="44" spans="1:17" hidden="1">
      <c r="A44" s="10"/>
      <c r="B44" s="10"/>
      <c r="C44" s="10"/>
      <c r="D44" s="10"/>
      <c r="E44" s="10"/>
      <c r="F44" s="47"/>
      <c r="G44" s="47"/>
      <c r="H44" s="47"/>
      <c r="I44" s="10"/>
      <c r="J44" s="10"/>
      <c r="K44" s="10"/>
      <c r="L44" s="10"/>
      <c r="M44" s="10"/>
      <c r="N44" s="10"/>
      <c r="O44" s="10"/>
      <c r="P44" s="10"/>
      <c r="Q44" s="10"/>
    </row>
    <row r="45" spans="1:17" hidden="1">
      <c r="A45" s="10"/>
      <c r="B45" s="10"/>
      <c r="C45" s="10"/>
      <c r="D45" s="10"/>
      <c r="E45" s="10"/>
      <c r="F45" s="47"/>
      <c r="G45" s="47"/>
      <c r="H45" s="47"/>
      <c r="I45" s="10"/>
      <c r="J45" s="10"/>
      <c r="K45" s="10"/>
      <c r="L45" s="10"/>
      <c r="M45" s="10"/>
      <c r="N45" s="10"/>
      <c r="O45" s="10"/>
      <c r="P45" s="10"/>
      <c r="Q45" s="10"/>
    </row>
    <row r="46" spans="1:17" hidden="1">
      <c r="A46" s="10"/>
      <c r="B46" s="10"/>
      <c r="C46" s="10"/>
      <c r="D46" s="10"/>
      <c r="E46" s="10"/>
      <c r="F46" s="47"/>
      <c r="G46" s="47"/>
      <c r="H46" s="47"/>
      <c r="I46" s="10"/>
      <c r="J46" s="10"/>
      <c r="K46" s="10"/>
      <c r="L46" s="10"/>
      <c r="M46" s="10"/>
      <c r="N46" s="10"/>
      <c r="O46" s="10"/>
      <c r="P46" s="10"/>
      <c r="Q46" s="10"/>
    </row>
    <row r="47" spans="1:17" hidden="1">
      <c r="A47" s="10"/>
      <c r="B47" s="10"/>
      <c r="C47" s="10"/>
      <c r="D47" s="10"/>
      <c r="E47" s="10"/>
      <c r="F47" s="47"/>
      <c r="G47" s="47"/>
      <c r="H47" s="47"/>
      <c r="I47" s="10"/>
      <c r="J47" s="10"/>
      <c r="K47" s="10"/>
      <c r="L47" s="10"/>
      <c r="M47" s="10"/>
      <c r="N47" s="10"/>
      <c r="O47" s="10"/>
      <c r="P47" s="10"/>
      <c r="Q47" s="10"/>
    </row>
    <row r="48" spans="1:17" hidden="1">
      <c r="A48" s="10"/>
      <c r="B48" s="10"/>
      <c r="C48" s="10"/>
      <c r="D48" s="10"/>
      <c r="E48" s="10"/>
      <c r="F48" s="10"/>
      <c r="G48" s="10"/>
      <c r="H48" s="10"/>
      <c r="I48" s="10"/>
      <c r="J48" s="10"/>
      <c r="K48" s="10"/>
      <c r="L48" s="10"/>
      <c r="M48" s="10"/>
      <c r="N48" s="10"/>
      <c r="O48" s="10"/>
      <c r="P48" s="10"/>
      <c r="Q48" s="10"/>
    </row>
  </sheetData>
  <mergeCells count="3">
    <mergeCell ref="P6:Q6"/>
    <mergeCell ref="K6:O6"/>
    <mergeCell ref="F6:J6"/>
  </mergeCells>
  <pageMargins left="0.7" right="0.7" top="0.75" bottom="0.75" header="0.3" footer="0.3"/>
  <pageSetup paperSize="9" scale="85" orientation="landscape" horizontalDpi="4294967293" vertic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pageSetUpPr fitToPage="1"/>
  </sheetPr>
  <dimension ref="A1:BF57"/>
  <sheetViews>
    <sheetView showGridLines="0" zoomScale="90" zoomScaleNormal="90" zoomScalePageLayoutView="40" workbookViewId="0">
      <selection activeCell="E5" sqref="E5"/>
    </sheetView>
  </sheetViews>
  <sheetFormatPr defaultColWidth="0" defaultRowHeight="0" customHeight="1" zeroHeight="1"/>
  <cols>
    <col min="1" max="2" width="2.5703125" customWidth="1"/>
    <col min="3" max="3" width="39" customWidth="1"/>
    <col min="4" max="4" width="1.7109375" customWidth="1"/>
    <col min="5" max="5" width="15.42578125" customWidth="1"/>
    <col min="6" max="17" width="10" style="210" customWidth="1"/>
    <col min="18" max="18" width="8.7109375" customWidth="1"/>
    <col min="19" max="22" width="10.140625" customWidth="1"/>
    <col min="23" max="23" width="7.7109375" bestFit="1" customWidth="1"/>
    <col min="24" max="30" width="7.7109375" customWidth="1"/>
    <col min="31" max="32" width="8.28515625" style="10" bestFit="1" customWidth="1"/>
    <col min="33" max="47" width="0" style="10" hidden="1" customWidth="1"/>
    <col min="48" max="58" width="0" hidden="1" customWidth="1"/>
    <col min="59" max="16384" width="9.140625" hidden="1"/>
  </cols>
  <sheetData>
    <row r="1" spans="1:48" ht="15">
      <c r="A1" s="10"/>
      <c r="B1" s="10"/>
      <c r="C1" s="10"/>
      <c r="D1" s="10"/>
      <c r="E1" s="10"/>
      <c r="F1" s="204"/>
      <c r="G1" s="204"/>
      <c r="H1" s="204"/>
      <c r="I1" s="204"/>
      <c r="J1" s="204"/>
      <c r="K1" s="204"/>
      <c r="L1" s="204"/>
      <c r="M1" s="204"/>
      <c r="N1" s="204"/>
      <c r="O1" s="204"/>
      <c r="P1" s="204"/>
      <c r="Q1" s="204"/>
      <c r="R1" s="10"/>
      <c r="S1" s="10"/>
      <c r="T1" s="10"/>
      <c r="U1" s="10"/>
      <c r="V1" s="10"/>
      <c r="W1" s="10"/>
      <c r="X1" s="10"/>
      <c r="Y1" s="10"/>
      <c r="Z1" s="10"/>
      <c r="AA1" s="10"/>
      <c r="AB1" s="10"/>
      <c r="AC1" s="10"/>
      <c r="AD1" s="10"/>
    </row>
    <row r="2" spans="1:48" ht="19.5" thickBot="1">
      <c r="A2" s="10"/>
      <c r="B2" s="211"/>
      <c r="C2" s="28"/>
      <c r="D2" s="28"/>
      <c r="E2" s="28"/>
      <c r="F2" s="212"/>
      <c r="G2" s="212"/>
      <c r="H2" s="212"/>
      <c r="I2" s="212"/>
      <c r="J2" s="212"/>
      <c r="K2" s="212"/>
      <c r="L2" s="212"/>
      <c r="M2" s="212"/>
      <c r="N2" s="212"/>
      <c r="O2" s="212"/>
      <c r="P2" s="212"/>
      <c r="Q2" s="212"/>
      <c r="R2" s="28"/>
      <c r="S2" s="28"/>
      <c r="T2" s="223"/>
      <c r="U2" s="223"/>
      <c r="V2" s="223"/>
      <c r="W2" s="223"/>
      <c r="X2" s="223"/>
      <c r="Y2" s="223"/>
      <c r="Z2" s="223"/>
      <c r="AA2" s="223"/>
      <c r="AB2" s="223"/>
      <c r="AC2" s="223"/>
      <c r="AD2" s="223"/>
    </row>
    <row r="3" spans="1:48" ht="15">
      <c r="A3" s="10"/>
      <c r="B3" s="164"/>
      <c r="C3" s="165"/>
      <c r="D3" s="165"/>
      <c r="E3" s="165"/>
      <c r="F3" s="205"/>
      <c r="G3" s="205"/>
      <c r="H3" s="205"/>
      <c r="I3" s="205"/>
      <c r="J3" s="205"/>
      <c r="K3" s="205"/>
      <c r="L3" s="205"/>
      <c r="M3" s="205"/>
      <c r="N3" s="205"/>
      <c r="O3" s="205"/>
      <c r="P3" s="205"/>
      <c r="Q3" s="205"/>
      <c r="R3" s="165"/>
      <c r="S3" s="166"/>
      <c r="T3" s="166"/>
      <c r="U3" s="166"/>
      <c r="V3" s="166"/>
      <c r="W3" s="166"/>
      <c r="X3" s="166"/>
      <c r="Y3" s="166"/>
      <c r="Z3" s="166"/>
      <c r="AA3" s="166"/>
      <c r="AB3" s="166"/>
      <c r="AC3" s="166"/>
      <c r="AD3" s="166"/>
    </row>
    <row r="4" spans="1:48" ht="15.75">
      <c r="A4" s="10"/>
      <c r="B4" s="167" t="s">
        <v>11</v>
      </c>
      <c r="C4" s="168"/>
      <c r="D4" s="165"/>
      <c r="E4" s="169" t="s">
        <v>109</v>
      </c>
      <c r="F4" s="205"/>
      <c r="G4" s="205"/>
      <c r="H4" s="205"/>
      <c r="I4" s="205"/>
      <c r="J4" s="205"/>
      <c r="K4" s="205"/>
      <c r="L4" s="205"/>
      <c r="M4" s="205"/>
      <c r="N4" s="205"/>
      <c r="O4" s="205"/>
      <c r="P4" s="205"/>
      <c r="Q4" s="205"/>
      <c r="R4" s="165"/>
      <c r="S4" s="165"/>
      <c r="T4" s="165"/>
      <c r="U4" s="165"/>
      <c r="V4" s="165"/>
      <c r="W4" s="165"/>
      <c r="X4" s="165"/>
      <c r="Y4" s="165"/>
      <c r="Z4" s="165"/>
      <c r="AA4" s="165"/>
      <c r="AB4" s="165"/>
      <c r="AC4" s="165"/>
      <c r="AD4" s="165"/>
    </row>
    <row r="5" spans="1:48" ht="15">
      <c r="A5" s="10"/>
      <c r="B5" s="164"/>
      <c r="C5" s="165"/>
      <c r="D5" s="165"/>
      <c r="E5" s="165"/>
      <c r="F5" s="205"/>
      <c r="G5" s="205"/>
      <c r="H5" s="205"/>
      <c r="I5" s="205"/>
      <c r="J5" s="205"/>
      <c r="K5" s="205"/>
      <c r="L5" s="205"/>
      <c r="M5" s="205"/>
      <c r="N5" s="205"/>
      <c r="O5" s="205"/>
      <c r="P5" s="205"/>
      <c r="Q5" s="205"/>
      <c r="R5" s="165"/>
      <c r="S5" s="165"/>
      <c r="T5" s="165"/>
      <c r="U5" s="165"/>
      <c r="V5" s="165"/>
      <c r="W5" s="165"/>
      <c r="X5" s="165"/>
      <c r="Y5" s="165"/>
      <c r="Z5" s="165"/>
      <c r="AA5" s="165"/>
      <c r="AB5" s="165"/>
      <c r="AC5" s="165"/>
      <c r="AD5" s="165"/>
    </row>
    <row r="6" spans="1:48" ht="15">
      <c r="A6" s="10"/>
      <c r="B6" s="170"/>
      <c r="D6" s="165"/>
      <c r="E6" s="165"/>
      <c r="F6" s="205"/>
      <c r="G6" s="205"/>
      <c r="H6" s="205"/>
      <c r="I6" s="205"/>
      <c r="J6" s="205"/>
      <c r="K6" s="205"/>
      <c r="L6" s="205"/>
      <c r="M6" s="205"/>
      <c r="N6" s="205"/>
      <c r="O6" s="205"/>
      <c r="P6" s="205"/>
      <c r="Q6" s="205"/>
      <c r="R6" s="165"/>
      <c r="S6" s="165"/>
      <c r="T6" s="165"/>
      <c r="U6" s="165"/>
      <c r="V6" s="165"/>
      <c r="W6" s="165"/>
      <c r="X6" s="165"/>
      <c r="Y6" s="165"/>
      <c r="Z6" s="165"/>
      <c r="AA6" s="165"/>
      <c r="AB6" s="165"/>
      <c r="AC6" s="165"/>
      <c r="AD6" s="165"/>
    </row>
    <row r="7" spans="1:48" ht="12.75" customHeight="1">
      <c r="A7" s="10"/>
      <c r="B7" s="164"/>
      <c r="C7" s="205"/>
      <c r="D7" s="205"/>
      <c r="E7" s="205"/>
      <c r="F7" s="221">
        <v>2022</v>
      </c>
      <c r="G7" s="221">
        <v>2022</v>
      </c>
      <c r="H7" s="221">
        <v>2022</v>
      </c>
      <c r="I7" s="221">
        <v>2022</v>
      </c>
      <c r="J7" s="221">
        <v>2022</v>
      </c>
      <c r="K7" s="221">
        <v>2022</v>
      </c>
      <c r="L7" s="221">
        <v>2022</v>
      </c>
      <c r="M7" s="221">
        <v>2022</v>
      </c>
      <c r="N7" s="221">
        <v>2022</v>
      </c>
      <c r="O7" s="221">
        <v>2022</v>
      </c>
      <c r="P7" s="221">
        <v>2022</v>
      </c>
      <c r="Q7" s="221">
        <v>2022</v>
      </c>
      <c r="R7" s="221">
        <v>2023</v>
      </c>
      <c r="S7" s="221">
        <v>2023</v>
      </c>
      <c r="T7" s="221">
        <v>2023</v>
      </c>
      <c r="U7" s="221">
        <v>2023</v>
      </c>
      <c r="V7" s="221">
        <v>2023</v>
      </c>
      <c r="W7" s="221">
        <v>2023</v>
      </c>
      <c r="X7" s="221">
        <v>2023</v>
      </c>
      <c r="Y7" s="221">
        <v>2023</v>
      </c>
      <c r="Z7" s="221">
        <v>2023</v>
      </c>
      <c r="AA7" s="221">
        <v>2023</v>
      </c>
      <c r="AB7" s="221">
        <v>2023</v>
      </c>
      <c r="AC7" s="221">
        <v>2023</v>
      </c>
      <c r="AD7" s="221">
        <v>2024</v>
      </c>
      <c r="AE7" s="221">
        <v>2024</v>
      </c>
      <c r="AF7" s="221">
        <v>2024</v>
      </c>
      <c r="AG7" s="221">
        <v>2023</v>
      </c>
      <c r="AV7" s="10"/>
    </row>
    <row r="8" spans="1:48" s="125" customFormat="1" ht="15">
      <c r="A8" s="10"/>
      <c r="B8"/>
      <c r="C8" s="171" t="s">
        <v>67</v>
      </c>
      <c r="D8" s="172"/>
      <c r="E8" s="172"/>
      <c r="F8" s="206" t="s">
        <v>41</v>
      </c>
      <c r="G8" s="206" t="s">
        <v>43</v>
      </c>
      <c r="H8" s="206" t="s">
        <v>13</v>
      </c>
      <c r="I8" s="206" t="s">
        <v>50</v>
      </c>
      <c r="J8" s="206" t="s">
        <v>52</v>
      </c>
      <c r="K8" s="206" t="s">
        <v>59</v>
      </c>
      <c r="L8" s="206" t="s">
        <v>62</v>
      </c>
      <c r="M8" s="206" t="s">
        <v>65</v>
      </c>
      <c r="N8" s="206" t="s">
        <v>27</v>
      </c>
      <c r="O8" s="206" t="s">
        <v>32</v>
      </c>
      <c r="P8" s="206" t="s">
        <v>35</v>
      </c>
      <c r="Q8" s="206" t="s">
        <v>39</v>
      </c>
      <c r="R8" s="206" t="s">
        <v>41</v>
      </c>
      <c r="S8" s="206" t="s">
        <v>43</v>
      </c>
      <c r="T8" s="206" t="s">
        <v>13</v>
      </c>
      <c r="U8" s="206" t="s">
        <v>50</v>
      </c>
      <c r="V8" s="206" t="s">
        <v>52</v>
      </c>
      <c r="W8" s="206" t="s">
        <v>59</v>
      </c>
      <c r="X8" s="206" t="s">
        <v>62</v>
      </c>
      <c r="Y8" s="206" t="s">
        <v>65</v>
      </c>
      <c r="Z8" s="206" t="s">
        <v>27</v>
      </c>
      <c r="AA8" s="206" t="s">
        <v>32</v>
      </c>
      <c r="AB8" s="206" t="s">
        <v>35</v>
      </c>
      <c r="AC8" s="246" t="s">
        <v>39</v>
      </c>
      <c r="AD8" s="246" t="s">
        <v>41</v>
      </c>
      <c r="AE8" s="246" t="s">
        <v>43</v>
      </c>
      <c r="AF8" s="246" t="s">
        <v>13</v>
      </c>
      <c r="AG8" s="206" t="s">
        <v>35</v>
      </c>
      <c r="AH8" s="124"/>
      <c r="AI8" s="124"/>
      <c r="AJ8" s="124"/>
      <c r="AK8" s="124"/>
      <c r="AL8" s="124"/>
      <c r="AM8" s="124"/>
      <c r="AN8" s="124"/>
      <c r="AO8" s="124"/>
      <c r="AP8" s="124"/>
      <c r="AQ8" s="124"/>
      <c r="AR8" s="124"/>
      <c r="AS8" s="124"/>
      <c r="AT8" s="124"/>
      <c r="AU8" s="124"/>
      <c r="AV8" s="124"/>
    </row>
    <row r="9" spans="1:48" ht="20.25" customHeight="1">
      <c r="A9" s="10"/>
      <c r="B9" s="173"/>
      <c r="C9" s="207" t="s">
        <v>68</v>
      </c>
      <c r="D9" s="175"/>
      <c r="E9" s="175"/>
      <c r="F9" s="208">
        <v>0.41823087434338119</v>
      </c>
      <c r="G9" s="209">
        <v>0.47083755198064259</v>
      </c>
      <c r="H9" s="209">
        <v>0.6233573525072601</v>
      </c>
      <c r="I9" s="209">
        <v>0.66777314044950997</v>
      </c>
      <c r="J9" s="209">
        <v>0.65681540466649779</v>
      </c>
      <c r="K9" s="209">
        <v>0.78080882831305709</v>
      </c>
      <c r="L9" s="209">
        <v>0.89027550740676809</v>
      </c>
      <c r="M9" s="209">
        <v>0.96622440101119256</v>
      </c>
      <c r="N9" s="209">
        <v>0.88649846333967508</v>
      </c>
      <c r="O9" s="209">
        <v>0.87554585152838427</v>
      </c>
      <c r="P9" s="209">
        <v>0.87302339390587125</v>
      </c>
      <c r="Q9" s="209">
        <v>0.97759515227240656</v>
      </c>
      <c r="R9" s="222">
        <v>0.99686465614917141</v>
      </c>
      <c r="S9" s="222">
        <v>1.032</v>
      </c>
      <c r="T9" s="222">
        <v>1.0449999999999999</v>
      </c>
      <c r="U9" s="222">
        <v>1.0569999999999999</v>
      </c>
      <c r="V9" s="222">
        <v>0.98</v>
      </c>
      <c r="W9" s="222">
        <v>1.0900000000000001</v>
      </c>
      <c r="X9" s="222">
        <v>1.1599999999999999</v>
      </c>
      <c r="Y9" s="222">
        <v>1.1499999999999999</v>
      </c>
      <c r="Z9" s="222">
        <v>1.05</v>
      </c>
      <c r="AA9" s="222">
        <v>1.18</v>
      </c>
      <c r="AB9" s="222">
        <v>0.99</v>
      </c>
      <c r="AC9" s="247">
        <v>1.05</v>
      </c>
      <c r="AD9" s="247">
        <v>1.07</v>
      </c>
      <c r="AE9" s="247">
        <v>1.1000000000000001</v>
      </c>
      <c r="AF9" s="247">
        <v>1.1000000000000001</v>
      </c>
      <c r="AG9" s="222">
        <v>0.99</v>
      </c>
      <c r="AV9" s="10"/>
    </row>
    <row r="10" spans="1:48" ht="23.45" customHeight="1">
      <c r="A10" s="10"/>
      <c r="B10" s="173"/>
      <c r="C10" s="213"/>
      <c r="D10" s="214"/>
      <c r="E10" s="214"/>
      <c r="F10" s="215"/>
      <c r="G10" s="215"/>
      <c r="H10" s="215"/>
      <c r="I10" s="215"/>
      <c r="J10" s="215"/>
      <c r="K10" s="215"/>
      <c r="L10" s="215"/>
      <c r="M10" s="215"/>
      <c r="N10" s="215"/>
      <c r="O10" s="215"/>
      <c r="P10" s="215"/>
      <c r="Q10" s="215"/>
    </row>
    <row r="11" spans="1:48" ht="20.25" customHeight="1">
      <c r="A11" s="10"/>
      <c r="B11" s="10"/>
      <c r="C11" s="216" t="s">
        <v>71</v>
      </c>
      <c r="D11" s="10"/>
      <c r="E11" s="10"/>
      <c r="O11" s="204"/>
      <c r="P11" s="204"/>
      <c r="Q11" s="204"/>
      <c r="R11" s="10"/>
    </row>
    <row r="12" spans="1:48" ht="18" customHeight="1">
      <c r="A12" s="10"/>
      <c r="B12" s="10"/>
      <c r="C12" s="216" t="s">
        <v>72</v>
      </c>
      <c r="D12" s="10"/>
      <c r="E12" s="10"/>
      <c r="O12" s="204"/>
      <c r="P12" s="204"/>
      <c r="Q12" s="204"/>
      <c r="R12" s="10"/>
    </row>
    <row r="13" spans="1:48" ht="26.65" hidden="1" customHeight="1"/>
    <row r="14" spans="1:48" ht="26.45" hidden="1" customHeight="1"/>
    <row r="15" spans="1:48" ht="26.45" hidden="1" customHeight="1"/>
    <row r="16" spans="1:48" ht="26.65" hidden="1" customHeight="1"/>
    <row r="17" ht="26.65" hidden="1" customHeight="1"/>
    <row r="18" ht="26.65" hidden="1" customHeight="1"/>
    <row r="19" ht="26.65" hidden="1" customHeight="1"/>
    <row r="20" ht="26.65" hidden="1" customHeight="1"/>
    <row r="21" ht="26.65" hidden="1" customHeight="1"/>
    <row r="22" ht="26.65" hidden="1" customHeight="1"/>
    <row r="23" ht="26.65" hidden="1" customHeight="1"/>
    <row r="24" ht="26.65" hidden="1" customHeight="1"/>
    <row r="25" ht="26.65" hidden="1" customHeight="1"/>
    <row r="26" ht="26.65" hidden="1" customHeight="1"/>
    <row r="27" ht="26.65" hidden="1" customHeight="1"/>
    <row r="28" ht="26.65" hidden="1" customHeight="1"/>
    <row r="29" ht="26.65" hidden="1" customHeight="1"/>
    <row r="30" ht="26.65" hidden="1" customHeight="1"/>
    <row r="31" ht="26.65" hidden="1" customHeight="1"/>
    <row r="32" ht="26.65" hidden="1" customHeight="1"/>
    <row r="33" ht="26.65" hidden="1" customHeight="1"/>
    <row r="34" ht="26.65" hidden="1" customHeight="1"/>
    <row r="35" ht="26.65" hidden="1" customHeight="1"/>
    <row r="36" ht="26.65" hidden="1" customHeight="1"/>
    <row r="37" ht="26.65" hidden="1" customHeight="1"/>
    <row r="38" ht="11.45" hidden="1" customHeight="1"/>
    <row r="39" ht="9" hidden="1" customHeight="1"/>
    <row r="40" ht="17.45" hidden="1" customHeight="1"/>
    <row r="41" ht="26.65" hidden="1" customHeight="1"/>
    <row r="42" ht="26.65" hidden="1" customHeight="1"/>
    <row r="43" ht="26.65" hidden="1" customHeight="1"/>
    <row r="44" ht="26.65" hidden="1" customHeight="1"/>
    <row r="45" ht="26.65" hidden="1" customHeight="1"/>
    <row r="46" ht="26.65" hidden="1" customHeight="1"/>
    <row r="47" ht="26.65" hidden="1" customHeight="1"/>
    <row r="48" ht="26.65" hidden="1" customHeight="1"/>
    <row r="49" ht="26.65" hidden="1" customHeight="1"/>
    <row r="50" ht="26.65" hidden="1" customHeight="1"/>
    <row r="51" ht="26.65" hidden="1" customHeight="1"/>
    <row r="52" ht="26.65" hidden="1" customHeight="1"/>
    <row r="53" ht="26.65" hidden="1" customHeight="1"/>
    <row r="54" ht="26.65" hidden="1" customHeight="1"/>
    <row r="55" ht="26.65" hidden="1" customHeight="1"/>
    <row r="56" ht="26.65" hidden="1" customHeight="1"/>
    <row r="57" ht="26.65" hidden="1" customHeight="1"/>
  </sheetData>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9"/>
  <sheetViews>
    <sheetView showGridLines="0" tabSelected="1" zoomScaleNormal="100" workbookViewId="0"/>
  </sheetViews>
  <sheetFormatPr defaultColWidth="0" defaultRowHeight="0" customHeight="1" zeroHeight="1"/>
  <cols>
    <col min="1" max="2" width="4.140625" customWidth="1"/>
    <col min="3" max="3" width="3.7109375" customWidth="1"/>
    <col min="4" max="4" width="8.85546875" customWidth="1"/>
    <col min="5" max="6" width="13" customWidth="1"/>
    <col min="7" max="7" width="11.140625" bestFit="1" customWidth="1"/>
    <col min="8" max="8" width="10.28515625" bestFit="1" customWidth="1"/>
    <col min="9" max="10" width="8.85546875" customWidth="1"/>
    <col min="11" max="11" width="10.28515625" bestFit="1" customWidth="1"/>
    <col min="12" max="12" width="8" customWidth="1"/>
    <col min="13" max="13" width="8.85546875" bestFit="1" customWidth="1"/>
    <col min="14" max="16" width="8" customWidth="1"/>
    <col min="17" max="17" width="10.28515625" bestFit="1"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9.140625" bestFit="1" customWidth="1"/>
    <col min="24" max="24" width="8.85546875" bestFit="1" customWidth="1"/>
    <col min="25" max="25" width="8.85546875" customWidth="1"/>
    <col min="26" max="26" width="9" bestFit="1" customWidth="1"/>
    <col min="27" max="27" width="7.7109375" customWidth="1"/>
    <col min="28" max="28" width="10.28515625" bestFit="1" customWidth="1"/>
    <col min="29" max="29" width="13.42578125" bestFit="1" customWidth="1"/>
    <col min="30" max="30" width="13.28515625" bestFit="1" customWidth="1"/>
    <col min="31" max="31" width="12.85546875" bestFit="1" customWidth="1"/>
    <col min="32" max="32" width="15.42578125" bestFit="1" customWidth="1"/>
    <col min="33" max="33" width="11.28515625" customWidth="1"/>
    <col min="34" max="34" width="3.42578125" customWidth="1"/>
    <col min="35" max="16384" width="8.85546875" hidden="1"/>
  </cols>
  <sheetData>
    <row r="1" spans="1:34"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15"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165"/>
      <c r="AH2" s="10"/>
    </row>
    <row r="3" spans="1:34" ht="15">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6">
        <v>45397</v>
      </c>
      <c r="AG3" s="166"/>
      <c r="AH3" s="10"/>
    </row>
    <row r="4" spans="1:34" ht="15.75">
      <c r="A4" s="10"/>
      <c r="B4" s="167" t="s">
        <v>11</v>
      </c>
      <c r="C4" s="168"/>
      <c r="D4" s="205"/>
      <c r="E4" s="234" t="s">
        <v>110</v>
      </c>
      <c r="F4" s="234"/>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0"/>
    </row>
    <row r="5" spans="1:34" ht="15">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0"/>
    </row>
    <row r="6" spans="1:34" ht="15">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0"/>
    </row>
    <row r="7" spans="1:34" ht="15">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65"/>
      <c r="AD7" s="165"/>
      <c r="AE7" s="165"/>
      <c r="AF7" s="165"/>
      <c r="AG7" s="165"/>
      <c r="AH7" s="10"/>
    </row>
    <row r="8" spans="1:34" ht="15">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65"/>
      <c r="AD8" s="165"/>
      <c r="AE8" s="165"/>
      <c r="AF8" s="165"/>
      <c r="AG8" s="165"/>
      <c r="AH8" s="10"/>
    </row>
    <row r="9" spans="1:34" s="225" customFormat="1" ht="15" customHeight="1">
      <c r="A9" s="224"/>
      <c r="C9" s="171" t="s">
        <v>11</v>
      </c>
      <c r="D9" s="172"/>
      <c r="E9" s="172"/>
      <c r="F9" s="250" t="s">
        <v>50</v>
      </c>
      <c r="G9" s="250"/>
      <c r="H9" s="250"/>
      <c r="I9" s="250"/>
      <c r="J9" s="250"/>
      <c r="K9" s="250"/>
      <c r="L9" s="250"/>
      <c r="M9" s="250"/>
      <c r="N9" s="250"/>
      <c r="O9" s="250"/>
      <c r="P9" s="251"/>
      <c r="Q9" s="252" t="s">
        <v>51</v>
      </c>
      <c r="R9" s="253"/>
      <c r="S9" s="253"/>
      <c r="T9" s="253"/>
      <c r="U9" s="253"/>
      <c r="V9" s="253"/>
      <c r="W9" s="253"/>
      <c r="X9" s="253"/>
      <c r="Y9" s="253"/>
      <c r="Z9" s="253"/>
      <c r="AA9" s="254"/>
      <c r="AB9" s="252" t="s">
        <v>25</v>
      </c>
      <c r="AC9" s="253"/>
      <c r="AD9" s="253"/>
      <c r="AE9" s="253"/>
      <c r="AF9" s="255"/>
      <c r="AG9" s="224"/>
      <c r="AH9" s="224"/>
    </row>
    <row r="10" spans="1:34" s="225" customFormat="1" ht="13.5">
      <c r="A10" s="224"/>
      <c r="B10" s="226"/>
      <c r="C10" s="174"/>
      <c r="D10" s="175"/>
      <c r="E10" s="175"/>
      <c r="F10" s="256"/>
      <c r="G10" s="257"/>
      <c r="H10" s="257"/>
      <c r="I10" s="257"/>
      <c r="J10" s="257"/>
      <c r="K10" s="257"/>
      <c r="L10" s="257"/>
      <c r="M10" s="257"/>
      <c r="N10" s="257"/>
      <c r="O10" s="257"/>
      <c r="P10" s="258"/>
      <c r="Q10" s="256"/>
      <c r="R10" s="257"/>
      <c r="S10" s="257"/>
      <c r="T10" s="257"/>
      <c r="U10" s="257"/>
      <c r="V10" s="257"/>
      <c r="W10" s="257"/>
      <c r="X10" s="257"/>
      <c r="Y10" s="257"/>
      <c r="Z10" s="257"/>
      <c r="AA10" s="258"/>
      <c r="AB10" s="175"/>
      <c r="AC10" s="175"/>
      <c r="AD10" s="175"/>
      <c r="AE10" s="175"/>
      <c r="AF10" s="176"/>
      <c r="AG10" s="224"/>
      <c r="AH10" s="224"/>
    </row>
    <row r="11" spans="1:34" s="225" customFormat="1" ht="25.9" customHeight="1">
      <c r="A11" s="227"/>
      <c r="B11" s="228"/>
      <c r="C11" s="178" t="s">
        <v>21</v>
      </c>
      <c r="D11" s="179"/>
      <c r="E11" s="180"/>
      <c r="F11" s="181">
        <v>2024</v>
      </c>
      <c r="G11" s="182">
        <v>2023</v>
      </c>
      <c r="H11" s="182">
        <v>2022</v>
      </c>
      <c r="I11" s="182">
        <v>2021</v>
      </c>
      <c r="J11" s="182">
        <v>2020</v>
      </c>
      <c r="K11" s="182">
        <v>2019</v>
      </c>
      <c r="L11" s="183" t="s">
        <v>111</v>
      </c>
      <c r="M11" s="183" t="s">
        <v>112</v>
      </c>
      <c r="N11" s="183" t="s">
        <v>113</v>
      </c>
      <c r="O11" s="183" t="s">
        <v>114</v>
      </c>
      <c r="P11" s="184" t="s">
        <v>115</v>
      </c>
      <c r="Q11" s="183">
        <v>2024</v>
      </c>
      <c r="R11" s="183">
        <v>2023</v>
      </c>
      <c r="S11" s="183">
        <v>2022</v>
      </c>
      <c r="T11" s="182">
        <v>2021</v>
      </c>
      <c r="U11" s="182">
        <v>2020</v>
      </c>
      <c r="V11" s="182">
        <v>2019</v>
      </c>
      <c r="W11" s="183" t="s">
        <v>111</v>
      </c>
      <c r="X11" s="183" t="s">
        <v>112</v>
      </c>
      <c r="Y11" s="183" t="s">
        <v>113</v>
      </c>
      <c r="Z11" s="183" t="s">
        <v>114</v>
      </c>
      <c r="AA11" s="184" t="s">
        <v>115</v>
      </c>
      <c r="AB11" s="183">
        <v>2023</v>
      </c>
      <c r="AC11" s="183">
        <v>2022</v>
      </c>
      <c r="AD11" s="183">
        <v>2021</v>
      </c>
      <c r="AE11" s="182">
        <v>2020</v>
      </c>
      <c r="AF11" s="185">
        <v>2019</v>
      </c>
      <c r="AG11" s="227"/>
      <c r="AH11" s="227"/>
    </row>
    <row r="12" spans="1:34" s="225" customFormat="1" ht="12.75">
      <c r="A12" s="224"/>
      <c r="B12" s="229"/>
      <c r="C12" s="188" t="s">
        <v>83</v>
      </c>
      <c r="D12" s="168"/>
      <c r="E12" s="189"/>
      <c r="F12" s="168"/>
      <c r="G12" s="168"/>
      <c r="H12" s="168"/>
      <c r="I12" s="168"/>
      <c r="J12" s="168"/>
      <c r="K12" s="168"/>
      <c r="L12" s="168"/>
      <c r="M12" s="168"/>
      <c r="N12" s="168"/>
      <c r="O12" s="168"/>
      <c r="P12" s="189"/>
      <c r="Q12" s="168"/>
      <c r="R12" s="168"/>
      <c r="S12" s="168"/>
      <c r="T12" s="168"/>
      <c r="U12" s="168"/>
      <c r="V12" s="168"/>
      <c r="W12" s="168"/>
      <c r="X12" s="168"/>
      <c r="Y12" s="168"/>
      <c r="Z12" s="168"/>
      <c r="AA12" s="189"/>
      <c r="AB12" s="168"/>
      <c r="AC12" s="168"/>
      <c r="AD12" s="168"/>
      <c r="AE12" s="168"/>
      <c r="AF12" s="189"/>
      <c r="AG12" s="224"/>
      <c r="AH12" s="224"/>
    </row>
    <row r="13" spans="1:34" s="225" customFormat="1" ht="12.75">
      <c r="A13" s="224"/>
      <c r="B13" s="229"/>
      <c r="C13" s="190"/>
      <c r="D13" s="168" t="s">
        <v>19</v>
      </c>
      <c r="E13" s="189"/>
      <c r="F13" s="130">
        <v>186</v>
      </c>
      <c r="G13" s="130">
        <v>129</v>
      </c>
      <c r="H13" s="130">
        <v>136</v>
      </c>
      <c r="I13" s="130">
        <v>0</v>
      </c>
      <c r="J13" s="130">
        <v>42</v>
      </c>
      <c r="K13" s="130">
        <v>129</v>
      </c>
      <c r="L13" s="71">
        <f>IFERROR(F13/G13-1,"n/a")</f>
        <v>0.44186046511627897</v>
      </c>
      <c r="M13" s="71">
        <f>IFERROR(F13/H13-1,"n/a")</f>
        <v>0.36764705882352944</v>
      </c>
      <c r="N13" s="71" t="str">
        <f>IFERROR(F13/I13-1,"n/a")</f>
        <v>n/a</v>
      </c>
      <c r="O13" s="71">
        <f>IFERROR(F13/J13-1,"n/a")</f>
        <v>3.4285714285714288</v>
      </c>
      <c r="P13" s="131">
        <f>IFERROR(F13/K13-1,"n/a")</f>
        <v>0.44186046511627897</v>
      </c>
      <c r="Q13" s="75">
        <v>889</v>
      </c>
      <c r="R13" s="75">
        <v>659</v>
      </c>
      <c r="S13" s="75">
        <v>666</v>
      </c>
      <c r="T13" s="75">
        <v>0</v>
      </c>
      <c r="U13" s="75">
        <v>551</v>
      </c>
      <c r="V13" s="75">
        <v>645</v>
      </c>
      <c r="W13" s="71">
        <f>IFERROR(Q13/R13-1,"n/a")</f>
        <v>0.34901365705614573</v>
      </c>
      <c r="X13" s="71">
        <f>IFERROR(Q13/S13-1,"n/a")</f>
        <v>0.33483483483483489</v>
      </c>
      <c r="Y13" s="71" t="str">
        <f>IFERROR(Q13/T13-1,"n/a")</f>
        <v>n/a</v>
      </c>
      <c r="Z13" s="71">
        <f>IFERROR(Q13/U13-1,"n/a")</f>
        <v>0.61343012704174238</v>
      </c>
      <c r="AA13" s="131">
        <f>IFERROR(Q13/V13-1,"n/a")</f>
        <v>0.3782945736434109</v>
      </c>
      <c r="AB13" s="75">
        <v>1630</v>
      </c>
      <c r="AC13" s="75">
        <v>1486</v>
      </c>
      <c r="AD13" s="75">
        <v>522</v>
      </c>
      <c r="AE13" s="75">
        <v>551</v>
      </c>
      <c r="AF13" s="231">
        <v>1591</v>
      </c>
      <c r="AG13" s="224"/>
      <c r="AH13" s="224"/>
    </row>
    <row r="14" spans="1:34" s="225" customFormat="1" ht="12.75">
      <c r="A14" s="224"/>
      <c r="B14" s="229"/>
      <c r="C14" s="190"/>
      <c r="D14" s="168" t="s">
        <v>20</v>
      </c>
      <c r="E14" s="189"/>
      <c r="F14" s="130">
        <v>661343</v>
      </c>
      <c r="G14" s="130">
        <v>449751</v>
      </c>
      <c r="H14" s="130">
        <v>297788</v>
      </c>
      <c r="I14" s="130">
        <v>0</v>
      </c>
      <c r="J14" s="130">
        <v>0</v>
      </c>
      <c r="K14" s="130">
        <v>394045</v>
      </c>
      <c r="L14" s="71">
        <f>IFERROR(F14/G14-1,"n/a")</f>
        <v>0.47046476828289441</v>
      </c>
      <c r="M14" s="71">
        <f>IFERROR(F14/H14-1,"n/a")</f>
        <v>1.220851746880331</v>
      </c>
      <c r="N14" s="71" t="str">
        <f>IFERROR(F14/I14-1,"n/a")</f>
        <v>n/a</v>
      </c>
      <c r="O14" s="71" t="str">
        <f>IFERROR(F14/J14-1,"n/a")</f>
        <v>n/a</v>
      </c>
      <c r="P14" s="131">
        <f>IFERROR(F14/K14-1,"n/a")</f>
        <v>0.6783438439772107</v>
      </c>
      <c r="Q14" s="75">
        <v>2811585</v>
      </c>
      <c r="R14" s="75">
        <v>1987935</v>
      </c>
      <c r="S14" s="75">
        <v>1057446</v>
      </c>
      <c r="T14" s="75">
        <v>0</v>
      </c>
      <c r="U14" s="75">
        <v>1092884</v>
      </c>
      <c r="V14" s="75">
        <v>1845149</v>
      </c>
      <c r="W14" s="71">
        <f>IFERROR(Q14/R14-1,"n/a")</f>
        <v>0.41432441201548342</v>
      </c>
      <c r="X14" s="71">
        <f>IFERROR(Q14/S14-1,"n/a")</f>
        <v>1.6588449906661902</v>
      </c>
      <c r="Y14" s="71" t="str">
        <f>IFERROR(Q14/T14-1,"n/a")</f>
        <v>n/a</v>
      </c>
      <c r="Z14" s="71">
        <f>IFERROR(Q14/U14-1,"n/a")</f>
        <v>1.5726289340863255</v>
      </c>
      <c r="AA14" s="131">
        <f>IFERROR(Q14/V14-1,"n/a")</f>
        <v>0.52377125099382216</v>
      </c>
      <c r="AB14" s="75">
        <v>5232537</v>
      </c>
      <c r="AC14" s="75">
        <v>3592413</v>
      </c>
      <c r="AD14" s="75">
        <v>768312</v>
      </c>
      <c r="AE14" s="75">
        <v>1092884</v>
      </c>
      <c r="AF14" s="231">
        <v>4592479</v>
      </c>
      <c r="AG14" s="224"/>
      <c r="AH14" s="224"/>
    </row>
    <row r="15" spans="1:34" s="225" customFormat="1" ht="12.75">
      <c r="A15" s="224"/>
      <c r="B15" s="229"/>
      <c r="C15" s="188" t="s">
        <v>84</v>
      </c>
      <c r="D15" s="168"/>
      <c r="E15" s="189"/>
      <c r="F15" s="218"/>
      <c r="G15" s="218"/>
      <c r="H15" s="168"/>
      <c r="I15" s="168"/>
      <c r="J15" s="168"/>
      <c r="K15" s="168"/>
      <c r="L15" s="71"/>
      <c r="M15" s="71"/>
      <c r="N15" s="71"/>
      <c r="O15" s="71"/>
      <c r="P15" s="193"/>
      <c r="Q15" s="154"/>
      <c r="R15" s="154"/>
      <c r="S15" s="154"/>
      <c r="T15" s="154"/>
      <c r="U15" s="154"/>
      <c r="V15" s="154"/>
      <c r="W15" s="71"/>
      <c r="X15" s="71"/>
      <c r="Y15" s="71"/>
      <c r="Z15" s="71"/>
      <c r="AA15" s="193"/>
      <c r="AB15" s="49"/>
      <c r="AC15" s="49"/>
      <c r="AD15" s="49"/>
      <c r="AE15" s="49"/>
      <c r="AF15" s="232"/>
      <c r="AG15" s="224"/>
      <c r="AH15" s="224"/>
    </row>
    <row r="16" spans="1:34" s="225" customFormat="1" ht="12.75">
      <c r="A16" s="224"/>
      <c r="B16" s="229"/>
      <c r="C16" s="190"/>
      <c r="D16" s="168" t="s">
        <v>19</v>
      </c>
      <c r="E16" s="189"/>
      <c r="F16" s="130">
        <v>51</v>
      </c>
      <c r="G16" s="130">
        <v>46</v>
      </c>
      <c r="H16" s="130">
        <v>56</v>
      </c>
      <c r="I16" s="130">
        <v>5</v>
      </c>
      <c r="J16" s="130">
        <v>0</v>
      </c>
      <c r="K16" s="130">
        <v>51</v>
      </c>
      <c r="L16" s="71">
        <f>IFERROR(F16/G16-1,"n/a")</f>
        <v>0.10869565217391308</v>
      </c>
      <c r="M16" s="71">
        <f>IFERROR(F16/H16-1,"n/a")</f>
        <v>-8.9285714285714302E-2</v>
      </c>
      <c r="N16" s="71">
        <f>IFERROR(F16/I16-1,"n/a")</f>
        <v>9.1999999999999993</v>
      </c>
      <c r="O16" s="71" t="str">
        <f>IFERROR(F16/J16-1,"n/a")</f>
        <v>n/a</v>
      </c>
      <c r="P16" s="131">
        <f>IFERROR(F16/K16-1,"n/a")</f>
        <v>0</v>
      </c>
      <c r="Q16" s="75">
        <v>87</v>
      </c>
      <c r="R16" s="75">
        <v>73</v>
      </c>
      <c r="S16" s="75">
        <v>92</v>
      </c>
      <c r="T16" s="75">
        <v>17</v>
      </c>
      <c r="U16" s="75">
        <v>10</v>
      </c>
      <c r="V16" s="75">
        <v>74</v>
      </c>
      <c r="W16" s="71">
        <f>IFERROR(Q16/R16-1,"n/a")</f>
        <v>0.19178082191780832</v>
      </c>
      <c r="X16" s="71">
        <f>IFERROR(Q16/S16-1,"n/a")</f>
        <v>-5.4347826086956541E-2</v>
      </c>
      <c r="Y16" s="71">
        <f>IFERROR(Q16/T16-1,"n/a")</f>
        <v>4.117647058823529</v>
      </c>
      <c r="Z16" s="71">
        <f>IFERROR(Q16/U16-1,"n/a")</f>
        <v>7.6999999999999993</v>
      </c>
      <c r="AA16" s="131">
        <f>IFERROR(Q16/V16-1,"n/a")</f>
        <v>0.17567567567567566</v>
      </c>
      <c r="AB16" s="75">
        <v>575</v>
      </c>
      <c r="AC16" s="75">
        <v>572</v>
      </c>
      <c r="AD16" s="75">
        <v>202</v>
      </c>
      <c r="AE16" s="75">
        <v>54</v>
      </c>
      <c r="AF16" s="231">
        <v>586</v>
      </c>
      <c r="AG16" s="224"/>
      <c r="AH16" s="224"/>
    </row>
    <row r="17" spans="1:34" s="225" customFormat="1" ht="12.75">
      <c r="A17" s="224"/>
      <c r="B17" s="229"/>
      <c r="C17" s="190"/>
      <c r="D17" s="168" t="s">
        <v>20</v>
      </c>
      <c r="E17" s="189"/>
      <c r="F17" s="130">
        <v>123781</v>
      </c>
      <c r="G17" s="130">
        <v>107348</v>
      </c>
      <c r="H17" s="130">
        <v>60367</v>
      </c>
      <c r="I17" s="130">
        <v>6002</v>
      </c>
      <c r="J17" s="130">
        <v>0</v>
      </c>
      <c r="K17" s="130">
        <v>147331</v>
      </c>
      <c r="L17" s="71">
        <f>IFERROR(F17/G17-1,"n/a")</f>
        <v>0.15308156649401949</v>
      </c>
      <c r="M17" s="71">
        <f>IFERROR(F17/H17-1,"n/a")</f>
        <v>1.0504745970480562</v>
      </c>
      <c r="N17" s="71">
        <f>IFERROR(F17/I17-1,"n/a")</f>
        <v>19.623292235921358</v>
      </c>
      <c r="O17" s="71" t="str">
        <f>IFERROR(F17/J17-1,"n/a")</f>
        <v>n/a</v>
      </c>
      <c r="P17" s="131">
        <f>IFERROR(F17/K17-1,"n/a")</f>
        <v>-0.15984416042788008</v>
      </c>
      <c r="Q17" s="75">
        <v>252653</v>
      </c>
      <c r="R17" s="75">
        <v>190403</v>
      </c>
      <c r="S17" s="75">
        <v>96875</v>
      </c>
      <c r="T17" s="75">
        <v>16105</v>
      </c>
      <c r="U17" s="75">
        <v>41113</v>
      </c>
      <c r="V17" s="75">
        <v>227705</v>
      </c>
      <c r="W17" s="71">
        <f>IFERROR(Q17/R17-1,"n/a")</f>
        <v>0.32693812597490579</v>
      </c>
      <c r="X17" s="71">
        <f>IFERROR(Q17/S17-1,"n/a")</f>
        <v>1.6080309677419353</v>
      </c>
      <c r="Y17" s="71">
        <f>IFERROR(Q17/T17-1,"n/a")</f>
        <v>14.687860912760012</v>
      </c>
      <c r="Z17" s="71">
        <f>IFERROR(Q17/U17-1,"n/a")</f>
        <v>5.145331160460195</v>
      </c>
      <c r="AA17" s="131">
        <f>IFERROR(Q17/V17-1,"n/a")</f>
        <v>0.10956281153246517</v>
      </c>
      <c r="AB17" s="75">
        <v>1660685</v>
      </c>
      <c r="AC17" s="75">
        <v>965963</v>
      </c>
      <c r="AD17" s="75">
        <v>301521</v>
      </c>
      <c r="AE17" s="75">
        <v>70675</v>
      </c>
      <c r="AF17" s="231">
        <v>1400932</v>
      </c>
      <c r="AG17" s="224"/>
      <c r="AH17" s="224"/>
    </row>
    <row r="18" spans="1:34" s="225" customFormat="1" ht="12.75">
      <c r="A18" s="224"/>
      <c r="B18" s="229"/>
      <c r="C18" s="188" t="s">
        <v>85</v>
      </c>
      <c r="D18" s="168"/>
      <c r="E18" s="189"/>
      <c r="F18" s="135"/>
      <c r="G18" s="135"/>
      <c r="H18" s="135"/>
      <c r="I18" s="135"/>
      <c r="J18" s="135"/>
      <c r="K18" s="135"/>
      <c r="L18" s="71"/>
      <c r="M18" s="71"/>
      <c r="N18" s="71"/>
      <c r="O18" s="71"/>
      <c r="P18" s="131"/>
      <c r="Q18" s="154"/>
      <c r="R18" s="154"/>
      <c r="S18" s="154"/>
      <c r="T18" s="154"/>
      <c r="U18" s="154"/>
      <c r="V18" s="154"/>
      <c r="W18" s="71"/>
      <c r="X18" s="71"/>
      <c r="Y18" s="71"/>
      <c r="Z18" s="71"/>
      <c r="AA18" s="131"/>
      <c r="AB18" s="49"/>
      <c r="AC18" s="49"/>
      <c r="AD18" s="49"/>
      <c r="AE18" s="49"/>
      <c r="AF18" s="232"/>
      <c r="AG18" s="224"/>
      <c r="AH18" s="224"/>
    </row>
    <row r="19" spans="1:34" s="225" customFormat="1" ht="12.75">
      <c r="A19" s="224"/>
      <c r="B19" s="229"/>
      <c r="C19" s="190"/>
      <c r="D19" s="168" t="s">
        <v>19</v>
      </c>
      <c r="E19" s="189"/>
      <c r="F19" s="130">
        <v>52</v>
      </c>
      <c r="G19" s="130">
        <v>47</v>
      </c>
      <c r="H19" s="130">
        <v>35</v>
      </c>
      <c r="I19" s="130">
        <v>2</v>
      </c>
      <c r="J19" s="130">
        <v>0</v>
      </c>
      <c r="K19" s="130">
        <v>21</v>
      </c>
      <c r="L19" s="71">
        <f>IFERROR(F19/G19-1,"n/a")</f>
        <v>0.1063829787234043</v>
      </c>
      <c r="M19" s="71">
        <f>IFERROR(F19/H19-1,"n/a")</f>
        <v>0.48571428571428577</v>
      </c>
      <c r="N19" s="71">
        <f>IFERROR(F19/I19-1,"n/a")</f>
        <v>25</v>
      </c>
      <c r="O19" s="71" t="str">
        <f>IFERROR(F19/J19-1,"n/a")</f>
        <v>n/a</v>
      </c>
      <c r="P19" s="131">
        <f>IFERROR(F19/K19-1,"n/a")</f>
        <v>1.4761904761904763</v>
      </c>
      <c r="Q19" s="75">
        <v>79</v>
      </c>
      <c r="R19" s="75">
        <v>70</v>
      </c>
      <c r="S19" s="75">
        <v>47</v>
      </c>
      <c r="T19" s="75">
        <v>2</v>
      </c>
      <c r="U19" s="75">
        <v>3</v>
      </c>
      <c r="V19" s="75">
        <v>27</v>
      </c>
      <c r="W19" s="71">
        <f>IFERROR(Q19/R19-1,"n/a")</f>
        <v>0.12857142857142856</v>
      </c>
      <c r="X19" s="71">
        <f>IFERROR(Q19/S19-1,"n/a")</f>
        <v>0.68085106382978733</v>
      </c>
      <c r="Y19" s="71">
        <f>IFERROR(Q19/T19-1,"n/a")</f>
        <v>38.5</v>
      </c>
      <c r="Z19" s="71">
        <f>IFERROR(Q19/U19-1,"n/a")</f>
        <v>25.333333333333332</v>
      </c>
      <c r="AA19" s="131">
        <f>IFERROR(Q19/V19-1,"n/a")</f>
        <v>1.925925925925926</v>
      </c>
      <c r="AB19" s="75">
        <v>708</v>
      </c>
      <c r="AC19" s="75">
        <v>658</v>
      </c>
      <c r="AD19" s="75">
        <v>47</v>
      </c>
      <c r="AE19" s="75">
        <v>9</v>
      </c>
      <c r="AF19" s="231">
        <v>290</v>
      </c>
      <c r="AG19" s="224"/>
      <c r="AH19" s="224"/>
    </row>
    <row r="20" spans="1:34" s="225" customFormat="1" ht="12.75">
      <c r="A20" s="224"/>
      <c r="B20" s="229"/>
      <c r="C20" s="190"/>
      <c r="D20" s="168" t="s">
        <v>20</v>
      </c>
      <c r="E20" s="189"/>
      <c r="F20" s="130">
        <v>63335</v>
      </c>
      <c r="G20" s="130">
        <v>66302</v>
      </c>
      <c r="H20" s="130">
        <v>32576</v>
      </c>
      <c r="I20" s="130">
        <v>0</v>
      </c>
      <c r="J20" s="130">
        <v>0</v>
      </c>
      <c r="K20" s="130">
        <v>36063</v>
      </c>
      <c r="L20" s="71">
        <f>IFERROR(F20/G20-1,"n/a")</f>
        <v>-4.4749781303731417E-2</v>
      </c>
      <c r="M20" s="71">
        <f>IFERROR(F20/H20-1,"n/a")</f>
        <v>0.9442227406679764</v>
      </c>
      <c r="N20" s="71" t="str">
        <f>IFERROR(F20/I20-1,"n/a")</f>
        <v>n/a</v>
      </c>
      <c r="O20" s="71" t="str">
        <f>IFERROR(F20/J20-1,"n/a")</f>
        <v>n/a</v>
      </c>
      <c r="P20" s="131">
        <f>IFERROR(F20/K20-1,"n/a")</f>
        <v>0.7562321492942905</v>
      </c>
      <c r="Q20" s="75">
        <v>103076</v>
      </c>
      <c r="R20" s="75">
        <v>87148</v>
      </c>
      <c r="S20" s="75">
        <v>35661</v>
      </c>
      <c r="T20" s="75">
        <v>0</v>
      </c>
      <c r="U20" s="75">
        <v>1753</v>
      </c>
      <c r="V20" s="75">
        <v>42547</v>
      </c>
      <c r="W20" s="71">
        <f>IFERROR(Q20/R20-1,"n/a")</f>
        <v>0.18276954146968372</v>
      </c>
      <c r="X20" s="71">
        <f>IFERROR(Q20/S20-1,"n/a")</f>
        <v>1.890440537281624</v>
      </c>
      <c r="Y20" s="71" t="str">
        <f>IFERROR(Q20/T20-1,"n/a")</f>
        <v>n/a</v>
      </c>
      <c r="Z20" s="71">
        <f>IFERROR(Q20/U20-1,"n/a")</f>
        <v>57.799771819737593</v>
      </c>
      <c r="AA20" s="131">
        <f>IFERROR(Q20/V20-1,"n/a")</f>
        <v>1.4226384939008625</v>
      </c>
      <c r="AB20" s="75">
        <v>1277526</v>
      </c>
      <c r="AC20" s="75">
        <v>887495</v>
      </c>
      <c r="AD20" s="75">
        <v>17541</v>
      </c>
      <c r="AE20" s="75">
        <v>10046.999999999998</v>
      </c>
      <c r="AF20" s="231">
        <v>585930</v>
      </c>
      <c r="AG20" s="224"/>
      <c r="AH20" s="224"/>
    </row>
    <row r="21" spans="1:34" s="225" customFormat="1" ht="12.75">
      <c r="A21" s="224"/>
      <c r="B21" s="229"/>
      <c r="C21" s="188" t="s">
        <v>86</v>
      </c>
      <c r="D21" s="168"/>
      <c r="E21" s="197"/>
      <c r="F21" s="135"/>
      <c r="G21" s="135"/>
      <c r="H21" s="135"/>
      <c r="I21" s="135"/>
      <c r="J21" s="135"/>
      <c r="K21" s="135"/>
      <c r="L21" s="71"/>
      <c r="M21" s="71"/>
      <c r="N21" s="71"/>
      <c r="O21" s="71"/>
      <c r="P21" s="131"/>
      <c r="Q21" s="154"/>
      <c r="R21" s="154"/>
      <c r="S21" s="154"/>
      <c r="T21" s="154"/>
      <c r="U21" s="154"/>
      <c r="V21" s="154"/>
      <c r="W21" s="71"/>
      <c r="X21" s="71"/>
      <c r="Y21" s="71"/>
      <c r="Z21" s="71"/>
      <c r="AA21" s="131"/>
      <c r="AB21" s="49"/>
      <c r="AC21" s="49"/>
      <c r="AD21" s="49"/>
      <c r="AE21" s="49"/>
      <c r="AF21" s="232"/>
      <c r="AG21" s="224"/>
      <c r="AH21" s="224"/>
    </row>
    <row r="22" spans="1:34" s="225" customFormat="1" ht="12.75">
      <c r="A22" s="224"/>
      <c r="B22" s="229"/>
      <c r="C22" s="190"/>
      <c r="D22" s="168" t="s">
        <v>19</v>
      </c>
      <c r="E22" s="197"/>
      <c r="F22" s="130">
        <v>193</v>
      </c>
      <c r="G22" s="130">
        <v>162</v>
      </c>
      <c r="H22" s="130">
        <v>100</v>
      </c>
      <c r="I22" s="130">
        <v>0</v>
      </c>
      <c r="J22" s="130">
        <v>0</v>
      </c>
      <c r="K22" s="130">
        <v>90</v>
      </c>
      <c r="L22" s="71">
        <f>IFERROR(F22/G22-1,"n/a")</f>
        <v>0.19135802469135799</v>
      </c>
      <c r="M22" s="71">
        <f>IFERROR(F22/H22-1,"n/a")</f>
        <v>0.92999999999999994</v>
      </c>
      <c r="N22" s="71" t="str">
        <f>IFERROR(F22/I22-1,"n/a")</f>
        <v>n/a</v>
      </c>
      <c r="O22" s="71" t="str">
        <f>IFERROR(F22/J22-1,"n/a")</f>
        <v>n/a</v>
      </c>
      <c r="P22" s="131">
        <f>IFERROR(F22/K22-1,"n/a")</f>
        <v>1.1444444444444444</v>
      </c>
      <c r="Q22" s="75">
        <v>452</v>
      </c>
      <c r="R22" s="75">
        <v>449</v>
      </c>
      <c r="S22" s="75">
        <v>153</v>
      </c>
      <c r="T22" s="75">
        <v>0</v>
      </c>
      <c r="U22" s="75">
        <v>43</v>
      </c>
      <c r="V22" s="75">
        <v>179</v>
      </c>
      <c r="W22" s="71">
        <f>IFERROR(Q22/R22-1,"n/a")</f>
        <v>6.6815144766148027E-3</v>
      </c>
      <c r="X22" s="71">
        <f>IFERROR(Q22/S22-1,"n/a")</f>
        <v>1.9542483660130721</v>
      </c>
      <c r="Y22" s="71" t="str">
        <f>IFERROR(Q22/T22-1,"n/a")</f>
        <v>n/a</v>
      </c>
      <c r="Z22" s="71">
        <f>IFERROR(Q22/U22-1,"n/a")</f>
        <v>9.5116279069767433</v>
      </c>
      <c r="AA22" s="131">
        <f>IFERROR(Q22/V22-1,"n/a")</f>
        <v>1.5251396648044691</v>
      </c>
      <c r="AB22" s="75">
        <v>1500</v>
      </c>
      <c r="AC22" s="75">
        <v>895</v>
      </c>
      <c r="AD22" s="75">
        <v>283</v>
      </c>
      <c r="AE22" s="75">
        <v>43</v>
      </c>
      <c r="AF22" s="231">
        <v>827</v>
      </c>
      <c r="AG22" s="224"/>
      <c r="AH22" s="224"/>
    </row>
    <row r="23" spans="1:34" s="225" customFormat="1" ht="12.75">
      <c r="A23" s="224"/>
      <c r="B23" s="229"/>
      <c r="C23" s="190"/>
      <c r="D23" s="168" t="s">
        <v>20</v>
      </c>
      <c r="E23" s="189"/>
      <c r="F23" s="130">
        <v>431635</v>
      </c>
      <c r="G23" s="130">
        <v>352703</v>
      </c>
      <c r="H23" s="130">
        <v>115809</v>
      </c>
      <c r="I23" s="130">
        <v>0</v>
      </c>
      <c r="J23" s="130">
        <v>0</v>
      </c>
      <c r="K23" s="130">
        <v>212740</v>
      </c>
      <c r="L23" s="71">
        <f>IFERROR(F23/G23-1,"n/a")</f>
        <v>0.2237916887579634</v>
      </c>
      <c r="M23" s="71">
        <f>IFERROR(F23/H23-1,"n/a")</f>
        <v>2.7271282888203854</v>
      </c>
      <c r="N23" s="71" t="str">
        <f>IFERROR(F23/I23-1,"n/a")</f>
        <v>n/a</v>
      </c>
      <c r="O23" s="71" t="str">
        <f>IFERROR(F23/J23-1,"n/a")</f>
        <v>n/a</v>
      </c>
      <c r="P23" s="131">
        <f>IFERROR(F23/K23-1,"n/a")</f>
        <v>1.0289320297076245</v>
      </c>
      <c r="Q23" s="75">
        <v>1344690</v>
      </c>
      <c r="R23" s="75">
        <v>1188977</v>
      </c>
      <c r="S23" s="75">
        <v>184263</v>
      </c>
      <c r="T23" s="75">
        <v>0</v>
      </c>
      <c r="U23" s="75">
        <v>140552</v>
      </c>
      <c r="V23" s="75">
        <v>464640</v>
      </c>
      <c r="W23" s="71">
        <f>IFERROR(Q23/R23-1,"n/a")</f>
        <v>0.13096384538977635</v>
      </c>
      <c r="X23" s="71">
        <f>IFERROR(Q23/S23-1,"n/a")</f>
        <v>6.297666921736865</v>
      </c>
      <c r="Y23" s="71" t="str">
        <f>IFERROR(Q23/T23-1,"n/a")</f>
        <v>n/a</v>
      </c>
      <c r="Z23" s="71">
        <f>IFERROR(Q23/U23-1,"n/a")</f>
        <v>8.5672064431669419</v>
      </c>
      <c r="AA23" s="131">
        <f>IFERROR(Q23/V23-1,"n/a")</f>
        <v>1.8940470041322315</v>
      </c>
      <c r="AB23" s="75">
        <v>4449177</v>
      </c>
      <c r="AC23" s="75">
        <v>2165161</v>
      </c>
      <c r="AD23" s="75">
        <v>465109</v>
      </c>
      <c r="AE23" s="75">
        <v>140552</v>
      </c>
      <c r="AF23" s="231">
        <v>2552942</v>
      </c>
      <c r="AG23" s="224"/>
      <c r="AH23" s="224"/>
    </row>
    <row r="24" spans="1:34" s="225" customFormat="1" ht="12.75">
      <c r="A24" s="224"/>
      <c r="B24" s="229"/>
      <c r="C24" s="188" t="s">
        <v>87</v>
      </c>
      <c r="D24" s="168"/>
      <c r="E24" s="189"/>
      <c r="F24" s="135"/>
      <c r="G24" s="135"/>
      <c r="H24" s="135"/>
      <c r="I24" s="135"/>
      <c r="J24" s="135"/>
      <c r="K24" s="135"/>
      <c r="L24" s="71"/>
      <c r="M24" s="71"/>
      <c r="N24" s="71"/>
      <c r="O24" s="71"/>
      <c r="P24" s="131"/>
      <c r="Q24" s="154"/>
      <c r="R24" s="154"/>
      <c r="S24" s="154"/>
      <c r="T24" s="154"/>
      <c r="U24" s="154"/>
      <c r="V24" s="154"/>
      <c r="W24" s="71"/>
      <c r="X24" s="71"/>
      <c r="Y24" s="71"/>
      <c r="Z24" s="71"/>
      <c r="AA24" s="131"/>
      <c r="AB24" s="49"/>
      <c r="AC24" s="49"/>
      <c r="AD24" s="49"/>
      <c r="AE24" s="49"/>
      <c r="AF24" s="232"/>
      <c r="AG24" s="224"/>
      <c r="AH24" s="224"/>
    </row>
    <row r="25" spans="1:34" s="225" customFormat="1" ht="12.75">
      <c r="B25" s="229"/>
      <c r="C25" s="190"/>
      <c r="D25" s="168" t="s">
        <v>19</v>
      </c>
      <c r="E25" s="189"/>
      <c r="F25" s="130">
        <v>1</v>
      </c>
      <c r="G25" s="130">
        <v>1</v>
      </c>
      <c r="H25" s="130">
        <v>1</v>
      </c>
      <c r="I25" s="130">
        <v>0</v>
      </c>
      <c r="J25" s="130">
        <v>0</v>
      </c>
      <c r="K25" s="130">
        <v>1</v>
      </c>
      <c r="L25" s="71">
        <f>IFERROR(F25/G25-1,"n/a")</f>
        <v>0</v>
      </c>
      <c r="M25" s="71">
        <f>IFERROR(F25/H25-1,"n/a")</f>
        <v>0</v>
      </c>
      <c r="N25" s="71" t="str">
        <f>IFERROR(F25/I25-1,"n/a")</f>
        <v>n/a</v>
      </c>
      <c r="O25" s="71" t="str">
        <f>IFERROR(F25/J25-1,"n/a")</f>
        <v>n/a</v>
      </c>
      <c r="P25" s="131">
        <f>IFERROR(F25/K25-1,"n/a")</f>
        <v>0</v>
      </c>
      <c r="Q25" s="75">
        <v>1</v>
      </c>
      <c r="R25" s="75">
        <v>1</v>
      </c>
      <c r="S25" s="75">
        <v>1</v>
      </c>
      <c r="T25" s="75">
        <v>0</v>
      </c>
      <c r="U25" s="75">
        <v>0</v>
      </c>
      <c r="V25" s="75">
        <v>1</v>
      </c>
      <c r="W25" s="71">
        <f>IFERROR(Q25/R25-1,"n/a")</f>
        <v>0</v>
      </c>
      <c r="X25" s="71">
        <f>IFERROR(Q25/S25-1,"n/a")</f>
        <v>0</v>
      </c>
      <c r="Y25" s="71" t="str">
        <f>IFERROR(Q25/T25-1,"n/a")</f>
        <v>n/a</v>
      </c>
      <c r="Z25" s="71" t="str">
        <f>IFERROR(Q25/U25-1,"n/a")</f>
        <v>n/a</v>
      </c>
      <c r="AA25" s="131">
        <f>IFERROR(Q25/V25-1,"n/a")</f>
        <v>0</v>
      </c>
      <c r="AB25" s="75">
        <v>21</v>
      </c>
      <c r="AC25" s="75">
        <v>9</v>
      </c>
      <c r="AD25" s="75">
        <v>0</v>
      </c>
      <c r="AE25" s="75">
        <v>0</v>
      </c>
      <c r="AF25" s="231">
        <v>16</v>
      </c>
      <c r="AG25" s="224"/>
      <c r="AH25" s="224"/>
    </row>
    <row r="26" spans="1:34" s="225" customFormat="1" ht="12.75">
      <c r="A26" s="224"/>
      <c r="B26" s="229"/>
      <c r="C26" s="190"/>
      <c r="D26" s="168" t="s">
        <v>20</v>
      </c>
      <c r="E26" s="189"/>
      <c r="F26" s="130">
        <v>4131</v>
      </c>
      <c r="G26" s="130">
        <v>2258</v>
      </c>
      <c r="H26" s="130">
        <v>925</v>
      </c>
      <c r="I26" s="130">
        <v>0</v>
      </c>
      <c r="J26" s="130">
        <v>0</v>
      </c>
      <c r="K26" s="130">
        <v>1059</v>
      </c>
      <c r="L26" s="71">
        <f>IFERROR(F26/G26-1,"n/a")</f>
        <v>0.82949512843224094</v>
      </c>
      <c r="M26" s="71">
        <f>IFERROR(F26/H26-1,"n/a")</f>
        <v>3.4659459459459461</v>
      </c>
      <c r="N26" s="71" t="str">
        <f>IFERROR(F26/I26-1,"n/a")</f>
        <v>n/a</v>
      </c>
      <c r="O26" s="71" t="str">
        <f>IFERROR(F26/J26-1,"n/a")</f>
        <v>n/a</v>
      </c>
      <c r="P26" s="131">
        <f>IFERROR(F26/K26-1,"n/a")</f>
        <v>2.9008498583569406</v>
      </c>
      <c r="Q26" s="75">
        <v>4131</v>
      </c>
      <c r="R26" s="75">
        <v>2258</v>
      </c>
      <c r="S26" s="75">
        <v>925</v>
      </c>
      <c r="T26" s="75">
        <v>0</v>
      </c>
      <c r="U26" s="75">
        <v>0</v>
      </c>
      <c r="V26" s="75">
        <v>1059</v>
      </c>
      <c r="W26" s="71">
        <f>IFERROR(Q26/R26-1,"n/a")</f>
        <v>0.82949512843224094</v>
      </c>
      <c r="X26" s="71">
        <f>IFERROR(Q26/S26-1,"n/a")</f>
        <v>3.4659459459459461</v>
      </c>
      <c r="Y26" s="71" t="str">
        <f>IFERROR(Q26/T26-1,"n/a")</f>
        <v>n/a</v>
      </c>
      <c r="Z26" s="71" t="str">
        <f>IFERROR(Q26/U26-1,"n/a")</f>
        <v>n/a</v>
      </c>
      <c r="AA26" s="131">
        <f>IFERROR(Q26/V26-1,"n/a")</f>
        <v>2.9008498583569406</v>
      </c>
      <c r="AB26" s="75">
        <v>38626</v>
      </c>
      <c r="AC26" s="75">
        <v>15637</v>
      </c>
      <c r="AD26" s="75">
        <v>0</v>
      </c>
      <c r="AE26" s="75">
        <v>0</v>
      </c>
      <c r="AF26" s="233">
        <v>20248</v>
      </c>
      <c r="AG26" s="224"/>
      <c r="AH26" s="224"/>
    </row>
    <row r="27" spans="1:34" s="225" customFormat="1" ht="13.5" thickBot="1">
      <c r="A27" s="224"/>
      <c r="B27" s="229"/>
      <c r="C27" s="198" t="s">
        <v>16</v>
      </c>
      <c r="D27" s="199"/>
      <c r="E27" s="200"/>
      <c r="F27" s="137">
        <f t="shared" ref="F27:K28" si="0">F13+F16+F19+F22+F25</f>
        <v>483</v>
      </c>
      <c r="G27" s="137">
        <f t="shared" si="0"/>
        <v>385</v>
      </c>
      <c r="H27" s="137">
        <f t="shared" si="0"/>
        <v>328</v>
      </c>
      <c r="I27" s="137">
        <f t="shared" si="0"/>
        <v>7</v>
      </c>
      <c r="J27" s="137">
        <f t="shared" si="0"/>
        <v>42</v>
      </c>
      <c r="K27" s="137">
        <f t="shared" si="0"/>
        <v>292</v>
      </c>
      <c r="L27" s="138">
        <f>IFERROR(F27/G27-1,"n/a")</f>
        <v>0.25454545454545463</v>
      </c>
      <c r="M27" s="138">
        <f>IFERROR(F27/H27-1,"n/a")</f>
        <v>0.47256097560975618</v>
      </c>
      <c r="N27" s="138">
        <f>IFERROR(F27/I27-1,"n/a")</f>
        <v>68</v>
      </c>
      <c r="O27" s="138">
        <f>IFERROR(F27/J27-1,"n/a")</f>
        <v>10.5</v>
      </c>
      <c r="P27" s="139">
        <f>IFERROR(F27/K27-1,"n/a")</f>
        <v>0.65410958904109595</v>
      </c>
      <c r="Q27" s="137">
        <f t="shared" ref="Q27:V28" si="1">Q13+Q16+Q19+Q22+Q25</f>
        <v>1508</v>
      </c>
      <c r="R27" s="137">
        <f t="shared" si="1"/>
        <v>1252</v>
      </c>
      <c r="S27" s="137">
        <f t="shared" si="1"/>
        <v>959</v>
      </c>
      <c r="T27" s="137">
        <f t="shared" si="1"/>
        <v>19</v>
      </c>
      <c r="U27" s="137">
        <f t="shared" si="1"/>
        <v>607</v>
      </c>
      <c r="V27" s="137">
        <f t="shared" si="1"/>
        <v>926</v>
      </c>
      <c r="W27" s="138">
        <f>IFERROR(Q27/R27-1,"n/a")</f>
        <v>0.20447284345047922</v>
      </c>
      <c r="X27" s="138">
        <f>IFERROR(Q27/S27-1,"n/a")</f>
        <v>0.57247132429614189</v>
      </c>
      <c r="Y27" s="138">
        <f>IFERROR(Q27/T27-1,"n/a")</f>
        <v>78.368421052631575</v>
      </c>
      <c r="Z27" s="138">
        <f>IFERROR(Q27/U27-1,"n/a")</f>
        <v>1.4843492586490941</v>
      </c>
      <c r="AA27" s="139">
        <f>IFERROR(Q27/V27-1,"n/a")</f>
        <v>0.62850971922246224</v>
      </c>
      <c r="AB27" s="137">
        <f>AB13+AB16+AB19+AB22+AB25</f>
        <v>4434</v>
      </c>
      <c r="AC27" s="137">
        <f>AC13+AC16+AC19+AC22+AC25</f>
        <v>3620</v>
      </c>
      <c r="AD27" s="140">
        <f t="shared" ref="AD27:AF28" si="2">AD13+AD16+AD19+AD22+AD25</f>
        <v>1054</v>
      </c>
      <c r="AE27" s="140">
        <f t="shared" si="2"/>
        <v>657</v>
      </c>
      <c r="AF27" s="159">
        <f t="shared" si="2"/>
        <v>3310</v>
      </c>
      <c r="AG27" s="224"/>
      <c r="AH27" s="224"/>
    </row>
    <row r="28" spans="1:34" s="225" customFormat="1" ht="14.25" thickTop="1" thickBot="1">
      <c r="A28" s="224"/>
      <c r="B28" s="229"/>
      <c r="C28" s="201" t="s">
        <v>17</v>
      </c>
      <c r="D28" s="202"/>
      <c r="E28" s="203"/>
      <c r="F28" s="141">
        <f t="shared" si="0"/>
        <v>1284225</v>
      </c>
      <c r="G28" s="141">
        <f t="shared" si="0"/>
        <v>978362</v>
      </c>
      <c r="H28" s="141">
        <f t="shared" si="0"/>
        <v>507465</v>
      </c>
      <c r="I28" s="141">
        <f t="shared" si="0"/>
        <v>6002</v>
      </c>
      <c r="J28" s="141">
        <f t="shared" si="0"/>
        <v>0</v>
      </c>
      <c r="K28" s="141">
        <f t="shared" si="0"/>
        <v>791238</v>
      </c>
      <c r="L28" s="142">
        <f>IFERROR(F28/G28-1,"n/a")</f>
        <v>0.31262763680519079</v>
      </c>
      <c r="M28" s="142">
        <f>IFERROR(F28/H28-1,"n/a")</f>
        <v>1.5306671396056872</v>
      </c>
      <c r="N28" s="142">
        <f>IFERROR(F28/I28-1,"n/a")</f>
        <v>212.96617794068644</v>
      </c>
      <c r="O28" s="142" t="str">
        <f>IFERROR(F28/J28-1,"n/a")</f>
        <v>n/a</v>
      </c>
      <c r="P28" s="143">
        <f>IFERROR(F28/K28-1,"n/a")</f>
        <v>0.62305779044990262</v>
      </c>
      <c r="Q28" s="141">
        <f t="shared" si="1"/>
        <v>4516135</v>
      </c>
      <c r="R28" s="141">
        <f t="shared" si="1"/>
        <v>3456721</v>
      </c>
      <c r="S28" s="141">
        <f t="shared" si="1"/>
        <v>1375170</v>
      </c>
      <c r="T28" s="141">
        <f t="shared" si="1"/>
        <v>16105</v>
      </c>
      <c r="U28" s="141">
        <f t="shared" si="1"/>
        <v>1276302</v>
      </c>
      <c r="V28" s="141">
        <f t="shared" si="1"/>
        <v>2581100</v>
      </c>
      <c r="W28" s="142">
        <f>IFERROR(Q28/R28-1,"n/a")</f>
        <v>0.3064794642090003</v>
      </c>
      <c r="X28" s="142">
        <f>IFERROR(Q28/S28-1,"n/a")</f>
        <v>2.2840557894660298</v>
      </c>
      <c r="Y28" s="142">
        <f>IFERROR(Q28/T28-1,"n/a")</f>
        <v>279.41819310773053</v>
      </c>
      <c r="Z28" s="142">
        <f>IFERROR(Q28/U28-1,"n/a")</f>
        <v>2.5384532814333913</v>
      </c>
      <c r="AA28" s="143">
        <f>IFERROR(Q28/V28-1,"n/a")</f>
        <v>0.74969392894502351</v>
      </c>
      <c r="AB28" s="141">
        <f>AB14+AB17+AB20+AB23+AB26</f>
        <v>12658551</v>
      </c>
      <c r="AC28" s="141">
        <f>AC14+AC17+AC20+AC23+AC26</f>
        <v>7626669</v>
      </c>
      <c r="AD28" s="144">
        <f t="shared" si="2"/>
        <v>1552483</v>
      </c>
      <c r="AE28" s="144">
        <f t="shared" si="2"/>
        <v>1314158</v>
      </c>
      <c r="AF28" s="162">
        <f t="shared" si="2"/>
        <v>9152531</v>
      </c>
      <c r="AG28" s="224"/>
      <c r="AH28" s="224"/>
    </row>
    <row r="29" spans="1:34" s="225" customFormat="1" ht="12" thickTop="1">
      <c r="A29" s="224"/>
      <c r="B29" s="224"/>
      <c r="C29" s="224"/>
      <c r="D29" s="224"/>
      <c r="E29" s="224"/>
      <c r="F29" s="224"/>
      <c r="G29" s="230"/>
      <c r="H29" s="230"/>
      <c r="I29" s="230"/>
      <c r="J29" s="230"/>
      <c r="K29" s="230"/>
      <c r="L29" s="230"/>
      <c r="M29" s="230"/>
      <c r="N29" s="230"/>
      <c r="O29" s="230"/>
      <c r="P29" s="224"/>
      <c r="Q29" s="224"/>
      <c r="R29" s="224"/>
      <c r="S29" s="224"/>
      <c r="T29" s="224"/>
      <c r="U29" s="224"/>
      <c r="V29" s="224"/>
      <c r="W29" s="224"/>
      <c r="X29" s="224"/>
      <c r="Y29" s="224"/>
      <c r="Z29" s="224"/>
      <c r="AA29" s="224"/>
      <c r="AB29" s="224"/>
      <c r="AC29" s="224"/>
      <c r="AD29" s="224"/>
      <c r="AE29" s="224"/>
      <c r="AF29" s="224"/>
      <c r="AG29" s="224"/>
      <c r="AH29" s="224"/>
    </row>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9"/>
  <sheetViews>
    <sheetView showGridLines="0" zoomScaleNormal="100" workbookViewId="0">
      <selection activeCell="E4" sqref="E4"/>
    </sheetView>
  </sheetViews>
  <sheetFormatPr defaultColWidth="0" defaultRowHeight="0" customHeight="1" zeroHeight="1"/>
  <cols>
    <col min="1" max="2" width="4.140625" customWidth="1"/>
    <col min="3" max="3" width="3.7109375" customWidth="1"/>
    <col min="4" max="4" width="8.85546875" customWidth="1"/>
    <col min="5" max="6" width="13" customWidth="1"/>
    <col min="7" max="7" width="11.140625" bestFit="1" customWidth="1"/>
    <col min="8" max="8" width="10.28515625" bestFit="1" customWidth="1"/>
    <col min="9" max="10" width="8.85546875" customWidth="1"/>
    <col min="11" max="11" width="10.28515625" bestFit="1" customWidth="1"/>
    <col min="12" max="12" width="8" customWidth="1"/>
    <col min="13" max="13" width="8.85546875" bestFit="1" customWidth="1"/>
    <col min="14" max="16" width="8" customWidth="1"/>
    <col min="17" max="17" width="10.28515625" bestFit="1"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9.140625" bestFit="1" customWidth="1"/>
    <col min="24" max="24" width="8.85546875" bestFit="1" customWidth="1"/>
    <col min="25" max="25" width="8.85546875" customWidth="1"/>
    <col min="26" max="26" width="9" bestFit="1" customWidth="1"/>
    <col min="27" max="27" width="7.7109375" customWidth="1"/>
    <col min="28" max="28" width="10.28515625" bestFit="1" customWidth="1"/>
    <col min="29" max="29" width="13.42578125" bestFit="1" customWidth="1"/>
    <col min="30" max="30" width="13.28515625" bestFit="1" customWidth="1"/>
    <col min="31" max="31" width="12.85546875" bestFit="1" customWidth="1"/>
    <col min="32" max="32" width="15.42578125" bestFit="1" customWidth="1"/>
    <col min="33" max="33" width="11.28515625" customWidth="1"/>
    <col min="34" max="34" width="3.42578125" customWidth="1"/>
    <col min="35" max="16384" width="8.85546875" hidden="1"/>
  </cols>
  <sheetData>
    <row r="1" spans="1:34"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15"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165"/>
      <c r="AH2" s="10"/>
    </row>
    <row r="3" spans="1:34" ht="15">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6">
        <v>45337</v>
      </c>
      <c r="AG3" s="166"/>
      <c r="AH3" s="10"/>
    </row>
    <row r="4" spans="1:34" ht="15.75">
      <c r="A4" s="10"/>
      <c r="B4" s="167" t="s">
        <v>11</v>
      </c>
      <c r="C4" s="168"/>
      <c r="D4" s="205"/>
      <c r="E4" s="234" t="s">
        <v>109</v>
      </c>
      <c r="F4" s="234"/>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0"/>
    </row>
    <row r="5" spans="1:34" ht="15">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0"/>
    </row>
    <row r="6" spans="1:34" ht="15">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0"/>
    </row>
    <row r="7" spans="1:34" ht="15">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65"/>
      <c r="AD7" s="165"/>
      <c r="AE7" s="165"/>
      <c r="AF7" s="165"/>
      <c r="AG7" s="165"/>
      <c r="AH7" s="10"/>
    </row>
    <row r="8" spans="1:34" ht="15">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65"/>
      <c r="AD8" s="165"/>
      <c r="AE8" s="165"/>
      <c r="AF8" s="165"/>
      <c r="AG8" s="165"/>
      <c r="AH8" s="10"/>
    </row>
    <row r="9" spans="1:34" s="225" customFormat="1" ht="15" customHeight="1">
      <c r="A9" s="224"/>
      <c r="C9" s="171" t="s">
        <v>11</v>
      </c>
      <c r="D9" s="172"/>
      <c r="E9" s="172"/>
      <c r="F9" s="250">
        <f>D4</f>
        <v>0</v>
      </c>
      <c r="G9" s="250"/>
      <c r="H9" s="250"/>
      <c r="I9" s="250"/>
      <c r="J9" s="250"/>
      <c r="K9" s="250"/>
      <c r="L9" s="250"/>
      <c r="M9" s="250"/>
      <c r="N9" s="250"/>
      <c r="O9" s="250"/>
      <c r="P9" s="251"/>
      <c r="Q9" s="252" t="s">
        <v>14</v>
      </c>
      <c r="R9" s="253"/>
      <c r="S9" s="253"/>
      <c r="T9" s="253"/>
      <c r="U9" s="253"/>
      <c r="V9" s="253"/>
      <c r="W9" s="253"/>
      <c r="X9" s="253"/>
      <c r="Y9" s="253"/>
      <c r="Z9" s="253"/>
      <c r="AA9" s="254"/>
      <c r="AB9" s="252" t="s">
        <v>25</v>
      </c>
      <c r="AC9" s="253"/>
      <c r="AD9" s="253"/>
      <c r="AE9" s="253"/>
      <c r="AF9" s="255"/>
      <c r="AG9" s="224"/>
      <c r="AH9" s="224"/>
    </row>
    <row r="10" spans="1:34" s="225" customFormat="1" ht="13.5">
      <c r="A10" s="224"/>
      <c r="B10" s="226"/>
      <c r="C10" s="174"/>
      <c r="D10" s="175"/>
      <c r="E10" s="175"/>
      <c r="F10" s="256"/>
      <c r="G10" s="257"/>
      <c r="H10" s="257"/>
      <c r="I10" s="257"/>
      <c r="J10" s="257"/>
      <c r="K10" s="257"/>
      <c r="L10" s="257"/>
      <c r="M10" s="257"/>
      <c r="N10" s="257"/>
      <c r="O10" s="257"/>
      <c r="P10" s="258"/>
      <c r="Q10" s="256"/>
      <c r="R10" s="257"/>
      <c r="S10" s="257"/>
      <c r="T10" s="257"/>
      <c r="U10" s="257"/>
      <c r="V10" s="257"/>
      <c r="W10" s="257"/>
      <c r="X10" s="257"/>
      <c r="Y10" s="257"/>
      <c r="Z10" s="257"/>
      <c r="AA10" s="258"/>
      <c r="AB10" s="175"/>
      <c r="AC10" s="175"/>
      <c r="AD10" s="175"/>
      <c r="AE10" s="175"/>
      <c r="AF10" s="176"/>
      <c r="AG10" s="224"/>
      <c r="AH10" s="224"/>
    </row>
    <row r="11" spans="1:34" s="225" customFormat="1" ht="25.9" customHeight="1">
      <c r="A11" s="227"/>
      <c r="B11" s="228"/>
      <c r="C11" s="178" t="s">
        <v>21</v>
      </c>
      <c r="D11" s="179"/>
      <c r="E11" s="180"/>
      <c r="F11" s="181">
        <v>2024</v>
      </c>
      <c r="G11" s="182">
        <v>2023</v>
      </c>
      <c r="H11" s="182">
        <v>2022</v>
      </c>
      <c r="I11" s="182">
        <v>2021</v>
      </c>
      <c r="J11" s="182">
        <v>2020</v>
      </c>
      <c r="K11" s="182">
        <v>2019</v>
      </c>
      <c r="L11" s="183" t="s">
        <v>111</v>
      </c>
      <c r="M11" s="183" t="s">
        <v>112</v>
      </c>
      <c r="N11" s="183" t="s">
        <v>113</v>
      </c>
      <c r="O11" s="183" t="s">
        <v>114</v>
      </c>
      <c r="P11" s="184" t="s">
        <v>115</v>
      </c>
      <c r="Q11" s="183">
        <v>2024</v>
      </c>
      <c r="R11" s="183">
        <v>2023</v>
      </c>
      <c r="S11" s="183">
        <v>2022</v>
      </c>
      <c r="T11" s="182">
        <v>2021</v>
      </c>
      <c r="U11" s="182">
        <v>2020</v>
      </c>
      <c r="V11" s="182">
        <v>2019</v>
      </c>
      <c r="W11" s="183" t="s">
        <v>111</v>
      </c>
      <c r="X11" s="183" t="s">
        <v>112</v>
      </c>
      <c r="Y11" s="183" t="s">
        <v>113</v>
      </c>
      <c r="Z11" s="183" t="s">
        <v>114</v>
      </c>
      <c r="AA11" s="184" t="s">
        <v>115</v>
      </c>
      <c r="AB11" s="183">
        <v>2023</v>
      </c>
      <c r="AC11" s="183">
        <v>2022</v>
      </c>
      <c r="AD11" s="183">
        <v>2021</v>
      </c>
      <c r="AE11" s="182">
        <v>2020</v>
      </c>
      <c r="AF11" s="185">
        <v>2019</v>
      </c>
      <c r="AG11" s="227"/>
      <c r="AH11" s="227"/>
    </row>
    <row r="12" spans="1:34" s="225" customFormat="1" ht="12.75">
      <c r="A12" s="224"/>
      <c r="B12" s="229"/>
      <c r="C12" s="188" t="s">
        <v>83</v>
      </c>
      <c r="D12" s="168"/>
      <c r="E12" s="189"/>
      <c r="F12" s="168"/>
      <c r="G12" s="168"/>
      <c r="H12" s="168"/>
      <c r="I12" s="168"/>
      <c r="J12" s="168"/>
      <c r="K12" s="168"/>
      <c r="L12" s="168"/>
      <c r="M12" s="168"/>
      <c r="N12" s="168"/>
      <c r="O12" s="168"/>
      <c r="P12" s="189"/>
      <c r="Q12" s="168"/>
      <c r="R12" s="168"/>
      <c r="S12" s="168"/>
      <c r="T12" s="168"/>
      <c r="U12" s="168"/>
      <c r="V12" s="168"/>
      <c r="W12" s="168"/>
      <c r="X12" s="168"/>
      <c r="Y12" s="168"/>
      <c r="Z12" s="168"/>
      <c r="AA12" s="189"/>
      <c r="AB12" s="168"/>
      <c r="AC12" s="168"/>
      <c r="AD12" s="168"/>
      <c r="AE12" s="168"/>
      <c r="AF12" s="189"/>
      <c r="AG12" s="224"/>
      <c r="AH12" s="224"/>
    </row>
    <row r="13" spans="1:34" s="225" customFormat="1" ht="12.75">
      <c r="A13" s="224"/>
      <c r="B13" s="229"/>
      <c r="C13" s="190"/>
      <c r="D13" s="168" t="s">
        <v>19</v>
      </c>
      <c r="E13" s="189"/>
      <c r="F13" s="130">
        <v>282</v>
      </c>
      <c r="G13" s="130">
        <v>181</v>
      </c>
      <c r="H13" s="130">
        <v>204</v>
      </c>
      <c r="I13" s="130">
        <v>0</v>
      </c>
      <c r="J13" s="130">
        <v>147</v>
      </c>
      <c r="K13" s="130">
        <v>170</v>
      </c>
      <c r="L13" s="71">
        <f>IFERROR(F13/G13-1,"n/a")</f>
        <v>0.55801104972375692</v>
      </c>
      <c r="M13" s="71">
        <f>IFERROR(F13/H13-1,"n/a")</f>
        <v>0.38235294117647056</v>
      </c>
      <c r="N13" s="71" t="str">
        <f>IFERROR(F13/I13-1,"n/a")</f>
        <v>n/a</v>
      </c>
      <c r="O13" s="71">
        <f>IFERROR(F13/J13-1,"n/a")</f>
        <v>0.91836734693877542</v>
      </c>
      <c r="P13" s="131">
        <f>IFERROR(F13/K13-1,"n/a")</f>
        <v>0.65882352941176481</v>
      </c>
      <c r="Q13" s="75">
        <v>703</v>
      </c>
      <c r="R13" s="75">
        <v>530</v>
      </c>
      <c r="S13" s="75">
        <v>530</v>
      </c>
      <c r="T13" s="75">
        <v>0</v>
      </c>
      <c r="U13" s="75">
        <v>509</v>
      </c>
      <c r="V13" s="75">
        <v>516</v>
      </c>
      <c r="W13" s="71">
        <f>IFERROR(Q13/R13-1,"n/a")</f>
        <v>0.32641509433962268</v>
      </c>
      <c r="X13" s="71">
        <f>IFERROR(Q13/S13-1,"n/a")</f>
        <v>0.32641509433962268</v>
      </c>
      <c r="Y13" s="71" t="str">
        <f>IFERROR(Q13/T13-1,"n/a")</f>
        <v>n/a</v>
      </c>
      <c r="Z13" s="71">
        <f>IFERROR(Q13/U13-1,"n/a")</f>
        <v>0.38113948919449903</v>
      </c>
      <c r="AA13" s="131">
        <f>IFERROR(Q13/V13-1,"n/a")</f>
        <v>0.36240310077519378</v>
      </c>
      <c r="AB13" s="75">
        <v>1630</v>
      </c>
      <c r="AC13" s="75">
        <v>1486</v>
      </c>
      <c r="AD13" s="75">
        <v>522</v>
      </c>
      <c r="AE13" s="75">
        <v>551</v>
      </c>
      <c r="AF13" s="231">
        <v>1591</v>
      </c>
      <c r="AG13" s="224"/>
      <c r="AH13" s="224"/>
    </row>
    <row r="14" spans="1:34" s="225" customFormat="1" ht="12.75">
      <c r="A14" s="224"/>
      <c r="B14" s="229"/>
      <c r="C14" s="190"/>
      <c r="D14" s="168" t="s">
        <v>20</v>
      </c>
      <c r="E14" s="189"/>
      <c r="F14" s="130">
        <v>854103</v>
      </c>
      <c r="G14" s="130">
        <v>565574</v>
      </c>
      <c r="H14" s="130">
        <v>344501</v>
      </c>
      <c r="I14" s="130">
        <v>0</v>
      </c>
      <c r="J14" s="130">
        <v>196286</v>
      </c>
      <c r="K14" s="130">
        <v>500596</v>
      </c>
      <c r="L14" s="71">
        <f>IFERROR(F14/G14-1,"n/a")</f>
        <v>0.51015251761926828</v>
      </c>
      <c r="M14" s="71">
        <f>IFERROR(F14/H14-1,"n/a")</f>
        <v>1.4792467946392027</v>
      </c>
      <c r="N14" s="71" t="str">
        <f>IFERROR(F14/I14-1,"n/a")</f>
        <v>n/a</v>
      </c>
      <c r="O14" s="71">
        <f>IFERROR(F14/J14-1,"n/a")</f>
        <v>3.3513189937132548</v>
      </c>
      <c r="P14" s="131">
        <f>IFERROR(F14/K14-1,"n/a")</f>
        <v>0.70617224268671741</v>
      </c>
      <c r="Q14" s="75">
        <v>2150242</v>
      </c>
      <c r="R14" s="75">
        <v>1538184</v>
      </c>
      <c r="S14" s="75">
        <v>759658</v>
      </c>
      <c r="T14" s="75">
        <v>0</v>
      </c>
      <c r="U14" s="75">
        <v>1092884</v>
      </c>
      <c r="V14" s="75">
        <v>1451104</v>
      </c>
      <c r="W14" s="71">
        <f>IFERROR(Q14/R14-1,"n/a")</f>
        <v>0.39790948287070993</v>
      </c>
      <c r="X14" s="71">
        <f>IFERROR(Q14/S14-1,"n/a")</f>
        <v>1.8305395322632028</v>
      </c>
      <c r="Y14" s="71" t="str">
        <f>IFERROR(Q14/T14-1,"n/a")</f>
        <v>n/a</v>
      </c>
      <c r="Z14" s="71">
        <f>IFERROR(Q14/U14-1,"n/a")</f>
        <v>0.96749334787589536</v>
      </c>
      <c r="AA14" s="131">
        <f>IFERROR(Q14/V14-1,"n/a")</f>
        <v>0.48179730742937799</v>
      </c>
      <c r="AB14" s="75">
        <v>5232537</v>
      </c>
      <c r="AC14" s="75">
        <v>3592413</v>
      </c>
      <c r="AD14" s="75">
        <v>768312</v>
      </c>
      <c r="AE14" s="75">
        <v>1092884</v>
      </c>
      <c r="AF14" s="231">
        <v>4592479</v>
      </c>
      <c r="AG14" s="224"/>
      <c r="AH14" s="224"/>
    </row>
    <row r="15" spans="1:34" s="225" customFormat="1" ht="12.75">
      <c r="A15" s="224"/>
      <c r="B15" s="229"/>
      <c r="C15" s="188" t="s">
        <v>84</v>
      </c>
      <c r="D15" s="168"/>
      <c r="E15" s="189"/>
      <c r="F15" s="218"/>
      <c r="G15" s="218"/>
      <c r="H15" s="168"/>
      <c r="I15" s="168"/>
      <c r="J15" s="168"/>
      <c r="K15" s="168"/>
      <c r="L15" s="71"/>
      <c r="M15" s="71"/>
      <c r="N15" s="71"/>
      <c r="O15" s="71"/>
      <c r="P15" s="193"/>
      <c r="Q15" s="154"/>
      <c r="R15" s="154"/>
      <c r="S15" s="154"/>
      <c r="T15" s="154"/>
      <c r="U15" s="154"/>
      <c r="V15" s="154"/>
      <c r="W15" s="71"/>
      <c r="X15" s="71"/>
      <c r="Y15" s="71"/>
      <c r="Z15" s="71"/>
      <c r="AA15" s="193"/>
      <c r="AB15" s="49"/>
      <c r="AC15" s="49"/>
      <c r="AD15" s="49"/>
      <c r="AE15" s="49"/>
      <c r="AF15" s="232"/>
      <c r="AG15" s="224"/>
      <c r="AH15" s="224"/>
    </row>
    <row r="16" spans="1:34" s="225" customFormat="1" ht="12.75">
      <c r="A16" s="224"/>
      <c r="B16" s="229"/>
      <c r="C16" s="190"/>
      <c r="D16" s="168" t="s">
        <v>19</v>
      </c>
      <c r="E16" s="189"/>
      <c r="F16" s="130">
        <v>17</v>
      </c>
      <c r="G16" s="130">
        <v>16</v>
      </c>
      <c r="H16" s="130">
        <v>26</v>
      </c>
      <c r="I16" s="130">
        <v>5</v>
      </c>
      <c r="J16" s="130">
        <v>1</v>
      </c>
      <c r="K16" s="130">
        <v>10</v>
      </c>
      <c r="L16" s="71">
        <f>IFERROR(F16/G16-1,"n/a")</f>
        <v>6.25E-2</v>
      </c>
      <c r="M16" s="71">
        <f>IFERROR(F16/H16-1,"n/a")</f>
        <v>-0.34615384615384615</v>
      </c>
      <c r="N16" s="71">
        <f>IFERROR(F16/I16-1,"n/a")</f>
        <v>2.4</v>
      </c>
      <c r="O16" s="71">
        <f>IFERROR(F16/J16-1,"n/a")</f>
        <v>16</v>
      </c>
      <c r="P16" s="131">
        <f>IFERROR(F16/K16-1,"n/a")</f>
        <v>0.7</v>
      </c>
      <c r="Q16" s="75">
        <v>36</v>
      </c>
      <c r="R16" s="75">
        <v>27</v>
      </c>
      <c r="S16" s="75">
        <v>36</v>
      </c>
      <c r="T16" s="75">
        <v>12</v>
      </c>
      <c r="U16" s="75">
        <v>10</v>
      </c>
      <c r="V16" s="75">
        <v>23</v>
      </c>
      <c r="W16" s="71">
        <f>IFERROR(Q16/R16-1,"n/a")</f>
        <v>0.33333333333333326</v>
      </c>
      <c r="X16" s="71">
        <f>IFERROR(Q16/S16-1,"n/a")</f>
        <v>0</v>
      </c>
      <c r="Y16" s="71">
        <f>IFERROR(Q16/T16-1,"n/a")</f>
        <v>2</v>
      </c>
      <c r="Z16" s="71">
        <f>IFERROR(Q16/U16-1,"n/a")</f>
        <v>2.6</v>
      </c>
      <c r="AA16" s="131">
        <f>IFERROR(Q16/V16-1,"n/a")</f>
        <v>0.56521739130434789</v>
      </c>
      <c r="AB16" s="75">
        <v>575</v>
      </c>
      <c r="AC16" s="75">
        <v>572</v>
      </c>
      <c r="AD16" s="75">
        <v>202</v>
      </c>
      <c r="AE16" s="75">
        <v>54</v>
      </c>
      <c r="AF16" s="231">
        <v>586</v>
      </c>
      <c r="AG16" s="224"/>
      <c r="AH16" s="224"/>
    </row>
    <row r="17" spans="1:34" s="225" customFormat="1" ht="12.75">
      <c r="A17" s="224"/>
      <c r="B17" s="229"/>
      <c r="C17" s="190"/>
      <c r="D17" s="168" t="s">
        <v>20</v>
      </c>
      <c r="E17" s="189"/>
      <c r="F17" s="130">
        <v>54338</v>
      </c>
      <c r="G17" s="130">
        <v>43135</v>
      </c>
      <c r="H17" s="130">
        <v>28377</v>
      </c>
      <c r="I17" s="130">
        <v>4146</v>
      </c>
      <c r="J17" s="130">
        <v>565</v>
      </c>
      <c r="K17" s="130">
        <v>32801</v>
      </c>
      <c r="L17" s="71">
        <f>IFERROR(F17/G17-1,"n/a")</f>
        <v>0.2597194853367335</v>
      </c>
      <c r="M17" s="71">
        <f>IFERROR(F17/H17-1,"n/a")</f>
        <v>0.91486062656376643</v>
      </c>
      <c r="N17" s="71">
        <f>IFERROR(F17/I17-1,"n/a")</f>
        <v>12.10612638687892</v>
      </c>
      <c r="O17" s="71">
        <f>IFERROR(F17/J17-1,"n/a")</f>
        <v>95.173451327433625</v>
      </c>
      <c r="P17" s="131">
        <f>IFERROR(F17/K17-1,"n/a")</f>
        <v>0.6565958354928203</v>
      </c>
      <c r="Q17" s="75">
        <v>128872</v>
      </c>
      <c r="R17" s="75">
        <v>83055</v>
      </c>
      <c r="S17" s="75">
        <v>36508</v>
      </c>
      <c r="T17" s="75">
        <v>10103</v>
      </c>
      <c r="U17" s="75">
        <v>41113</v>
      </c>
      <c r="V17" s="75">
        <v>80374</v>
      </c>
      <c r="W17" s="71">
        <f>IFERROR(Q17/R17-1,"n/a")</f>
        <v>0.55164649930768772</v>
      </c>
      <c r="X17" s="71">
        <f>IFERROR(Q17/S17-1,"n/a")</f>
        <v>2.5299660348416784</v>
      </c>
      <c r="Y17" s="71">
        <f>IFERROR(Q17/T17-1,"n/a")</f>
        <v>11.755815104424428</v>
      </c>
      <c r="Z17" s="71">
        <f>IFERROR(Q17/U17-1,"n/a")</f>
        <v>2.1345803030671564</v>
      </c>
      <c r="AA17" s="131">
        <f>IFERROR(Q17/V17-1,"n/a")</f>
        <v>0.60340408589842487</v>
      </c>
      <c r="AB17" s="75">
        <v>1660685</v>
      </c>
      <c r="AC17" s="75">
        <v>965963</v>
      </c>
      <c r="AD17" s="75">
        <v>301521</v>
      </c>
      <c r="AE17" s="75">
        <v>70675</v>
      </c>
      <c r="AF17" s="231">
        <v>1400932</v>
      </c>
      <c r="AG17" s="224"/>
      <c r="AH17" s="224"/>
    </row>
    <row r="18" spans="1:34" s="225" customFormat="1" ht="12.75">
      <c r="A18" s="224"/>
      <c r="B18" s="229"/>
      <c r="C18" s="188" t="s">
        <v>85</v>
      </c>
      <c r="D18" s="168"/>
      <c r="E18" s="189"/>
      <c r="F18" s="135"/>
      <c r="G18" s="135"/>
      <c r="H18" s="135"/>
      <c r="I18" s="135"/>
      <c r="J18" s="135"/>
      <c r="K18" s="135"/>
      <c r="L18" s="71"/>
      <c r="M18" s="71"/>
      <c r="N18" s="71"/>
      <c r="O18" s="71"/>
      <c r="P18" s="131"/>
      <c r="Q18" s="154"/>
      <c r="R18" s="154"/>
      <c r="S18" s="154"/>
      <c r="T18" s="154"/>
      <c r="U18" s="154"/>
      <c r="V18" s="154"/>
      <c r="W18" s="71"/>
      <c r="X18" s="71"/>
      <c r="Y18" s="71"/>
      <c r="Z18" s="71"/>
      <c r="AA18" s="131"/>
      <c r="AB18" s="49"/>
      <c r="AC18" s="49"/>
      <c r="AD18" s="49"/>
      <c r="AE18" s="49"/>
      <c r="AF18" s="232"/>
      <c r="AG18" s="224"/>
      <c r="AH18" s="224"/>
    </row>
    <row r="19" spans="1:34" s="225" customFormat="1" ht="12.75">
      <c r="A19" s="224"/>
      <c r="B19" s="229"/>
      <c r="C19" s="190"/>
      <c r="D19" s="168" t="s">
        <v>19</v>
      </c>
      <c r="E19" s="189"/>
      <c r="F19" s="130">
        <v>21</v>
      </c>
      <c r="G19" s="130">
        <v>17</v>
      </c>
      <c r="H19" s="130">
        <v>6</v>
      </c>
      <c r="I19" s="130">
        <v>0</v>
      </c>
      <c r="J19" s="130">
        <v>2</v>
      </c>
      <c r="K19" s="130">
        <v>5</v>
      </c>
      <c r="L19" s="71">
        <f>IFERROR(F19/G19-1,"n/a")</f>
        <v>0.23529411764705888</v>
      </c>
      <c r="M19" s="71">
        <f>IFERROR(F19/H19-1,"n/a")</f>
        <v>2.5</v>
      </c>
      <c r="N19" s="71" t="str">
        <f>IFERROR(F19/I19-1,"n/a")</f>
        <v>n/a</v>
      </c>
      <c r="O19" s="71">
        <f>IFERROR(F19/J19-1,"n/a")</f>
        <v>9.5</v>
      </c>
      <c r="P19" s="131">
        <f>IFERROR(F19/K19-1,"n/a")</f>
        <v>3.2</v>
      </c>
      <c r="Q19" s="75">
        <v>27</v>
      </c>
      <c r="R19" s="75">
        <v>23</v>
      </c>
      <c r="S19" s="75">
        <v>12</v>
      </c>
      <c r="T19" s="75">
        <v>0</v>
      </c>
      <c r="U19" s="75">
        <v>3</v>
      </c>
      <c r="V19" s="75">
        <v>6</v>
      </c>
      <c r="W19" s="71">
        <f>IFERROR(Q19/R19-1,"n/a")</f>
        <v>0.17391304347826098</v>
      </c>
      <c r="X19" s="71">
        <f>IFERROR(Q19/S19-1,"n/a")</f>
        <v>1.25</v>
      </c>
      <c r="Y19" s="71" t="str">
        <f>IFERROR(Q19/T19-1,"n/a")</f>
        <v>n/a</v>
      </c>
      <c r="Z19" s="71">
        <f>IFERROR(Q19/U19-1,"n/a")</f>
        <v>8</v>
      </c>
      <c r="AA19" s="131">
        <f>IFERROR(Q19/V19-1,"n/a")</f>
        <v>3.5</v>
      </c>
      <c r="AB19" s="75">
        <v>708</v>
      </c>
      <c r="AC19" s="75">
        <v>658</v>
      </c>
      <c r="AD19" s="75">
        <v>47</v>
      </c>
      <c r="AE19" s="75">
        <v>9</v>
      </c>
      <c r="AF19" s="231">
        <v>290</v>
      </c>
      <c r="AG19" s="224"/>
      <c r="AH19" s="224"/>
    </row>
    <row r="20" spans="1:34" s="225" customFormat="1" ht="12.75">
      <c r="A20" s="224"/>
      <c r="B20" s="229"/>
      <c r="C20" s="190"/>
      <c r="D20" s="168" t="s">
        <v>20</v>
      </c>
      <c r="E20" s="189"/>
      <c r="F20" s="130">
        <v>31321</v>
      </c>
      <c r="G20" s="130">
        <v>14734</v>
      </c>
      <c r="H20" s="130">
        <v>1346</v>
      </c>
      <c r="I20" s="130">
        <v>0</v>
      </c>
      <c r="J20" s="130">
        <v>887</v>
      </c>
      <c r="K20" s="130">
        <v>4876</v>
      </c>
      <c r="L20" s="71">
        <f>IFERROR(F20/G20-1,"n/a")</f>
        <v>1.1257635401113073</v>
      </c>
      <c r="M20" s="71">
        <f>IFERROR(F20/H20-1,"n/a")</f>
        <v>22.269687964338782</v>
      </c>
      <c r="N20" s="71" t="str">
        <f>IFERROR(F20/I20-1,"n/a")</f>
        <v>n/a</v>
      </c>
      <c r="O20" s="71">
        <f>IFERROR(F20/J20-1,"n/a")</f>
        <v>34.311161217587376</v>
      </c>
      <c r="P20" s="131">
        <f>IFERROR(F20/K20-1,"n/a")</f>
        <v>5.4235028712059066</v>
      </c>
      <c r="Q20" s="75">
        <v>39741</v>
      </c>
      <c r="R20" s="75">
        <v>20846</v>
      </c>
      <c r="S20" s="75">
        <v>3085</v>
      </c>
      <c r="T20" s="75">
        <v>0</v>
      </c>
      <c r="U20" s="75">
        <v>1753</v>
      </c>
      <c r="V20" s="75">
        <v>6484</v>
      </c>
      <c r="W20" s="71">
        <f>IFERROR(Q20/R20-1,"n/a")</f>
        <v>0.90640890338674085</v>
      </c>
      <c r="X20" s="71">
        <f>IFERROR(Q20/S20-1,"n/a")</f>
        <v>11.882009724473258</v>
      </c>
      <c r="Y20" s="71" t="str">
        <f>IFERROR(Q20/T20-1,"n/a")</f>
        <v>n/a</v>
      </c>
      <c r="Z20" s="71">
        <f>IFERROR(Q20/U20-1,"n/a")</f>
        <v>21.670279520821449</v>
      </c>
      <c r="AA20" s="131">
        <f>IFERROR(Q20/V20-1,"n/a")</f>
        <v>5.1290869833436155</v>
      </c>
      <c r="AB20" s="75">
        <v>1277526</v>
      </c>
      <c r="AC20" s="75">
        <v>887495</v>
      </c>
      <c r="AD20" s="75">
        <v>17541</v>
      </c>
      <c r="AE20" s="75">
        <v>10046.999999999998</v>
      </c>
      <c r="AF20" s="231">
        <v>585930</v>
      </c>
      <c r="AG20" s="224"/>
      <c r="AH20" s="224"/>
    </row>
    <row r="21" spans="1:34" s="225" customFormat="1" ht="12.75">
      <c r="A21" s="224"/>
      <c r="B21" s="229"/>
      <c r="C21" s="188" t="s">
        <v>86</v>
      </c>
      <c r="D21" s="168"/>
      <c r="E21" s="197"/>
      <c r="F21" s="135"/>
      <c r="G21" s="135"/>
      <c r="H21" s="135"/>
      <c r="I21" s="135"/>
      <c r="J21" s="135"/>
      <c r="K21" s="135"/>
      <c r="L21" s="71"/>
      <c r="M21" s="71"/>
      <c r="N21" s="71"/>
      <c r="O21" s="71"/>
      <c r="P21" s="131"/>
      <c r="Q21" s="154"/>
      <c r="R21" s="154"/>
      <c r="S21" s="154"/>
      <c r="T21" s="154"/>
      <c r="U21" s="154"/>
      <c r="V21" s="154"/>
      <c r="W21" s="71"/>
      <c r="X21" s="71"/>
      <c r="Y21" s="71"/>
      <c r="Z21" s="71"/>
      <c r="AA21" s="131"/>
      <c r="AB21" s="49"/>
      <c r="AC21" s="49"/>
      <c r="AD21" s="49"/>
      <c r="AE21" s="49"/>
      <c r="AF21" s="232"/>
      <c r="AG21" s="224"/>
      <c r="AH21" s="224"/>
    </row>
    <row r="22" spans="1:34" s="225" customFormat="1" ht="12.75">
      <c r="A22" s="224"/>
      <c r="B22" s="229"/>
      <c r="C22" s="190"/>
      <c r="D22" s="168" t="s">
        <v>19</v>
      </c>
      <c r="E22" s="197"/>
      <c r="F22" s="130">
        <v>87</v>
      </c>
      <c r="G22" s="130">
        <v>108</v>
      </c>
      <c r="H22" s="130">
        <v>24</v>
      </c>
      <c r="I22" s="130">
        <v>0</v>
      </c>
      <c r="J22" s="130">
        <v>10</v>
      </c>
      <c r="K22" s="130">
        <v>44</v>
      </c>
      <c r="L22" s="71">
        <f>IFERROR(F22/G22-1,"n/a")</f>
        <v>-0.19444444444444442</v>
      </c>
      <c r="M22" s="71">
        <f>IFERROR(F22/H22-1,"n/a")</f>
        <v>2.625</v>
      </c>
      <c r="N22" s="71" t="str">
        <f>IFERROR(F22/I22-1,"n/a")</f>
        <v>n/a</v>
      </c>
      <c r="O22" s="71">
        <f>IFERROR(F22/J22-1,"n/a")</f>
        <v>7.6999999999999993</v>
      </c>
      <c r="P22" s="131">
        <f>IFERROR(F22/K22-1,"n/a")</f>
        <v>0.97727272727272729</v>
      </c>
      <c r="Q22" s="75">
        <v>259</v>
      </c>
      <c r="R22" s="75">
        <v>287</v>
      </c>
      <c r="S22" s="75">
        <v>53</v>
      </c>
      <c r="T22" s="75">
        <v>0</v>
      </c>
      <c r="U22" s="75">
        <v>43</v>
      </c>
      <c r="V22" s="75">
        <v>89</v>
      </c>
      <c r="W22" s="71">
        <f>IFERROR(Q22/R22-1,"n/a")</f>
        <v>-9.7560975609756073E-2</v>
      </c>
      <c r="X22" s="71">
        <f>IFERROR(Q22/S22-1,"n/a")</f>
        <v>3.8867924528301883</v>
      </c>
      <c r="Y22" s="71" t="str">
        <f>IFERROR(Q22/T22-1,"n/a")</f>
        <v>n/a</v>
      </c>
      <c r="Z22" s="71">
        <f>IFERROR(Q22/U22-1,"n/a")</f>
        <v>5.0232558139534884</v>
      </c>
      <c r="AA22" s="131">
        <f>IFERROR(Q22/V22-1,"n/a")</f>
        <v>1.9101123595505616</v>
      </c>
      <c r="AB22" s="75">
        <v>1500</v>
      </c>
      <c r="AC22" s="75">
        <v>895</v>
      </c>
      <c r="AD22" s="75">
        <v>283</v>
      </c>
      <c r="AE22" s="75">
        <v>43</v>
      </c>
      <c r="AF22" s="231">
        <v>827</v>
      </c>
      <c r="AG22" s="224"/>
      <c r="AH22" s="224"/>
    </row>
    <row r="23" spans="1:34" s="225" customFormat="1" ht="12.75">
      <c r="A23" s="224"/>
      <c r="B23" s="229"/>
      <c r="C23" s="190"/>
      <c r="D23" s="168" t="s">
        <v>20</v>
      </c>
      <c r="E23" s="189"/>
      <c r="F23" s="130">
        <v>316617</v>
      </c>
      <c r="G23" s="130">
        <v>297870</v>
      </c>
      <c r="H23" s="130">
        <v>32594</v>
      </c>
      <c r="I23" s="130">
        <v>0</v>
      </c>
      <c r="J23" s="130">
        <v>28535</v>
      </c>
      <c r="K23" s="130">
        <v>117674</v>
      </c>
      <c r="L23" s="71">
        <f>IFERROR(F23/G23-1,"n/a")</f>
        <v>6.2936851646691494E-2</v>
      </c>
      <c r="M23" s="71">
        <f>IFERROR(F23/H23-1,"n/a")</f>
        <v>8.7139657605694296</v>
      </c>
      <c r="N23" s="71" t="str">
        <f>IFERROR(F23/I23-1,"n/a")</f>
        <v>n/a</v>
      </c>
      <c r="O23" s="71">
        <f>IFERROR(F23/J23-1,"n/a")</f>
        <v>10.095742071140704</v>
      </c>
      <c r="P23" s="131">
        <f>IFERROR(F23/K23-1,"n/a")</f>
        <v>1.690628346108741</v>
      </c>
      <c r="Q23" s="75">
        <v>913055</v>
      </c>
      <c r="R23" s="75">
        <v>836274</v>
      </c>
      <c r="S23" s="75">
        <v>68454</v>
      </c>
      <c r="T23" s="75">
        <v>0</v>
      </c>
      <c r="U23" s="75">
        <v>140552</v>
      </c>
      <c r="V23" s="75">
        <v>251900</v>
      </c>
      <c r="W23" s="71">
        <f>IFERROR(Q23/R23-1,"n/a")</f>
        <v>9.1813209546153463E-2</v>
      </c>
      <c r="X23" s="71">
        <f>IFERROR(Q23/S23-1,"n/a")</f>
        <v>12.338227130627867</v>
      </c>
      <c r="Y23" s="71" t="str">
        <f>IFERROR(Q23/T23-1,"n/a")</f>
        <v>n/a</v>
      </c>
      <c r="Z23" s="71">
        <f>IFERROR(Q23/U23-1,"n/a")</f>
        <v>5.4962078092094027</v>
      </c>
      <c r="AA23" s="131">
        <f>IFERROR(Q23/V23-1,"n/a")</f>
        <v>2.6246724890829696</v>
      </c>
      <c r="AB23" s="75">
        <v>4449177</v>
      </c>
      <c r="AC23" s="75">
        <v>2165161</v>
      </c>
      <c r="AD23" s="75">
        <v>465109</v>
      </c>
      <c r="AE23" s="75">
        <v>140552</v>
      </c>
      <c r="AF23" s="231">
        <v>2552942</v>
      </c>
      <c r="AG23" s="224"/>
      <c r="AH23" s="224"/>
    </row>
    <row r="24" spans="1:34" s="225" customFormat="1" ht="12.75">
      <c r="A24" s="224"/>
      <c r="B24" s="229"/>
      <c r="C24" s="188" t="s">
        <v>87</v>
      </c>
      <c r="D24" s="168"/>
      <c r="E24" s="189"/>
      <c r="F24" s="135"/>
      <c r="G24" s="135"/>
      <c r="H24" s="135"/>
      <c r="I24" s="135"/>
      <c r="J24" s="135"/>
      <c r="K24" s="135"/>
      <c r="L24" s="71"/>
      <c r="M24" s="71"/>
      <c r="N24" s="71"/>
      <c r="O24" s="71"/>
      <c r="P24" s="131"/>
      <c r="Q24" s="154"/>
      <c r="R24" s="154"/>
      <c r="S24" s="154"/>
      <c r="T24" s="154"/>
      <c r="U24" s="154"/>
      <c r="V24" s="154"/>
      <c r="W24" s="71"/>
      <c r="X24" s="71"/>
      <c r="Y24" s="71"/>
      <c r="Z24" s="71"/>
      <c r="AA24" s="131"/>
      <c r="AB24" s="49"/>
      <c r="AC24" s="49"/>
      <c r="AD24" s="49"/>
      <c r="AE24" s="49"/>
      <c r="AF24" s="232"/>
      <c r="AG24" s="224"/>
      <c r="AH24" s="224"/>
    </row>
    <row r="25" spans="1:34" s="225" customFormat="1" ht="12.75">
      <c r="B25" s="229"/>
      <c r="C25" s="190"/>
      <c r="D25" s="168" t="s">
        <v>19</v>
      </c>
      <c r="E25" s="189"/>
      <c r="F25" s="130">
        <v>0</v>
      </c>
      <c r="G25" s="130">
        <v>0</v>
      </c>
      <c r="H25" s="130">
        <v>0</v>
      </c>
      <c r="I25" s="130">
        <v>0</v>
      </c>
      <c r="J25" s="130">
        <v>0</v>
      </c>
      <c r="K25" s="130">
        <v>0</v>
      </c>
      <c r="L25" s="71" t="str">
        <f>IFERROR(F25/G25-1,"n/a")</f>
        <v>n/a</v>
      </c>
      <c r="M25" s="71" t="str">
        <f>IFERROR(F25/H25-1,"n/a")</f>
        <v>n/a</v>
      </c>
      <c r="N25" s="71" t="str">
        <f>IFERROR(F25/I25-1,"n/a")</f>
        <v>n/a</v>
      </c>
      <c r="O25" s="71" t="str">
        <f>IFERROR(F25/J25-1,"n/a")</f>
        <v>n/a</v>
      </c>
      <c r="P25" s="131" t="str">
        <f>IFERROR(F25/K25-1,"n/a")</f>
        <v>n/a</v>
      </c>
      <c r="Q25" s="75">
        <v>0</v>
      </c>
      <c r="R25" s="75">
        <v>0</v>
      </c>
      <c r="S25" s="75">
        <v>0</v>
      </c>
      <c r="T25" s="75">
        <v>0</v>
      </c>
      <c r="U25" s="75">
        <v>0</v>
      </c>
      <c r="V25" s="75">
        <v>0</v>
      </c>
      <c r="W25" s="71" t="str">
        <f>IFERROR(Q25/R25-1,"n/a")</f>
        <v>n/a</v>
      </c>
      <c r="X25" s="71" t="str">
        <f>IFERROR(Q25/S25-1,"n/a")</f>
        <v>n/a</v>
      </c>
      <c r="Y25" s="71" t="str">
        <f>IFERROR(Q25/T25-1,"n/a")</f>
        <v>n/a</v>
      </c>
      <c r="Z25" s="71" t="str">
        <f>IFERROR(Q25/U25-1,"n/a")</f>
        <v>n/a</v>
      </c>
      <c r="AA25" s="131" t="str">
        <f>IFERROR(Q25/V25-1,"n/a")</f>
        <v>n/a</v>
      </c>
      <c r="AB25" s="75">
        <v>21</v>
      </c>
      <c r="AC25" s="75">
        <v>9</v>
      </c>
      <c r="AD25" s="75">
        <v>0</v>
      </c>
      <c r="AE25" s="75">
        <v>0</v>
      </c>
      <c r="AF25" s="231">
        <v>16</v>
      </c>
      <c r="AG25" s="224"/>
      <c r="AH25" s="224"/>
    </row>
    <row r="26" spans="1:34" s="225" customFormat="1" ht="12.75">
      <c r="A26" s="224"/>
      <c r="B26" s="229"/>
      <c r="C26" s="190"/>
      <c r="D26" s="168" t="s">
        <v>20</v>
      </c>
      <c r="E26" s="189"/>
      <c r="F26" s="130">
        <v>0</v>
      </c>
      <c r="G26" s="130">
        <v>0</v>
      </c>
      <c r="H26" s="130">
        <v>0</v>
      </c>
      <c r="I26" s="130">
        <v>0</v>
      </c>
      <c r="J26" s="130">
        <v>0</v>
      </c>
      <c r="K26" s="130">
        <v>0</v>
      </c>
      <c r="L26" s="71" t="str">
        <f>IFERROR(F26/G26-1,"n/a")</f>
        <v>n/a</v>
      </c>
      <c r="M26" s="71" t="str">
        <f>IFERROR(F26/H26-1,"n/a")</f>
        <v>n/a</v>
      </c>
      <c r="N26" s="71" t="str">
        <f>IFERROR(F26/I26-1,"n/a")</f>
        <v>n/a</v>
      </c>
      <c r="O26" s="71" t="str">
        <f>IFERROR(F26/J26-1,"n/a")</f>
        <v>n/a</v>
      </c>
      <c r="P26" s="131" t="str">
        <f>IFERROR(F26/K26-1,"n/a")</f>
        <v>n/a</v>
      </c>
      <c r="Q26" s="75">
        <v>0</v>
      </c>
      <c r="R26" s="75">
        <v>0</v>
      </c>
      <c r="S26" s="75">
        <v>0</v>
      </c>
      <c r="T26" s="75">
        <v>0</v>
      </c>
      <c r="U26" s="75">
        <v>0</v>
      </c>
      <c r="V26" s="75">
        <v>0</v>
      </c>
      <c r="W26" s="71" t="str">
        <f>IFERROR(Q26/R26-1,"n/a")</f>
        <v>n/a</v>
      </c>
      <c r="X26" s="71" t="str">
        <f>IFERROR(Q26/S26-1,"n/a")</f>
        <v>n/a</v>
      </c>
      <c r="Y26" s="71" t="str">
        <f>IFERROR(Q26/T26-1,"n/a")</f>
        <v>n/a</v>
      </c>
      <c r="Z26" s="71" t="str">
        <f>IFERROR(Q26/U26-1,"n/a")</f>
        <v>n/a</v>
      </c>
      <c r="AA26" s="131" t="str">
        <f>IFERROR(Q26/V26-1,"n/a")</f>
        <v>n/a</v>
      </c>
      <c r="AB26" s="75">
        <v>38626</v>
      </c>
      <c r="AC26" s="75">
        <v>15637</v>
      </c>
      <c r="AD26" s="75">
        <v>0</v>
      </c>
      <c r="AE26" s="75">
        <v>0</v>
      </c>
      <c r="AF26" s="233">
        <v>20248</v>
      </c>
      <c r="AG26" s="224"/>
      <c r="AH26" s="224"/>
    </row>
    <row r="27" spans="1:34" s="225" customFormat="1" ht="13.5" thickBot="1">
      <c r="A27" s="224"/>
      <c r="B27" s="229"/>
      <c r="C27" s="198" t="s">
        <v>16</v>
      </c>
      <c r="D27" s="199"/>
      <c r="E27" s="200"/>
      <c r="F27" s="137">
        <f t="shared" ref="F27:K28" si="0">F13+F16+F19+F22+F25</f>
        <v>407</v>
      </c>
      <c r="G27" s="137">
        <f t="shared" si="0"/>
        <v>322</v>
      </c>
      <c r="H27" s="137">
        <f t="shared" si="0"/>
        <v>260</v>
      </c>
      <c r="I27" s="137">
        <f t="shared" si="0"/>
        <v>5</v>
      </c>
      <c r="J27" s="137">
        <f t="shared" si="0"/>
        <v>160</v>
      </c>
      <c r="K27" s="137">
        <f t="shared" si="0"/>
        <v>229</v>
      </c>
      <c r="L27" s="138">
        <f>IFERROR(F27/G27-1,"n/a")</f>
        <v>0.2639751552795031</v>
      </c>
      <c r="M27" s="138">
        <f>IFERROR(F27/H27-1,"n/a")</f>
        <v>0.56538461538461537</v>
      </c>
      <c r="N27" s="138">
        <f>IFERROR(F27/I27-1,"n/a")</f>
        <v>80.400000000000006</v>
      </c>
      <c r="O27" s="138">
        <f>IFERROR(F27/J27-1,"n/a")</f>
        <v>1.5437500000000002</v>
      </c>
      <c r="P27" s="139">
        <f>IFERROR(F27/K27-1,"n/a")</f>
        <v>0.77729257641921401</v>
      </c>
      <c r="Q27" s="137">
        <f t="shared" ref="Q27:V28" si="1">Q13+Q16+Q19+Q22+Q25</f>
        <v>1025</v>
      </c>
      <c r="R27" s="137">
        <f t="shared" si="1"/>
        <v>867</v>
      </c>
      <c r="S27" s="137">
        <f t="shared" si="1"/>
        <v>631</v>
      </c>
      <c r="T27" s="137">
        <f t="shared" si="1"/>
        <v>12</v>
      </c>
      <c r="U27" s="137">
        <f t="shared" si="1"/>
        <v>565</v>
      </c>
      <c r="V27" s="137">
        <f t="shared" si="1"/>
        <v>634</v>
      </c>
      <c r="W27" s="138">
        <f>IFERROR(Q27/R27-1,"n/a")</f>
        <v>0.18223760092272201</v>
      </c>
      <c r="X27" s="138">
        <f>IFERROR(Q27/S27-1,"n/a")</f>
        <v>0.62440570522979399</v>
      </c>
      <c r="Y27" s="138">
        <f>IFERROR(Q27/T27-1,"n/a")</f>
        <v>84.416666666666671</v>
      </c>
      <c r="Z27" s="138">
        <f>IFERROR(Q27/U27-1,"n/a")</f>
        <v>0.81415929203539816</v>
      </c>
      <c r="AA27" s="139">
        <f>IFERROR(Q27/V27-1,"n/a")</f>
        <v>0.61671924290220814</v>
      </c>
      <c r="AB27" s="137">
        <f>AB13+AB16+AB19+AB22+AB25</f>
        <v>4434</v>
      </c>
      <c r="AC27" s="137">
        <f>AC13+AC16+AC19+AC22+AC25</f>
        <v>3620</v>
      </c>
      <c r="AD27" s="140">
        <f t="shared" ref="AD27:AF28" si="2">AD13+AD16+AD19+AD22+AD25</f>
        <v>1054</v>
      </c>
      <c r="AE27" s="140">
        <f t="shared" si="2"/>
        <v>657</v>
      </c>
      <c r="AF27" s="159">
        <f t="shared" si="2"/>
        <v>3310</v>
      </c>
      <c r="AG27" s="224"/>
      <c r="AH27" s="224"/>
    </row>
    <row r="28" spans="1:34" s="225" customFormat="1" ht="14.25" thickTop="1" thickBot="1">
      <c r="A28" s="224"/>
      <c r="B28" s="229"/>
      <c r="C28" s="201" t="s">
        <v>17</v>
      </c>
      <c r="D28" s="202"/>
      <c r="E28" s="203"/>
      <c r="F28" s="141">
        <f t="shared" si="0"/>
        <v>1256379</v>
      </c>
      <c r="G28" s="141">
        <f t="shared" si="0"/>
        <v>921313</v>
      </c>
      <c r="H28" s="141">
        <f t="shared" si="0"/>
        <v>406818</v>
      </c>
      <c r="I28" s="141">
        <f t="shared" si="0"/>
        <v>4146</v>
      </c>
      <c r="J28" s="141">
        <f t="shared" si="0"/>
        <v>226273</v>
      </c>
      <c r="K28" s="141">
        <f t="shared" si="0"/>
        <v>655947</v>
      </c>
      <c r="L28" s="142">
        <f>IFERROR(F28/G28-1,"n/a")</f>
        <v>0.36368313483039971</v>
      </c>
      <c r="M28" s="142">
        <f>IFERROR(F28/H28-1,"n/a")</f>
        <v>2.0883073020367831</v>
      </c>
      <c r="N28" s="142">
        <f>IFERROR(F28/I28-1,"n/a")</f>
        <v>302.03400868306801</v>
      </c>
      <c r="O28" s="142">
        <f>IFERROR(F28/J28-1,"n/a")</f>
        <v>4.5524919013757721</v>
      </c>
      <c r="P28" s="143">
        <f>IFERROR(F28/K28-1,"n/a")</f>
        <v>0.91536663785336314</v>
      </c>
      <c r="Q28" s="141">
        <f t="shared" si="1"/>
        <v>3231910</v>
      </c>
      <c r="R28" s="141">
        <f t="shared" si="1"/>
        <v>2478359</v>
      </c>
      <c r="S28" s="141">
        <f t="shared" si="1"/>
        <v>867705</v>
      </c>
      <c r="T28" s="141">
        <f t="shared" si="1"/>
        <v>10103</v>
      </c>
      <c r="U28" s="141">
        <f t="shared" si="1"/>
        <v>1276302</v>
      </c>
      <c r="V28" s="141">
        <f t="shared" si="1"/>
        <v>1789862</v>
      </c>
      <c r="W28" s="142">
        <f>IFERROR(Q28/R28-1,"n/a")</f>
        <v>0.30405239918833393</v>
      </c>
      <c r="X28" s="142">
        <f>IFERROR(Q28/S28-1,"n/a")</f>
        <v>2.7246644885070386</v>
      </c>
      <c r="Y28" s="142">
        <f>IFERROR(Q28/T28-1,"n/a")</f>
        <v>318.89607047411658</v>
      </c>
      <c r="Z28" s="142">
        <f>IFERROR(Q28/U28-1,"n/a")</f>
        <v>1.5322455030235789</v>
      </c>
      <c r="AA28" s="143">
        <f>IFERROR(Q28/V28-1,"n/a")</f>
        <v>0.80567552135304288</v>
      </c>
      <c r="AB28" s="141">
        <f>AB14+AB17+AB20+AB23+AB26</f>
        <v>12658551</v>
      </c>
      <c r="AC28" s="141">
        <f>AC14+AC17+AC20+AC23+AC26</f>
        <v>7626669</v>
      </c>
      <c r="AD28" s="144">
        <f t="shared" si="2"/>
        <v>1552483</v>
      </c>
      <c r="AE28" s="144">
        <f t="shared" si="2"/>
        <v>1314158</v>
      </c>
      <c r="AF28" s="162">
        <f t="shared" si="2"/>
        <v>9152531</v>
      </c>
      <c r="AG28" s="224"/>
      <c r="AH28" s="224"/>
    </row>
    <row r="29" spans="1:34" s="225" customFormat="1" ht="12" thickTop="1">
      <c r="A29" s="224"/>
      <c r="B29" s="224"/>
      <c r="C29" s="224"/>
      <c r="D29" s="224"/>
      <c r="E29" s="224"/>
      <c r="F29" s="224"/>
      <c r="G29" s="230"/>
      <c r="H29" s="230"/>
      <c r="I29" s="230"/>
      <c r="J29" s="230"/>
      <c r="K29" s="230"/>
      <c r="L29" s="230"/>
      <c r="M29" s="230"/>
      <c r="N29" s="230"/>
      <c r="O29" s="230"/>
      <c r="P29" s="224"/>
      <c r="Q29" s="224"/>
      <c r="R29" s="224"/>
      <c r="S29" s="224"/>
      <c r="T29" s="224"/>
      <c r="U29" s="224"/>
      <c r="V29" s="224"/>
      <c r="W29" s="224"/>
      <c r="X29" s="224"/>
      <c r="Y29" s="224"/>
      <c r="Z29" s="224"/>
      <c r="AA29" s="224"/>
      <c r="AB29" s="224"/>
      <c r="AC29" s="224"/>
      <c r="AD29" s="224"/>
      <c r="AE29" s="224"/>
      <c r="AF29" s="224"/>
      <c r="AG29" s="224"/>
      <c r="AH29" s="224"/>
    </row>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3"/>
  <sheetViews>
    <sheetView showGridLines="0" zoomScaleNormal="100" workbookViewId="0">
      <selection activeCell="W11" sqref="W11"/>
    </sheetView>
  </sheetViews>
  <sheetFormatPr defaultColWidth="0" defaultRowHeight="0" customHeight="1" zeroHeight="1"/>
  <cols>
    <col min="1" max="2" width="4.140625" customWidth="1"/>
    <col min="3" max="3" width="3.7109375" customWidth="1"/>
    <col min="4" max="4" width="8.85546875" customWidth="1"/>
    <col min="5" max="6" width="13" customWidth="1"/>
    <col min="7" max="7" width="11.140625" bestFit="1" customWidth="1"/>
    <col min="8" max="8" width="10.28515625" bestFit="1" customWidth="1"/>
    <col min="9" max="10" width="8.85546875" customWidth="1"/>
    <col min="11" max="11" width="10.28515625" bestFit="1" customWidth="1"/>
    <col min="12" max="12" width="8" customWidth="1"/>
    <col min="13" max="13" width="8.85546875" bestFit="1" customWidth="1"/>
    <col min="14" max="16" width="8" customWidth="1"/>
    <col min="17" max="17" width="10.28515625" bestFit="1"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9.140625" bestFit="1" customWidth="1"/>
    <col min="24" max="24" width="8.85546875" bestFit="1" customWidth="1"/>
    <col min="25" max="25" width="8.85546875" customWidth="1"/>
    <col min="26" max="26" width="9" bestFit="1" customWidth="1"/>
    <col min="27" max="27" width="7.7109375" customWidth="1"/>
    <col min="28" max="28" width="10.28515625" bestFit="1" customWidth="1"/>
    <col min="29" max="29" width="13.42578125" bestFit="1" customWidth="1"/>
    <col min="30" max="30" width="13.28515625" bestFit="1" customWidth="1"/>
    <col min="31" max="31" width="12.85546875" bestFit="1" customWidth="1"/>
    <col min="32" max="32" width="15.42578125" bestFit="1" customWidth="1"/>
    <col min="33" max="33" width="11.28515625" customWidth="1"/>
    <col min="34" max="34" width="3.42578125" customWidth="1"/>
    <col min="35" max="16384" width="8.85546875" hidden="1"/>
  </cols>
  <sheetData>
    <row r="1" spans="1:34"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15"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165"/>
      <c r="AH2" s="10"/>
    </row>
    <row r="3" spans="1:34" ht="15">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6">
        <v>45337</v>
      </c>
      <c r="AG3" s="166"/>
      <c r="AH3" s="10"/>
    </row>
    <row r="4" spans="1:34" ht="15.75">
      <c r="A4" s="10"/>
      <c r="B4" s="167" t="s">
        <v>11</v>
      </c>
      <c r="C4" s="168"/>
      <c r="D4" s="205"/>
      <c r="E4" s="234" t="s">
        <v>108</v>
      </c>
      <c r="F4" s="234"/>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0"/>
    </row>
    <row r="5" spans="1:34" ht="15">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0"/>
    </row>
    <row r="6" spans="1:34" ht="15">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0"/>
    </row>
    <row r="7" spans="1:34" ht="15">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65"/>
      <c r="AD7" s="165"/>
      <c r="AE7" s="165"/>
      <c r="AF7" s="165"/>
      <c r="AG7" s="165"/>
      <c r="AH7" s="10"/>
    </row>
    <row r="8" spans="1:34" ht="15">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65"/>
      <c r="AD8" s="165"/>
      <c r="AE8" s="165"/>
      <c r="AF8" s="165"/>
      <c r="AG8" s="165"/>
      <c r="AH8" s="10"/>
    </row>
    <row r="9" spans="1:34" s="225" customFormat="1" ht="15" customHeight="1">
      <c r="A9" s="224"/>
      <c r="C9" s="171" t="s">
        <v>11</v>
      </c>
      <c r="D9" s="172"/>
      <c r="E9" s="172"/>
      <c r="F9" s="250" t="s">
        <v>43</v>
      </c>
      <c r="G9" s="250"/>
      <c r="H9" s="250"/>
      <c r="I9" s="250"/>
      <c r="J9" s="250"/>
      <c r="K9" s="250"/>
      <c r="L9" s="250"/>
      <c r="M9" s="250"/>
      <c r="N9" s="250"/>
      <c r="O9" s="250"/>
      <c r="P9" s="251"/>
      <c r="Q9" s="252" t="s">
        <v>44</v>
      </c>
      <c r="R9" s="253"/>
      <c r="S9" s="253"/>
      <c r="T9" s="253"/>
      <c r="U9" s="253"/>
      <c r="V9" s="253"/>
      <c r="W9" s="253"/>
      <c r="X9" s="253"/>
      <c r="Y9" s="253"/>
      <c r="Z9" s="253"/>
      <c r="AA9" s="254"/>
      <c r="AB9" s="252" t="s">
        <v>25</v>
      </c>
      <c r="AC9" s="253"/>
      <c r="AD9" s="253"/>
      <c r="AE9" s="253"/>
      <c r="AF9" s="255"/>
      <c r="AG9" s="224"/>
      <c r="AH9" s="224"/>
    </row>
    <row r="10" spans="1:34" s="225" customFormat="1" ht="13.5">
      <c r="A10" s="224"/>
      <c r="B10" s="226"/>
      <c r="C10" s="174"/>
      <c r="D10" s="175"/>
      <c r="E10" s="175"/>
      <c r="F10" s="256"/>
      <c r="G10" s="257"/>
      <c r="H10" s="257"/>
      <c r="I10" s="257"/>
      <c r="J10" s="257"/>
      <c r="K10" s="257"/>
      <c r="L10" s="257"/>
      <c r="M10" s="257"/>
      <c r="N10" s="257"/>
      <c r="O10" s="257"/>
      <c r="P10" s="258"/>
      <c r="Q10" s="256"/>
      <c r="R10" s="257"/>
      <c r="S10" s="257"/>
      <c r="T10" s="257"/>
      <c r="U10" s="257"/>
      <c r="V10" s="257"/>
      <c r="W10" s="257"/>
      <c r="X10" s="257"/>
      <c r="Y10" s="257"/>
      <c r="Z10" s="257"/>
      <c r="AA10" s="258"/>
      <c r="AB10" s="175"/>
      <c r="AC10" s="175"/>
      <c r="AD10" s="175"/>
      <c r="AE10" s="175"/>
      <c r="AF10" s="176"/>
      <c r="AG10" s="224"/>
      <c r="AH10" s="224"/>
    </row>
    <row r="11" spans="1:34" s="225" customFormat="1" ht="25.9" customHeight="1">
      <c r="A11" s="227"/>
      <c r="B11" s="228"/>
      <c r="C11" s="178" t="s">
        <v>21</v>
      </c>
      <c r="D11" s="179"/>
      <c r="E11" s="180"/>
      <c r="F11" s="181">
        <v>2024</v>
      </c>
      <c r="G11" s="182">
        <v>2023</v>
      </c>
      <c r="H11" s="182">
        <v>2022</v>
      </c>
      <c r="I11" s="182">
        <v>2021</v>
      </c>
      <c r="J11" s="182">
        <v>2020</v>
      </c>
      <c r="K11" s="182">
        <v>2019</v>
      </c>
      <c r="L11" s="183" t="s">
        <v>111</v>
      </c>
      <c r="M11" s="183" t="s">
        <v>112</v>
      </c>
      <c r="N11" s="183" t="s">
        <v>113</v>
      </c>
      <c r="O11" s="183" t="s">
        <v>114</v>
      </c>
      <c r="P11" s="184" t="s">
        <v>115</v>
      </c>
      <c r="Q11" s="183">
        <v>2024</v>
      </c>
      <c r="R11" s="183">
        <v>2023</v>
      </c>
      <c r="S11" s="183">
        <v>2022</v>
      </c>
      <c r="T11" s="182">
        <v>2021</v>
      </c>
      <c r="U11" s="182">
        <v>2020</v>
      </c>
      <c r="V11" s="182">
        <v>2019</v>
      </c>
      <c r="W11" s="183" t="s">
        <v>111</v>
      </c>
      <c r="X11" s="183" t="s">
        <v>112</v>
      </c>
      <c r="Y11" s="183" t="s">
        <v>113</v>
      </c>
      <c r="Z11" s="183" t="s">
        <v>114</v>
      </c>
      <c r="AA11" s="184" t="s">
        <v>115</v>
      </c>
      <c r="AB11" s="183">
        <v>2023</v>
      </c>
      <c r="AC11" s="183">
        <v>2022</v>
      </c>
      <c r="AD11" s="183">
        <v>2021</v>
      </c>
      <c r="AE11" s="182">
        <v>2020</v>
      </c>
      <c r="AF11" s="185">
        <v>2019</v>
      </c>
      <c r="AG11" s="227"/>
      <c r="AH11" s="227"/>
    </row>
    <row r="12" spans="1:34" s="225" customFormat="1" ht="12.75">
      <c r="A12" s="224"/>
      <c r="B12" s="229"/>
      <c r="C12" s="188" t="s">
        <v>83</v>
      </c>
      <c r="D12" s="168"/>
      <c r="E12" s="189"/>
      <c r="F12" s="168"/>
      <c r="G12" s="168"/>
      <c r="H12" s="168"/>
      <c r="I12" s="168"/>
      <c r="J12" s="168"/>
      <c r="K12" s="168"/>
      <c r="L12" s="168"/>
      <c r="M12" s="168"/>
      <c r="N12" s="168"/>
      <c r="O12" s="168"/>
      <c r="P12" s="189"/>
      <c r="Q12" s="168"/>
      <c r="R12" s="168"/>
      <c r="S12" s="168"/>
      <c r="T12" s="168"/>
      <c r="U12" s="168"/>
      <c r="V12" s="168"/>
      <c r="W12" s="168"/>
      <c r="X12" s="168"/>
      <c r="Y12" s="168"/>
      <c r="Z12" s="168"/>
      <c r="AA12" s="189"/>
      <c r="AB12" s="168"/>
      <c r="AC12" s="168"/>
      <c r="AD12" s="168"/>
      <c r="AE12" s="168"/>
      <c r="AF12" s="189"/>
      <c r="AG12" s="224"/>
      <c r="AH12" s="224"/>
    </row>
    <row r="13" spans="1:34" s="225" customFormat="1" ht="12.75">
      <c r="A13" s="224"/>
      <c r="B13" s="229"/>
      <c r="C13" s="190"/>
      <c r="D13" s="168" t="s">
        <v>19</v>
      </c>
      <c r="E13" s="189"/>
      <c r="F13" s="130">
        <v>224</v>
      </c>
      <c r="G13" s="130">
        <v>161</v>
      </c>
      <c r="H13" s="130">
        <v>162</v>
      </c>
      <c r="I13" s="130">
        <v>0</v>
      </c>
      <c r="J13" s="130">
        <v>175</v>
      </c>
      <c r="K13" s="130">
        <v>157</v>
      </c>
      <c r="L13" s="71">
        <f>IFERROR(F13/G13-1,"n/a")</f>
        <v>0.39130434782608692</v>
      </c>
      <c r="M13" s="71">
        <f>IFERROR(F13/H13-1,"n/a")</f>
        <v>0.38271604938271597</v>
      </c>
      <c r="N13" s="71" t="str">
        <f>IFERROR(F13/I13-1,"n/a")</f>
        <v>n/a</v>
      </c>
      <c r="O13" s="71">
        <f>IFERROR(F13/J13-1,"n/a")</f>
        <v>0.28000000000000003</v>
      </c>
      <c r="P13" s="131">
        <f>IFERROR(F13/K13-1,"n/a")</f>
        <v>0.4267515923566878</v>
      </c>
      <c r="Q13" s="75">
        <v>421</v>
      </c>
      <c r="R13" s="75">
        <v>349</v>
      </c>
      <c r="S13" s="75">
        <v>326</v>
      </c>
      <c r="T13" s="75">
        <v>0</v>
      </c>
      <c r="U13" s="75">
        <v>362</v>
      </c>
      <c r="V13" s="75">
        <v>346</v>
      </c>
      <c r="W13" s="71">
        <f>IFERROR(Q13/R13-1,"n/a")</f>
        <v>0.20630372492836679</v>
      </c>
      <c r="X13" s="71">
        <f>IFERROR(Q13/S13-1,"n/a")</f>
        <v>0.29141104294478537</v>
      </c>
      <c r="Y13" s="71" t="str">
        <f>IFERROR(Q13/T13-1,"n/a")</f>
        <v>n/a</v>
      </c>
      <c r="Z13" s="71">
        <f>IFERROR(Q13/U13-1,"n/a")</f>
        <v>0.16298342541436472</v>
      </c>
      <c r="AA13" s="131">
        <f>IFERROR(Q13/V13-1,"n/a")</f>
        <v>0.21676300578034691</v>
      </c>
      <c r="AB13" s="75">
        <v>1630</v>
      </c>
      <c r="AC13" s="75">
        <v>1486</v>
      </c>
      <c r="AD13" s="75">
        <v>522</v>
      </c>
      <c r="AE13" s="75">
        <v>551</v>
      </c>
      <c r="AF13" s="231">
        <v>1591</v>
      </c>
      <c r="AG13" s="224"/>
      <c r="AH13" s="224"/>
    </row>
    <row r="14" spans="1:34" s="225" customFormat="1" ht="12.75">
      <c r="A14" s="224"/>
      <c r="B14" s="229"/>
      <c r="C14" s="190"/>
      <c r="D14" s="168" t="s">
        <v>20</v>
      </c>
      <c r="E14" s="189"/>
      <c r="F14" s="130">
        <v>674695</v>
      </c>
      <c r="G14" s="130">
        <v>449661</v>
      </c>
      <c r="H14" s="130">
        <v>219545</v>
      </c>
      <c r="I14" s="130">
        <v>0</v>
      </c>
      <c r="J14" s="130">
        <v>430518</v>
      </c>
      <c r="K14" s="130">
        <v>425246</v>
      </c>
      <c r="L14" s="71">
        <f>IFERROR(F14/G14-1,"n/a")</f>
        <v>0.50045256315313091</v>
      </c>
      <c r="M14" s="71">
        <f>IFERROR(F14/H14-1,"n/a")</f>
        <v>2.0731512901683025</v>
      </c>
      <c r="N14" s="71" t="str">
        <f>IFERROR(F14/I14-1,"n/a")</f>
        <v>n/a</v>
      </c>
      <c r="O14" s="71">
        <f>IFERROR(F14/J14-1,"n/a")</f>
        <v>0.5671702460756578</v>
      </c>
      <c r="P14" s="131">
        <f>IFERROR(F14/K14-1,"n/a")</f>
        <v>0.58659928606030398</v>
      </c>
      <c r="Q14" s="75">
        <v>1296139</v>
      </c>
      <c r="R14" s="75">
        <v>972610</v>
      </c>
      <c r="S14" s="75">
        <v>415157</v>
      </c>
      <c r="T14" s="75">
        <v>0</v>
      </c>
      <c r="U14" s="75">
        <v>896598</v>
      </c>
      <c r="V14" s="75">
        <v>950508</v>
      </c>
      <c r="W14" s="71">
        <f>IFERROR(Q14/R14-1,"n/a")</f>
        <v>0.33264000987034881</v>
      </c>
      <c r="X14" s="71">
        <f>IFERROR(Q14/S14-1,"n/a")</f>
        <v>2.1220453948747102</v>
      </c>
      <c r="Y14" s="71" t="str">
        <f>IFERROR(Q14/T14-1,"n/a")</f>
        <v>n/a</v>
      </c>
      <c r="Z14" s="71">
        <f>IFERROR(Q14/U14-1,"n/a")</f>
        <v>0.44561888382530412</v>
      </c>
      <c r="AA14" s="131">
        <f>IFERROR(Q14/V14-1,"n/a")</f>
        <v>0.36362766015646364</v>
      </c>
      <c r="AB14" s="75">
        <v>5232537</v>
      </c>
      <c r="AC14" s="75">
        <v>3592413</v>
      </c>
      <c r="AD14" s="75">
        <v>768312</v>
      </c>
      <c r="AE14" s="75">
        <v>1092884</v>
      </c>
      <c r="AF14" s="231">
        <v>4592479</v>
      </c>
      <c r="AG14" s="224"/>
      <c r="AH14" s="224"/>
    </row>
    <row r="15" spans="1:34" s="225" customFormat="1" ht="12.75">
      <c r="A15" s="224"/>
      <c r="B15" s="229"/>
      <c r="C15" s="188" t="s">
        <v>84</v>
      </c>
      <c r="D15" s="168"/>
      <c r="E15" s="189"/>
      <c r="F15" s="218"/>
      <c r="G15" s="218"/>
      <c r="H15" s="168"/>
      <c r="I15" s="168"/>
      <c r="J15" s="168"/>
      <c r="K15" s="168"/>
      <c r="L15" s="71"/>
      <c r="M15" s="71"/>
      <c r="N15" s="71"/>
      <c r="O15" s="71"/>
      <c r="P15" s="193"/>
      <c r="Q15" s="154"/>
      <c r="R15" s="154"/>
      <c r="S15" s="154"/>
      <c r="T15" s="154"/>
      <c r="U15" s="154"/>
      <c r="V15" s="154"/>
      <c r="W15" s="71"/>
      <c r="X15" s="71"/>
      <c r="Y15" s="71"/>
      <c r="Z15" s="71"/>
      <c r="AA15" s="193"/>
      <c r="AB15" s="49"/>
      <c r="AC15" s="49"/>
      <c r="AD15" s="49"/>
      <c r="AE15" s="49"/>
      <c r="AF15" s="232"/>
      <c r="AG15" s="224"/>
      <c r="AH15" s="224"/>
    </row>
    <row r="16" spans="1:34" s="225" customFormat="1" ht="12.75">
      <c r="A16" s="224"/>
      <c r="B16" s="229"/>
      <c r="C16" s="190"/>
      <c r="D16" s="168" t="s">
        <v>19</v>
      </c>
      <c r="E16" s="189"/>
      <c r="F16" s="130">
        <v>8</v>
      </c>
      <c r="G16" s="130">
        <v>6</v>
      </c>
      <c r="H16" s="130">
        <v>7</v>
      </c>
      <c r="I16" s="130">
        <v>5</v>
      </c>
      <c r="J16" s="130">
        <v>4</v>
      </c>
      <c r="K16" s="130">
        <v>8</v>
      </c>
      <c r="L16" s="71">
        <f>IFERROR(F16/G16-1,"n/a")</f>
        <v>0.33333333333333326</v>
      </c>
      <c r="M16" s="71">
        <f>IFERROR(F16/H16-1,"n/a")</f>
        <v>0.14285714285714279</v>
      </c>
      <c r="N16" s="71">
        <f>IFERROR(F16/I16-1,"n/a")</f>
        <v>0.60000000000000009</v>
      </c>
      <c r="O16" s="71">
        <f>IFERROR(F16/J16-1,"n/a")</f>
        <v>1</v>
      </c>
      <c r="P16" s="131">
        <f>IFERROR(F16/K16-1,"n/a")</f>
        <v>0</v>
      </c>
      <c r="Q16" s="75">
        <v>19</v>
      </c>
      <c r="R16" s="75">
        <v>11</v>
      </c>
      <c r="S16" s="75">
        <v>10</v>
      </c>
      <c r="T16" s="75">
        <v>7</v>
      </c>
      <c r="U16" s="75">
        <v>9</v>
      </c>
      <c r="V16" s="75">
        <v>13</v>
      </c>
      <c r="W16" s="71">
        <f>IFERROR(Q16/R16-1,"n/a")</f>
        <v>0.72727272727272729</v>
      </c>
      <c r="X16" s="71">
        <f>IFERROR(Q16/S16-1,"n/a")</f>
        <v>0.89999999999999991</v>
      </c>
      <c r="Y16" s="71">
        <f>IFERROR(Q16/T16-1,"n/a")</f>
        <v>1.7142857142857144</v>
      </c>
      <c r="Z16" s="71">
        <f>IFERROR(Q16/U16-1,"n/a")</f>
        <v>1.1111111111111112</v>
      </c>
      <c r="AA16" s="131">
        <f>IFERROR(Q16/V16-1,"n/a")</f>
        <v>0.46153846153846145</v>
      </c>
      <c r="AB16" s="75">
        <v>575</v>
      </c>
      <c r="AC16" s="75">
        <v>572</v>
      </c>
      <c r="AD16" s="75">
        <v>202</v>
      </c>
      <c r="AE16" s="75">
        <v>54</v>
      </c>
      <c r="AF16" s="231">
        <v>586</v>
      </c>
      <c r="AG16" s="224"/>
      <c r="AH16" s="224"/>
    </row>
    <row r="17" spans="1:34" s="225" customFormat="1" ht="12.75">
      <c r="A17" s="224"/>
      <c r="B17" s="229"/>
      <c r="C17" s="190"/>
      <c r="D17" s="168" t="s">
        <v>20</v>
      </c>
      <c r="E17" s="189"/>
      <c r="F17" s="130">
        <v>31100</v>
      </c>
      <c r="G17" s="130">
        <v>24121</v>
      </c>
      <c r="H17" s="130">
        <v>6429</v>
      </c>
      <c r="I17" s="130">
        <v>4669</v>
      </c>
      <c r="J17" s="130">
        <v>17407</v>
      </c>
      <c r="K17" s="130">
        <v>26946</v>
      </c>
      <c r="L17" s="71">
        <f>IFERROR(F17/G17-1,"n/a")</f>
        <v>0.2893329463952572</v>
      </c>
      <c r="M17" s="71">
        <f>IFERROR(F17/H17-1,"n/a")</f>
        <v>3.8374552807590607</v>
      </c>
      <c r="N17" s="71">
        <f>IFERROR(F17/I17-1,"n/a")</f>
        <v>5.6609552366673803</v>
      </c>
      <c r="O17" s="71">
        <f>IFERROR(F17/J17-1,"n/a")</f>
        <v>0.78663755960245885</v>
      </c>
      <c r="P17" s="131">
        <f>IFERROR(F17/K17-1,"n/a")</f>
        <v>0.15416017219624445</v>
      </c>
      <c r="Q17" s="75">
        <v>74534</v>
      </c>
      <c r="R17" s="75">
        <v>39920</v>
      </c>
      <c r="S17" s="75">
        <v>8131</v>
      </c>
      <c r="T17" s="75">
        <v>5957</v>
      </c>
      <c r="U17" s="75">
        <v>40548</v>
      </c>
      <c r="V17" s="75">
        <v>47573</v>
      </c>
      <c r="W17" s="71">
        <f>IFERROR(Q17/R17-1,"n/a")</f>
        <v>0.86708416833667346</v>
      </c>
      <c r="X17" s="71">
        <f>IFERROR(Q17/S17-1,"n/a")</f>
        <v>8.1666461689829042</v>
      </c>
      <c r="Y17" s="71">
        <f>IFERROR(Q17/T17-1,"n/a")</f>
        <v>11.512002685915729</v>
      </c>
      <c r="Z17" s="71">
        <f>IFERROR(Q17/U17-1,"n/a")</f>
        <v>0.83816711058498572</v>
      </c>
      <c r="AA17" s="131">
        <f>IFERROR(Q17/V17-1,"n/a")</f>
        <v>0.56672902696907901</v>
      </c>
      <c r="AB17" s="75">
        <v>1660685</v>
      </c>
      <c r="AC17" s="75">
        <v>965963</v>
      </c>
      <c r="AD17" s="75">
        <v>301521</v>
      </c>
      <c r="AE17" s="75">
        <v>70675</v>
      </c>
      <c r="AF17" s="231">
        <v>1400932</v>
      </c>
      <c r="AG17" s="224"/>
      <c r="AH17" s="224"/>
    </row>
    <row r="18" spans="1:34" s="225" customFormat="1" ht="12.75">
      <c r="A18" s="224"/>
      <c r="B18" s="229"/>
      <c r="C18" s="188" t="s">
        <v>85</v>
      </c>
      <c r="D18" s="168"/>
      <c r="E18" s="189"/>
      <c r="F18" s="135"/>
      <c r="G18" s="135"/>
      <c r="H18" s="135"/>
      <c r="I18" s="135"/>
      <c r="J18" s="135"/>
      <c r="K18" s="135"/>
      <c r="L18" s="71"/>
      <c r="M18" s="71"/>
      <c r="N18" s="71"/>
      <c r="O18" s="71"/>
      <c r="P18" s="131"/>
      <c r="Q18" s="154"/>
      <c r="R18" s="154"/>
      <c r="S18" s="154"/>
      <c r="T18" s="154"/>
      <c r="U18" s="154"/>
      <c r="V18" s="154"/>
      <c r="W18" s="71"/>
      <c r="X18" s="71"/>
      <c r="Y18" s="71"/>
      <c r="Z18" s="71"/>
      <c r="AA18" s="131"/>
      <c r="AB18" s="49"/>
      <c r="AC18" s="49"/>
      <c r="AD18" s="49"/>
      <c r="AE18" s="49"/>
      <c r="AF18" s="232"/>
      <c r="AG18" s="224"/>
      <c r="AH18" s="224"/>
    </row>
    <row r="19" spans="1:34" s="225" customFormat="1" ht="12.75">
      <c r="A19" s="224"/>
      <c r="B19" s="229"/>
      <c r="C19" s="190"/>
      <c r="D19" s="168" t="s">
        <v>19</v>
      </c>
      <c r="E19" s="189"/>
      <c r="F19" s="130">
        <v>4</v>
      </c>
      <c r="G19" s="130">
        <v>2</v>
      </c>
      <c r="H19" s="130">
        <v>3</v>
      </c>
      <c r="I19" s="130">
        <v>0</v>
      </c>
      <c r="J19" s="130">
        <v>0</v>
      </c>
      <c r="K19" s="130">
        <v>1</v>
      </c>
      <c r="L19" s="71">
        <f>IFERROR(F19/G19-1,"n/a")</f>
        <v>1</v>
      </c>
      <c r="M19" s="71">
        <f>IFERROR(F19/H19-1,"n/a")</f>
        <v>0.33333333333333326</v>
      </c>
      <c r="N19" s="71" t="str">
        <f>IFERROR(F19/I19-1,"n/a")</f>
        <v>n/a</v>
      </c>
      <c r="O19" s="71" t="str">
        <f>IFERROR(F19/J19-1,"n/a")</f>
        <v>n/a</v>
      </c>
      <c r="P19" s="131">
        <f>IFERROR(F19/K19-1,"n/a")</f>
        <v>3</v>
      </c>
      <c r="Q19" s="75">
        <v>6</v>
      </c>
      <c r="R19" s="75">
        <v>6</v>
      </c>
      <c r="S19" s="75">
        <v>6</v>
      </c>
      <c r="T19" s="75">
        <v>0</v>
      </c>
      <c r="U19" s="75">
        <v>1</v>
      </c>
      <c r="V19" s="75">
        <v>1</v>
      </c>
      <c r="W19" s="71">
        <f>IFERROR(Q19/R19-1,"n/a")</f>
        <v>0</v>
      </c>
      <c r="X19" s="71">
        <f>IFERROR(Q19/S19-1,"n/a")</f>
        <v>0</v>
      </c>
      <c r="Y19" s="71" t="str">
        <f>IFERROR(Q19/T19-1,"n/a")</f>
        <v>n/a</v>
      </c>
      <c r="Z19" s="71">
        <f>IFERROR(Q19/U19-1,"n/a")</f>
        <v>5</v>
      </c>
      <c r="AA19" s="131">
        <f>IFERROR(Q19/V19-1,"n/a")</f>
        <v>5</v>
      </c>
      <c r="AB19" s="75">
        <v>708</v>
      </c>
      <c r="AC19" s="75">
        <v>658</v>
      </c>
      <c r="AD19" s="75">
        <v>47</v>
      </c>
      <c r="AE19" s="75">
        <v>9</v>
      </c>
      <c r="AF19" s="231">
        <v>290</v>
      </c>
      <c r="AG19" s="224"/>
      <c r="AH19" s="224"/>
    </row>
    <row r="20" spans="1:34" s="225" customFormat="1" ht="12.75">
      <c r="A20" s="224"/>
      <c r="B20" s="229"/>
      <c r="C20" s="190"/>
      <c r="D20" s="168" t="s">
        <v>20</v>
      </c>
      <c r="E20" s="189"/>
      <c r="F20" s="130">
        <v>5580</v>
      </c>
      <c r="G20" s="130">
        <v>2252</v>
      </c>
      <c r="H20" s="130">
        <v>925</v>
      </c>
      <c r="I20" s="130">
        <v>0</v>
      </c>
      <c r="J20" s="130">
        <v>43</v>
      </c>
      <c r="K20" s="130">
        <v>1168</v>
      </c>
      <c r="L20" s="71">
        <f>IFERROR(F20/G20-1,"n/a")</f>
        <v>1.4777975133214922</v>
      </c>
      <c r="M20" s="71">
        <f>IFERROR(F20/H20-1,"n/a")</f>
        <v>5.0324324324324321</v>
      </c>
      <c r="N20" s="71" t="str">
        <f>IFERROR(F20/I20-1,"n/a")</f>
        <v>n/a</v>
      </c>
      <c r="O20" s="71">
        <f>IFERROR(F20/J20-1,"n/a")</f>
        <v>128.76744186046511</v>
      </c>
      <c r="P20" s="131">
        <f>IFERROR(F20/K20-1,"n/a")</f>
        <v>3.7773972602739727</v>
      </c>
      <c r="Q20" s="75">
        <v>8420</v>
      </c>
      <c r="R20" s="75">
        <v>6112</v>
      </c>
      <c r="S20" s="75">
        <v>1739</v>
      </c>
      <c r="T20" s="75">
        <v>0</v>
      </c>
      <c r="U20" s="75">
        <v>866</v>
      </c>
      <c r="V20" s="75">
        <v>1608</v>
      </c>
      <c r="W20" s="71">
        <f>IFERROR(Q20/R20-1,"n/a")</f>
        <v>0.3776178010471205</v>
      </c>
      <c r="X20" s="71">
        <f>IFERROR(Q20/S20-1,"n/a")</f>
        <v>3.8418631397354801</v>
      </c>
      <c r="Y20" s="71" t="str">
        <f>IFERROR(Q20/T20-1,"n/a")</f>
        <v>n/a</v>
      </c>
      <c r="Z20" s="71">
        <f>IFERROR(Q20/U20-1,"n/a")</f>
        <v>8.7228637413394914</v>
      </c>
      <c r="AA20" s="131">
        <f>IFERROR(Q20/V20-1,"n/a")</f>
        <v>4.2363184079601988</v>
      </c>
      <c r="AB20" s="75">
        <v>1277526</v>
      </c>
      <c r="AC20" s="75">
        <v>887495</v>
      </c>
      <c r="AD20" s="75">
        <v>17541</v>
      </c>
      <c r="AE20" s="75">
        <v>10046.999999999998</v>
      </c>
      <c r="AF20" s="231">
        <v>585930</v>
      </c>
      <c r="AG20" s="224"/>
      <c r="AH20" s="224"/>
    </row>
    <row r="21" spans="1:34" s="225" customFormat="1" ht="12.75">
      <c r="A21" s="224"/>
      <c r="B21" s="229"/>
      <c r="C21" s="188" t="s">
        <v>86</v>
      </c>
      <c r="D21" s="168"/>
      <c r="E21" s="197"/>
      <c r="F21" s="135"/>
      <c r="G21" s="135"/>
      <c r="H21" s="135"/>
      <c r="I21" s="135"/>
      <c r="J21" s="135"/>
      <c r="K21" s="135"/>
      <c r="L21" s="71"/>
      <c r="M21" s="71"/>
      <c r="N21" s="71"/>
      <c r="O21" s="71"/>
      <c r="P21" s="131"/>
      <c r="Q21" s="154"/>
      <c r="R21" s="154"/>
      <c r="S21" s="154"/>
      <c r="T21" s="154"/>
      <c r="U21" s="154"/>
      <c r="V21" s="154"/>
      <c r="W21" s="71"/>
      <c r="X21" s="71"/>
      <c r="Y21" s="71"/>
      <c r="Z21" s="71"/>
      <c r="AA21" s="131"/>
      <c r="AB21" s="49"/>
      <c r="AC21" s="49"/>
      <c r="AD21" s="49"/>
      <c r="AE21" s="49"/>
      <c r="AF21" s="232"/>
      <c r="AG21" s="224"/>
      <c r="AH21" s="224"/>
    </row>
    <row r="22" spans="1:34" s="225" customFormat="1" ht="12.75">
      <c r="A22" s="224"/>
      <c r="B22" s="229"/>
      <c r="C22" s="190"/>
      <c r="D22" s="168" t="s">
        <v>19</v>
      </c>
      <c r="E22" s="197"/>
      <c r="F22" s="130">
        <v>78</v>
      </c>
      <c r="G22" s="130">
        <v>73</v>
      </c>
      <c r="H22" s="130">
        <v>13</v>
      </c>
      <c r="I22" s="130">
        <v>0</v>
      </c>
      <c r="J22" s="130">
        <v>14</v>
      </c>
      <c r="K22" s="130">
        <v>21</v>
      </c>
      <c r="L22" s="71">
        <f>IFERROR(F22/G22-1,"n/a")</f>
        <v>6.8493150684931559E-2</v>
      </c>
      <c r="M22" s="71">
        <f>IFERROR(F22/H22-1,"n/a")</f>
        <v>5</v>
      </c>
      <c r="N22" s="71" t="str">
        <f>IFERROR(F22/I22-1,"n/a")</f>
        <v>n/a</v>
      </c>
      <c r="O22" s="71">
        <f>IFERROR(F22/J22-1,"n/a")</f>
        <v>4.5714285714285712</v>
      </c>
      <c r="P22" s="131">
        <f>IFERROR(F22/K22-1,"n/a")</f>
        <v>2.7142857142857144</v>
      </c>
      <c r="Q22" s="75">
        <v>172</v>
      </c>
      <c r="R22" s="75">
        <v>179</v>
      </c>
      <c r="S22" s="75">
        <v>29</v>
      </c>
      <c r="T22" s="75">
        <v>0</v>
      </c>
      <c r="U22" s="75">
        <v>33</v>
      </c>
      <c r="V22" s="75">
        <v>45</v>
      </c>
      <c r="W22" s="71">
        <f>IFERROR(Q22/R22-1,"n/a")</f>
        <v>-3.9106145251396662E-2</v>
      </c>
      <c r="X22" s="71">
        <f>IFERROR(Q22/S22-1,"n/a")</f>
        <v>4.931034482758621</v>
      </c>
      <c r="Y22" s="71" t="str">
        <f>IFERROR(Q22/T22-1,"n/a")</f>
        <v>n/a</v>
      </c>
      <c r="Z22" s="71">
        <f>IFERROR(Q22/U22-1,"n/a")</f>
        <v>4.2121212121212119</v>
      </c>
      <c r="AA22" s="131">
        <f>IFERROR(Q22/V22-1,"n/a")</f>
        <v>2.8222222222222224</v>
      </c>
      <c r="AB22" s="75">
        <v>1500</v>
      </c>
      <c r="AC22" s="75">
        <v>895</v>
      </c>
      <c r="AD22" s="75">
        <v>283</v>
      </c>
      <c r="AE22" s="75">
        <v>43</v>
      </c>
      <c r="AF22" s="231">
        <v>827</v>
      </c>
      <c r="AG22" s="224"/>
      <c r="AH22" s="224"/>
    </row>
    <row r="23" spans="1:34" s="225" customFormat="1" ht="12.75">
      <c r="A23" s="224"/>
      <c r="B23" s="229"/>
      <c r="C23" s="190"/>
      <c r="D23" s="168" t="s">
        <v>20</v>
      </c>
      <c r="E23" s="189"/>
      <c r="F23" s="130">
        <v>288593</v>
      </c>
      <c r="G23" s="130">
        <v>247607</v>
      </c>
      <c r="H23" s="130">
        <v>14032</v>
      </c>
      <c r="I23" s="130">
        <v>0</v>
      </c>
      <c r="J23" s="130">
        <v>47023</v>
      </c>
      <c r="K23" s="130">
        <v>59703</v>
      </c>
      <c r="L23" s="71">
        <f>IFERROR(F23/G23-1,"n/a")</f>
        <v>0.1655284382105513</v>
      </c>
      <c r="M23" s="71">
        <f>IFERROR(F23/H23-1,"n/a")</f>
        <v>19.566775940706954</v>
      </c>
      <c r="N23" s="71" t="str">
        <f>IFERROR(F23/I23-1,"n/a")</f>
        <v>n/a</v>
      </c>
      <c r="O23" s="71">
        <f>IFERROR(F23/J23-1,"n/a")</f>
        <v>5.1372732492609998</v>
      </c>
      <c r="P23" s="131">
        <f>IFERROR(F23/K23-1,"n/a")</f>
        <v>3.8338106962799188</v>
      </c>
      <c r="Q23" s="75">
        <v>596438</v>
      </c>
      <c r="R23" s="75">
        <v>538404</v>
      </c>
      <c r="S23" s="75">
        <v>35860</v>
      </c>
      <c r="T23" s="75">
        <v>0</v>
      </c>
      <c r="U23" s="75">
        <v>112017</v>
      </c>
      <c r="V23" s="75">
        <v>134226</v>
      </c>
      <c r="W23" s="71">
        <f>IFERROR(Q23/R23-1,"n/a")</f>
        <v>0.10778894659029281</v>
      </c>
      <c r="X23" s="71">
        <f>IFERROR(Q23/S23-1,"n/a")</f>
        <v>15.632403792526492</v>
      </c>
      <c r="Y23" s="71" t="str">
        <f>IFERROR(Q23/T23-1,"n/a")</f>
        <v>n/a</v>
      </c>
      <c r="Z23" s="71">
        <f>IFERROR(Q23/U23-1,"n/a")</f>
        <v>4.3245310979583458</v>
      </c>
      <c r="AA23" s="131">
        <f>IFERROR(Q23/V23-1,"n/a")</f>
        <v>3.4435355296291332</v>
      </c>
      <c r="AB23" s="75">
        <v>4449177</v>
      </c>
      <c r="AC23" s="75">
        <v>2165161</v>
      </c>
      <c r="AD23" s="75">
        <v>465109</v>
      </c>
      <c r="AE23" s="75">
        <v>140552</v>
      </c>
      <c r="AF23" s="231">
        <v>2552942</v>
      </c>
      <c r="AG23" s="224"/>
      <c r="AH23" s="224"/>
    </row>
    <row r="24" spans="1:34" s="225" customFormat="1" ht="12.75">
      <c r="A24" s="224"/>
      <c r="B24" s="229"/>
      <c r="C24" s="188" t="s">
        <v>87</v>
      </c>
      <c r="D24" s="168"/>
      <c r="E24" s="189"/>
      <c r="F24" s="135"/>
      <c r="G24" s="135"/>
      <c r="H24" s="135"/>
      <c r="I24" s="135"/>
      <c r="J24" s="135"/>
      <c r="K24" s="135"/>
      <c r="L24" s="71"/>
      <c r="M24" s="71"/>
      <c r="N24" s="71"/>
      <c r="O24" s="71"/>
      <c r="P24" s="131"/>
      <c r="Q24" s="154"/>
      <c r="R24" s="154"/>
      <c r="S24" s="154"/>
      <c r="T24" s="154"/>
      <c r="U24" s="154"/>
      <c r="V24" s="154"/>
      <c r="W24" s="71"/>
      <c r="X24" s="71"/>
      <c r="Y24" s="71"/>
      <c r="Z24" s="71"/>
      <c r="AA24" s="131"/>
      <c r="AB24" s="49"/>
      <c r="AC24" s="49"/>
      <c r="AD24" s="49"/>
      <c r="AE24" s="49"/>
      <c r="AF24" s="232"/>
      <c r="AG24" s="224"/>
      <c r="AH24" s="224"/>
    </row>
    <row r="25" spans="1:34" s="225" customFormat="1" ht="12.75">
      <c r="B25" s="229"/>
      <c r="C25" s="190"/>
      <c r="D25" s="168" t="s">
        <v>19</v>
      </c>
      <c r="E25" s="189"/>
      <c r="F25" s="130">
        <v>0</v>
      </c>
      <c r="G25" s="130">
        <v>0</v>
      </c>
      <c r="H25" s="130">
        <v>0</v>
      </c>
      <c r="I25" s="130">
        <v>0</v>
      </c>
      <c r="J25" s="130">
        <v>0</v>
      </c>
      <c r="K25" s="130">
        <v>0</v>
      </c>
      <c r="L25" s="71" t="str">
        <f>IFERROR(F25/G25-1,"n/a")</f>
        <v>n/a</v>
      </c>
      <c r="M25" s="71" t="str">
        <f>IFERROR(F25/H25-1,"n/a")</f>
        <v>n/a</v>
      </c>
      <c r="N25" s="71" t="str">
        <f>IFERROR(F25/I25-1,"n/a")</f>
        <v>n/a</v>
      </c>
      <c r="O25" s="71" t="str">
        <f>IFERROR(F25/J25-1,"n/a")</f>
        <v>n/a</v>
      </c>
      <c r="P25" s="131" t="str">
        <f>IFERROR(F25/K25-1,"n/a")</f>
        <v>n/a</v>
      </c>
      <c r="Q25" s="75">
        <v>0</v>
      </c>
      <c r="R25" s="75">
        <v>0</v>
      </c>
      <c r="S25" s="75">
        <v>0</v>
      </c>
      <c r="T25" s="75">
        <v>0</v>
      </c>
      <c r="U25" s="75">
        <v>0</v>
      </c>
      <c r="V25" s="75">
        <v>0</v>
      </c>
      <c r="W25" s="71" t="str">
        <f>IFERROR(Q25/R25-1,"n/a")</f>
        <v>n/a</v>
      </c>
      <c r="X25" s="71" t="str">
        <f>IFERROR(Q25/S25-1,"n/a")</f>
        <v>n/a</v>
      </c>
      <c r="Y25" s="71" t="str">
        <f>IFERROR(Q25/T25-1,"n/a")</f>
        <v>n/a</v>
      </c>
      <c r="Z25" s="71" t="str">
        <f>IFERROR(Q25/U25-1,"n/a")</f>
        <v>n/a</v>
      </c>
      <c r="AA25" s="131" t="str">
        <f>IFERROR(Q25/V25-1,"n/a")</f>
        <v>n/a</v>
      </c>
      <c r="AB25" s="75">
        <v>21</v>
      </c>
      <c r="AC25" s="75">
        <v>9</v>
      </c>
      <c r="AD25" s="75">
        <v>0</v>
      </c>
      <c r="AE25" s="75">
        <v>0</v>
      </c>
      <c r="AF25" s="231">
        <v>16</v>
      </c>
      <c r="AG25" s="224"/>
      <c r="AH25" s="224"/>
    </row>
    <row r="26" spans="1:34" s="225" customFormat="1" ht="12.75">
      <c r="A26" s="224"/>
      <c r="B26" s="229"/>
      <c r="C26" s="190"/>
      <c r="D26" s="168" t="s">
        <v>20</v>
      </c>
      <c r="E26" s="189"/>
      <c r="F26" s="130">
        <v>0</v>
      </c>
      <c r="G26" s="130">
        <v>0</v>
      </c>
      <c r="H26" s="130">
        <v>0</v>
      </c>
      <c r="I26" s="130">
        <v>0</v>
      </c>
      <c r="J26" s="130">
        <v>0</v>
      </c>
      <c r="K26" s="130">
        <v>0</v>
      </c>
      <c r="L26" s="71" t="str">
        <f>IFERROR(F26/G26-1,"n/a")</f>
        <v>n/a</v>
      </c>
      <c r="M26" s="71" t="str">
        <f>IFERROR(F26/H26-1,"n/a")</f>
        <v>n/a</v>
      </c>
      <c r="N26" s="71" t="str">
        <f>IFERROR(F26/I26-1,"n/a")</f>
        <v>n/a</v>
      </c>
      <c r="O26" s="71" t="str">
        <f>IFERROR(F26/J26-1,"n/a")</f>
        <v>n/a</v>
      </c>
      <c r="P26" s="131" t="str">
        <f>IFERROR(F26/K26-1,"n/a")</f>
        <v>n/a</v>
      </c>
      <c r="Q26" s="75">
        <v>0</v>
      </c>
      <c r="R26" s="75">
        <v>0</v>
      </c>
      <c r="S26" s="75">
        <v>0</v>
      </c>
      <c r="T26" s="75">
        <v>0</v>
      </c>
      <c r="U26" s="75">
        <v>0</v>
      </c>
      <c r="V26" s="75">
        <v>0</v>
      </c>
      <c r="W26" s="71" t="str">
        <f>IFERROR(Q26/R26-1,"n/a")</f>
        <v>n/a</v>
      </c>
      <c r="X26" s="71" t="str">
        <f>IFERROR(Q26/S26-1,"n/a")</f>
        <v>n/a</v>
      </c>
      <c r="Y26" s="71" t="str">
        <f>IFERROR(Q26/T26-1,"n/a")</f>
        <v>n/a</v>
      </c>
      <c r="Z26" s="71" t="str">
        <f>IFERROR(Q26/U26-1,"n/a")</f>
        <v>n/a</v>
      </c>
      <c r="AA26" s="131" t="str">
        <f>IFERROR(Q26/V26-1,"n/a")</f>
        <v>n/a</v>
      </c>
      <c r="AB26" s="75">
        <v>38626</v>
      </c>
      <c r="AC26" s="75">
        <v>15637</v>
      </c>
      <c r="AD26" s="75">
        <v>0</v>
      </c>
      <c r="AE26" s="75">
        <v>0</v>
      </c>
      <c r="AF26" s="233">
        <v>20248</v>
      </c>
      <c r="AG26" s="224"/>
      <c r="AH26" s="224"/>
    </row>
    <row r="27" spans="1:34" s="225" customFormat="1" ht="13.5" thickBot="1">
      <c r="A27" s="224"/>
      <c r="B27" s="229"/>
      <c r="C27" s="198" t="s">
        <v>16</v>
      </c>
      <c r="D27" s="199"/>
      <c r="E27" s="200"/>
      <c r="F27" s="137">
        <f t="shared" ref="F27:K28" si="0">F13+F16+F19+F22+F25</f>
        <v>314</v>
      </c>
      <c r="G27" s="137">
        <f t="shared" si="0"/>
        <v>242</v>
      </c>
      <c r="H27" s="137">
        <f t="shared" si="0"/>
        <v>185</v>
      </c>
      <c r="I27" s="137">
        <f t="shared" si="0"/>
        <v>5</v>
      </c>
      <c r="J27" s="137">
        <f t="shared" si="0"/>
        <v>193</v>
      </c>
      <c r="K27" s="137">
        <f t="shared" si="0"/>
        <v>187</v>
      </c>
      <c r="L27" s="138">
        <f>IFERROR(F27/G27-1,"n/a")</f>
        <v>0.29752066115702469</v>
      </c>
      <c r="M27" s="138">
        <f>IFERROR(F27/H27-1,"n/a")</f>
        <v>0.69729729729729728</v>
      </c>
      <c r="N27" s="138">
        <f>IFERROR(F27/I27-1,"n/a")</f>
        <v>61.8</v>
      </c>
      <c r="O27" s="138">
        <f>IFERROR(F27/J27-1,"n/a")</f>
        <v>0.62694300518134716</v>
      </c>
      <c r="P27" s="139">
        <f>IFERROR(F27/K27-1,"n/a")</f>
        <v>0.67914438502673802</v>
      </c>
      <c r="Q27" s="137">
        <f t="shared" ref="Q27:V28" si="1">Q13+Q16+Q19+Q22+Q25</f>
        <v>618</v>
      </c>
      <c r="R27" s="137">
        <f t="shared" si="1"/>
        <v>545</v>
      </c>
      <c r="S27" s="137">
        <f t="shared" si="1"/>
        <v>371</v>
      </c>
      <c r="T27" s="137">
        <f t="shared" si="1"/>
        <v>7</v>
      </c>
      <c r="U27" s="137">
        <f t="shared" si="1"/>
        <v>405</v>
      </c>
      <c r="V27" s="137">
        <f t="shared" si="1"/>
        <v>405</v>
      </c>
      <c r="W27" s="138">
        <f>IFERROR(Q27/R27-1,"n/a")</f>
        <v>0.13394495412844032</v>
      </c>
      <c r="X27" s="138">
        <f>IFERROR(Q27/S27-1,"n/a")</f>
        <v>0.66576819407008081</v>
      </c>
      <c r="Y27" s="138">
        <f>IFERROR(Q27/T27-1,"n/a")</f>
        <v>87.285714285714292</v>
      </c>
      <c r="Z27" s="138">
        <f>IFERROR(Q27/U27-1,"n/a")</f>
        <v>0.52592592592592591</v>
      </c>
      <c r="AA27" s="139">
        <f>IFERROR(Q27/V27-1,"n/a")</f>
        <v>0.52592592592592591</v>
      </c>
      <c r="AB27" s="137">
        <f>AB13+AB16+AB19+AB22+AB25</f>
        <v>4434</v>
      </c>
      <c r="AC27" s="137">
        <f>AC13+AC16+AC19+AC22+AC25</f>
        <v>3620</v>
      </c>
      <c r="AD27" s="140">
        <f t="shared" ref="AD27:AF28" si="2">AD13+AD16+AD19+AD22+AD25</f>
        <v>1054</v>
      </c>
      <c r="AE27" s="140">
        <f t="shared" si="2"/>
        <v>657</v>
      </c>
      <c r="AF27" s="159">
        <f t="shared" si="2"/>
        <v>3310</v>
      </c>
      <c r="AG27" s="224"/>
      <c r="AH27" s="224"/>
    </row>
    <row r="28" spans="1:34" s="225" customFormat="1" ht="14.25" thickTop="1" thickBot="1">
      <c r="A28" s="224"/>
      <c r="B28" s="229"/>
      <c r="C28" s="201" t="s">
        <v>17</v>
      </c>
      <c r="D28" s="202"/>
      <c r="E28" s="203"/>
      <c r="F28" s="141">
        <f t="shared" si="0"/>
        <v>999968</v>
      </c>
      <c r="G28" s="141">
        <f t="shared" si="0"/>
        <v>723641</v>
      </c>
      <c r="H28" s="141">
        <f t="shared" si="0"/>
        <v>240931</v>
      </c>
      <c r="I28" s="141">
        <f t="shared" si="0"/>
        <v>4669</v>
      </c>
      <c r="J28" s="141">
        <f t="shared" si="0"/>
        <v>494991</v>
      </c>
      <c r="K28" s="141">
        <f t="shared" si="0"/>
        <v>513063</v>
      </c>
      <c r="L28" s="142">
        <f>IFERROR(F28/G28-1,"n/a")</f>
        <v>0.38185647303013504</v>
      </c>
      <c r="M28" s="142">
        <f>IFERROR(F28/H28-1,"n/a")</f>
        <v>3.1504331115547606</v>
      </c>
      <c r="N28" s="142">
        <f>IFERROR(F28/I28-1,"n/a")</f>
        <v>213.17177125722853</v>
      </c>
      <c r="O28" s="142">
        <f>IFERROR(F28/J28-1,"n/a")</f>
        <v>1.0201741041756316</v>
      </c>
      <c r="P28" s="143">
        <f>IFERROR(F28/K28-1,"n/a")</f>
        <v>0.94901600778072082</v>
      </c>
      <c r="Q28" s="141">
        <f t="shared" si="1"/>
        <v>1975531</v>
      </c>
      <c r="R28" s="141">
        <f t="shared" si="1"/>
        <v>1557046</v>
      </c>
      <c r="S28" s="141">
        <f t="shared" si="1"/>
        <v>460887</v>
      </c>
      <c r="T28" s="141">
        <f t="shared" si="1"/>
        <v>5957</v>
      </c>
      <c r="U28" s="141">
        <f t="shared" si="1"/>
        <v>1050029</v>
      </c>
      <c r="V28" s="141">
        <f t="shared" si="1"/>
        <v>1133915</v>
      </c>
      <c r="W28" s="142">
        <f>IFERROR(Q28/R28-1,"n/a")</f>
        <v>0.26876855275952027</v>
      </c>
      <c r="X28" s="142">
        <f>IFERROR(Q28/S28-1,"n/a")</f>
        <v>3.2863673742153718</v>
      </c>
      <c r="Y28" s="142">
        <f>IFERROR(Q28/T28-1,"n/a")</f>
        <v>330.63186167533996</v>
      </c>
      <c r="Z28" s="142">
        <f>IFERROR(Q28/U28-1,"n/a")</f>
        <v>0.88140613259252842</v>
      </c>
      <c r="AA28" s="143">
        <f>IFERROR(Q28/V28-1,"n/a")</f>
        <v>0.74222141871304292</v>
      </c>
      <c r="AB28" s="141">
        <f>AB14+AB17+AB20+AB23+AB26</f>
        <v>12658551</v>
      </c>
      <c r="AC28" s="141">
        <f>AC14+AC17+AC20+AC23+AC26</f>
        <v>7626669</v>
      </c>
      <c r="AD28" s="144">
        <f t="shared" si="2"/>
        <v>1552483</v>
      </c>
      <c r="AE28" s="144">
        <f t="shared" si="2"/>
        <v>1314158</v>
      </c>
      <c r="AF28" s="162">
        <f t="shared" si="2"/>
        <v>9152531</v>
      </c>
      <c r="AG28" s="224"/>
      <c r="AH28" s="224"/>
    </row>
    <row r="29" spans="1:34" s="225" customFormat="1" ht="12" thickTop="1">
      <c r="A29" s="224"/>
      <c r="B29" s="224"/>
      <c r="C29" s="224"/>
      <c r="D29" s="224"/>
      <c r="E29" s="224"/>
      <c r="F29" s="224"/>
      <c r="G29" s="230"/>
      <c r="H29" s="230"/>
      <c r="I29" s="230"/>
      <c r="J29" s="230"/>
      <c r="K29" s="230"/>
      <c r="L29" s="230"/>
      <c r="M29" s="230"/>
      <c r="N29" s="230"/>
      <c r="O29" s="230"/>
      <c r="P29" s="224"/>
      <c r="Q29" s="224"/>
      <c r="R29" s="224"/>
      <c r="S29" s="224"/>
      <c r="T29" s="224"/>
      <c r="U29" s="224"/>
      <c r="V29" s="224"/>
      <c r="W29" s="224"/>
      <c r="X29" s="224"/>
      <c r="Y29" s="224"/>
      <c r="Z29" s="224"/>
      <c r="AA29" s="224"/>
      <c r="AB29" s="224"/>
      <c r="AC29" s="224"/>
      <c r="AD29" s="224"/>
      <c r="AE29" s="224"/>
      <c r="AF29" s="224"/>
      <c r="AG29" s="224"/>
      <c r="AH29" s="224"/>
    </row>
    <row r="30" spans="1:34" s="225" customFormat="1" ht="11.25">
      <c r="A30" s="224"/>
      <c r="B30" s="224"/>
      <c r="C30" s="224"/>
      <c r="D30" s="224"/>
      <c r="E30" s="224"/>
      <c r="F30" s="224"/>
      <c r="G30" s="230"/>
      <c r="H30" s="230"/>
      <c r="I30" s="230"/>
      <c r="J30" s="230"/>
      <c r="K30" s="230"/>
      <c r="L30" s="230"/>
      <c r="M30" s="230"/>
      <c r="N30" s="230"/>
      <c r="O30" s="230"/>
      <c r="P30" s="224"/>
      <c r="Q30" s="224"/>
      <c r="R30" s="230"/>
      <c r="S30" s="224"/>
      <c r="T30" s="224"/>
      <c r="U30" s="224"/>
      <c r="V30" s="224"/>
      <c r="W30" s="224"/>
      <c r="X30" s="224"/>
      <c r="Y30" s="224"/>
      <c r="Z30" s="224"/>
      <c r="AA30" s="224"/>
      <c r="AB30" s="224"/>
      <c r="AC30" s="224"/>
      <c r="AD30" s="224"/>
      <c r="AE30" s="224"/>
      <c r="AF30" s="224"/>
      <c r="AG30" s="224"/>
      <c r="AH30" s="224"/>
    </row>
    <row r="31" spans="1:34" ht="15" customHeight="1"/>
    <row r="32" spans="1:34" ht="15" customHeight="1"/>
    <row r="33" ht="15" customHeight="1"/>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0"/>
  <sheetViews>
    <sheetView showGridLines="0" zoomScaleNormal="100" workbookViewId="0">
      <selection activeCell="A2" sqref="A2:F4"/>
    </sheetView>
  </sheetViews>
  <sheetFormatPr defaultColWidth="0" defaultRowHeight="0" customHeight="1" zeroHeight="1"/>
  <cols>
    <col min="1" max="2" width="4.140625" customWidth="1"/>
    <col min="3" max="3" width="3.7109375" customWidth="1"/>
    <col min="4" max="4" width="8.85546875" customWidth="1"/>
    <col min="5" max="6" width="13" customWidth="1"/>
    <col min="7" max="7" width="11.140625" bestFit="1" customWidth="1"/>
    <col min="8" max="8" width="10.28515625" bestFit="1" customWidth="1"/>
    <col min="9" max="10" width="8.85546875" customWidth="1"/>
    <col min="11" max="11" width="10.28515625" bestFit="1" customWidth="1"/>
    <col min="12" max="12" width="8" customWidth="1"/>
    <col min="13" max="13" width="8.85546875" bestFit="1" customWidth="1"/>
    <col min="14" max="16" width="8" customWidth="1"/>
    <col min="17" max="17" width="9" bestFit="1"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9.140625" bestFit="1" customWidth="1"/>
    <col min="24" max="24" width="8.85546875" bestFit="1" customWidth="1"/>
    <col min="25" max="25" width="8.85546875" customWidth="1"/>
    <col min="26" max="26" width="9" bestFit="1" customWidth="1"/>
    <col min="27" max="27" width="7.7109375" customWidth="1"/>
    <col min="28" max="28" width="10.28515625" bestFit="1" customWidth="1"/>
    <col min="29" max="29" width="13.42578125" bestFit="1" customWidth="1"/>
    <col min="30" max="30" width="13.28515625" bestFit="1" customWidth="1"/>
    <col min="31" max="31" width="12.85546875" bestFit="1" customWidth="1"/>
    <col min="32" max="32" width="15.42578125" bestFit="1" customWidth="1"/>
    <col min="33" max="33" width="11.28515625" customWidth="1"/>
    <col min="34" max="34" width="3.42578125" customWidth="1"/>
    <col min="35" max="16384" width="8.85546875" hidden="1"/>
  </cols>
  <sheetData>
    <row r="1" spans="1:34"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15"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165"/>
      <c r="AH2" s="10"/>
    </row>
    <row r="3" spans="1:34" ht="15">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6"/>
      <c r="AG3" s="166"/>
      <c r="AH3" s="10"/>
    </row>
    <row r="4" spans="1:34" ht="15.75">
      <c r="A4" s="10"/>
      <c r="B4" s="167" t="s">
        <v>11</v>
      </c>
      <c r="C4" s="168"/>
      <c r="D4" s="205"/>
      <c r="E4" s="234" t="s">
        <v>102</v>
      </c>
      <c r="F4" s="234"/>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0"/>
    </row>
    <row r="5" spans="1:34" ht="15">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0"/>
    </row>
    <row r="6" spans="1:34" ht="15">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0"/>
    </row>
    <row r="7" spans="1:34" ht="15">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65"/>
      <c r="AD7" s="165"/>
      <c r="AE7" s="165"/>
      <c r="AF7" s="165"/>
      <c r="AG7" s="165"/>
      <c r="AH7" s="10"/>
    </row>
    <row r="8" spans="1:34" ht="15">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65"/>
      <c r="AD8" s="165"/>
      <c r="AE8" s="165"/>
      <c r="AF8" s="165"/>
      <c r="AG8" s="165"/>
      <c r="AH8" s="10"/>
    </row>
    <row r="9" spans="1:34" s="225" customFormat="1" ht="15" customHeight="1">
      <c r="A9" s="224"/>
      <c r="C9" s="171" t="s">
        <v>11</v>
      </c>
      <c r="D9" s="172"/>
      <c r="E9" s="172"/>
      <c r="F9" s="250" t="s">
        <v>41</v>
      </c>
      <c r="G9" s="250"/>
      <c r="H9" s="250"/>
      <c r="I9" s="250"/>
      <c r="J9" s="250"/>
      <c r="K9" s="250"/>
      <c r="L9" s="250"/>
      <c r="M9" s="250"/>
      <c r="N9" s="250"/>
      <c r="O9" s="250"/>
      <c r="P9" s="251"/>
      <c r="Q9" s="252" t="str">
        <f>F9</f>
        <v>Ocak</v>
      </c>
      <c r="R9" s="253"/>
      <c r="S9" s="253"/>
      <c r="T9" s="253"/>
      <c r="U9" s="253"/>
      <c r="V9" s="253"/>
      <c r="W9" s="253"/>
      <c r="X9" s="253"/>
      <c r="Y9" s="253"/>
      <c r="Z9" s="253"/>
      <c r="AA9" s="254"/>
      <c r="AB9" s="252" t="s">
        <v>101</v>
      </c>
      <c r="AC9" s="253"/>
      <c r="AD9" s="253"/>
      <c r="AE9" s="253"/>
      <c r="AF9" s="255"/>
      <c r="AG9" s="224"/>
      <c r="AH9" s="224"/>
    </row>
    <row r="10" spans="1:34" s="225" customFormat="1" ht="13.5">
      <c r="A10" s="224"/>
      <c r="B10" s="226"/>
      <c r="C10" s="174"/>
      <c r="D10" s="175"/>
      <c r="E10" s="175"/>
      <c r="F10" s="256"/>
      <c r="G10" s="257"/>
      <c r="H10" s="257"/>
      <c r="I10" s="257"/>
      <c r="J10" s="257"/>
      <c r="K10" s="257"/>
      <c r="L10" s="257"/>
      <c r="M10" s="257"/>
      <c r="N10" s="257"/>
      <c r="O10" s="257"/>
      <c r="P10" s="258"/>
      <c r="Q10" s="256"/>
      <c r="R10" s="257"/>
      <c r="S10" s="257"/>
      <c r="T10" s="257"/>
      <c r="U10" s="257"/>
      <c r="V10" s="257"/>
      <c r="W10" s="257"/>
      <c r="X10" s="257"/>
      <c r="Y10" s="257"/>
      <c r="Z10" s="257"/>
      <c r="AA10" s="258"/>
      <c r="AB10" s="175"/>
      <c r="AC10" s="175"/>
      <c r="AD10" s="175"/>
      <c r="AE10" s="175"/>
      <c r="AF10" s="176"/>
      <c r="AG10" s="224"/>
      <c r="AH10" s="224"/>
    </row>
    <row r="11" spans="1:34" s="225" customFormat="1" ht="25.9" customHeight="1">
      <c r="A11" s="227"/>
      <c r="B11" s="228"/>
      <c r="C11" s="178" t="s">
        <v>21</v>
      </c>
      <c r="D11" s="179"/>
      <c r="E11" s="180"/>
      <c r="F11" s="181">
        <v>2024</v>
      </c>
      <c r="G11" s="182">
        <v>2023</v>
      </c>
      <c r="H11" s="182">
        <v>2022</v>
      </c>
      <c r="I11" s="182">
        <v>2021</v>
      </c>
      <c r="J11" s="182">
        <v>2020</v>
      </c>
      <c r="K11" s="182">
        <v>2019</v>
      </c>
      <c r="L11" s="183" t="s">
        <v>103</v>
      </c>
      <c r="M11" s="183" t="s">
        <v>104</v>
      </c>
      <c r="N11" s="183" t="s">
        <v>105</v>
      </c>
      <c r="O11" s="183" t="s">
        <v>106</v>
      </c>
      <c r="P11" s="184" t="s">
        <v>92</v>
      </c>
      <c r="Q11" s="183">
        <v>2024</v>
      </c>
      <c r="R11" s="183">
        <v>2023</v>
      </c>
      <c r="S11" s="183">
        <v>2022</v>
      </c>
      <c r="T11" s="182">
        <v>2021</v>
      </c>
      <c r="U11" s="182">
        <v>2020</v>
      </c>
      <c r="V11" s="182">
        <v>2019</v>
      </c>
      <c r="W11" s="183" t="s">
        <v>103</v>
      </c>
      <c r="X11" s="183" t="s">
        <v>104</v>
      </c>
      <c r="Y11" s="183" t="s">
        <v>105</v>
      </c>
      <c r="Z11" s="183" t="s">
        <v>106</v>
      </c>
      <c r="AA11" s="184" t="s">
        <v>92</v>
      </c>
      <c r="AB11" s="183">
        <v>2023</v>
      </c>
      <c r="AC11" s="183">
        <v>2022</v>
      </c>
      <c r="AD11" s="183">
        <v>2021</v>
      </c>
      <c r="AE11" s="182">
        <v>2020</v>
      </c>
      <c r="AF11" s="185">
        <v>2019</v>
      </c>
      <c r="AG11" s="227"/>
      <c r="AH11" s="227"/>
    </row>
    <row r="12" spans="1:34" s="225" customFormat="1" ht="12.75">
      <c r="A12" s="224"/>
      <c r="B12" s="229"/>
      <c r="C12" s="188" t="s">
        <v>83</v>
      </c>
      <c r="D12" s="168"/>
      <c r="E12" s="189"/>
      <c r="F12" s="168"/>
      <c r="G12" s="168"/>
      <c r="H12" s="168"/>
      <c r="I12" s="168"/>
      <c r="J12" s="168"/>
      <c r="K12" s="168"/>
      <c r="L12" s="168"/>
      <c r="M12" s="168"/>
      <c r="N12" s="168"/>
      <c r="O12" s="168"/>
      <c r="P12" s="189"/>
      <c r="Q12" s="168"/>
      <c r="R12" s="168"/>
      <c r="S12" s="168"/>
      <c r="T12" s="168"/>
      <c r="U12" s="168"/>
      <c r="V12" s="168"/>
      <c r="W12" s="168"/>
      <c r="X12" s="168"/>
      <c r="Y12" s="168"/>
      <c r="Z12" s="168"/>
      <c r="AA12" s="189"/>
      <c r="AB12" s="168"/>
      <c r="AC12" s="168"/>
      <c r="AD12" s="168"/>
      <c r="AE12" s="168"/>
      <c r="AF12" s="189"/>
      <c r="AG12" s="224"/>
      <c r="AH12" s="224"/>
    </row>
    <row r="13" spans="1:34" s="225" customFormat="1" ht="12.75">
      <c r="A13" s="224"/>
      <c r="B13" s="229"/>
      <c r="C13" s="190"/>
      <c r="D13" s="168" t="s">
        <v>19</v>
      </c>
      <c r="E13" s="189"/>
      <c r="F13" s="130">
        <v>197</v>
      </c>
      <c r="G13" s="130">
        <v>188</v>
      </c>
      <c r="H13" s="130">
        <v>164</v>
      </c>
      <c r="I13" s="130">
        <v>0</v>
      </c>
      <c r="J13" s="130">
        <v>187</v>
      </c>
      <c r="K13" s="130">
        <v>189</v>
      </c>
      <c r="L13" s="71">
        <f>IFERROR(F13/G13-1,"n/a")</f>
        <v>4.7872340425531901E-2</v>
      </c>
      <c r="M13" s="71">
        <f>IFERROR(F13/H13-1,"n/a")</f>
        <v>0.20121951219512191</v>
      </c>
      <c r="N13" s="71" t="str">
        <f>IFERROR(F13/I13-1,"n/a")</f>
        <v>n/a</v>
      </c>
      <c r="O13" s="71">
        <f>IFERROR(F13/J13-1,"n/a")</f>
        <v>5.3475935828876997E-2</v>
      </c>
      <c r="P13" s="131">
        <f>IFERROR(F13/K13-1,"n/a")</f>
        <v>4.2328042328042326E-2</v>
      </c>
      <c r="Q13" s="75">
        <f>F13</f>
        <v>197</v>
      </c>
      <c r="R13" s="75">
        <f>G13</f>
        <v>188</v>
      </c>
      <c r="S13" s="75">
        <f t="shared" ref="S13:V14" si="0">H13</f>
        <v>164</v>
      </c>
      <c r="T13" s="75">
        <f t="shared" si="0"/>
        <v>0</v>
      </c>
      <c r="U13" s="75">
        <f t="shared" si="0"/>
        <v>187</v>
      </c>
      <c r="V13" s="75">
        <f t="shared" si="0"/>
        <v>189</v>
      </c>
      <c r="W13" s="71">
        <f>IFERROR(Q13/R13-1,"n/a")</f>
        <v>4.7872340425531901E-2</v>
      </c>
      <c r="X13" s="71">
        <f>IFERROR(Q13/S13-1,"n/a")</f>
        <v>0.20121951219512191</v>
      </c>
      <c r="Y13" s="71" t="str">
        <f>IFERROR(Q13/T13-1,"n/a")</f>
        <v>n/a</v>
      </c>
      <c r="Z13" s="71">
        <f>IFERROR(Q13/U13-1,"n/a")</f>
        <v>5.3475935828876997E-2</v>
      </c>
      <c r="AA13" s="131">
        <f>IFERROR(Q13/V13-1,"n/a")</f>
        <v>4.2328042328042326E-2</v>
      </c>
      <c r="AB13" s="75">
        <v>1622</v>
      </c>
      <c r="AC13" s="75">
        <v>1486</v>
      </c>
      <c r="AD13" s="75">
        <v>522</v>
      </c>
      <c r="AE13" s="75">
        <v>551</v>
      </c>
      <c r="AF13" s="231">
        <v>1591</v>
      </c>
      <c r="AG13" s="224"/>
      <c r="AH13" s="224"/>
    </row>
    <row r="14" spans="1:34" s="225" customFormat="1" ht="12.75">
      <c r="A14" s="224"/>
      <c r="B14" s="229"/>
      <c r="C14" s="190"/>
      <c r="D14" s="168" t="s">
        <v>20</v>
      </c>
      <c r="E14" s="189"/>
      <c r="F14" s="130">
        <v>621444</v>
      </c>
      <c r="G14" s="130">
        <v>522949</v>
      </c>
      <c r="H14" s="130">
        <v>195612</v>
      </c>
      <c r="I14" s="130">
        <v>0</v>
      </c>
      <c r="J14" s="130">
        <v>466080</v>
      </c>
      <c r="K14" s="130">
        <v>525262</v>
      </c>
      <c r="L14" s="71">
        <f>IFERROR(F14/G14-1,"n/a")</f>
        <v>0.1883453262172794</v>
      </c>
      <c r="M14" s="71">
        <f>IFERROR(F14/H14-1,"n/a")</f>
        <v>2.1769216612477762</v>
      </c>
      <c r="N14" s="71" t="str">
        <f>IFERROR(F14/I14-1,"n/a")</f>
        <v>n/a</v>
      </c>
      <c r="O14" s="71">
        <f>IFERROR(F14/J14-1,"n/a")</f>
        <v>0.33334191555097847</v>
      </c>
      <c r="P14" s="131">
        <f>IFERROR(F14/K14-1,"n/a")</f>
        <v>0.18311242770274649</v>
      </c>
      <c r="Q14" s="75">
        <f>F14</f>
        <v>621444</v>
      </c>
      <c r="R14" s="75">
        <f>G14</f>
        <v>522949</v>
      </c>
      <c r="S14" s="75">
        <f t="shared" si="0"/>
        <v>195612</v>
      </c>
      <c r="T14" s="75">
        <f t="shared" si="0"/>
        <v>0</v>
      </c>
      <c r="U14" s="75">
        <f t="shared" si="0"/>
        <v>466080</v>
      </c>
      <c r="V14" s="75">
        <f t="shared" si="0"/>
        <v>525262</v>
      </c>
      <c r="W14" s="71">
        <f>IFERROR(Q14/R14-1,"n/a")</f>
        <v>0.1883453262172794</v>
      </c>
      <c r="X14" s="71">
        <f>IFERROR(Q14/S14-1,"n/a")</f>
        <v>2.1769216612477762</v>
      </c>
      <c r="Y14" s="71" t="str">
        <f>IFERROR(Q14/T14-1,"n/a")</f>
        <v>n/a</v>
      </c>
      <c r="Z14" s="71">
        <f>IFERROR(Q14/U14-1,"n/a")</f>
        <v>0.33334191555097847</v>
      </c>
      <c r="AA14" s="131">
        <f>IFERROR(Q14/V14-1,"n/a")</f>
        <v>0.18311242770274649</v>
      </c>
      <c r="AB14" s="75">
        <v>5232537</v>
      </c>
      <c r="AC14" s="75">
        <v>3592413</v>
      </c>
      <c r="AD14" s="75">
        <v>768312</v>
      </c>
      <c r="AE14" s="75">
        <v>1092884</v>
      </c>
      <c r="AF14" s="231">
        <v>4592479</v>
      </c>
      <c r="AG14" s="224"/>
      <c r="AH14" s="224"/>
    </row>
    <row r="15" spans="1:34" s="225" customFormat="1" ht="12.75">
      <c r="A15" s="224"/>
      <c r="B15" s="229"/>
      <c r="C15" s="188" t="s">
        <v>84</v>
      </c>
      <c r="D15" s="168"/>
      <c r="E15" s="189"/>
      <c r="F15" s="218"/>
      <c r="G15" s="218"/>
      <c r="H15" s="168"/>
      <c r="I15" s="168"/>
      <c r="J15" s="168"/>
      <c r="K15" s="168"/>
      <c r="L15" s="71"/>
      <c r="M15" s="71"/>
      <c r="N15" s="71"/>
      <c r="O15" s="71"/>
      <c r="P15" s="193"/>
      <c r="Q15" s="154"/>
      <c r="R15" s="154"/>
      <c r="S15" s="154"/>
      <c r="T15" s="154"/>
      <c r="U15" s="154"/>
      <c r="V15" s="154"/>
      <c r="W15" s="71"/>
      <c r="X15" s="71"/>
      <c r="Y15" s="71"/>
      <c r="Z15" s="71"/>
      <c r="AA15" s="193"/>
      <c r="AB15" s="49"/>
      <c r="AC15" s="49"/>
      <c r="AD15" s="49"/>
      <c r="AE15" s="49"/>
      <c r="AF15" s="232"/>
      <c r="AG15" s="224"/>
      <c r="AH15" s="224"/>
    </row>
    <row r="16" spans="1:34" s="225" customFormat="1" ht="12.75">
      <c r="A16" s="224"/>
      <c r="B16" s="229"/>
      <c r="C16" s="190"/>
      <c r="D16" s="168" t="s">
        <v>19</v>
      </c>
      <c r="E16" s="189"/>
      <c r="F16" s="130">
        <v>11</v>
      </c>
      <c r="G16" s="130">
        <v>5</v>
      </c>
      <c r="H16" s="130">
        <v>3</v>
      </c>
      <c r="I16" s="130">
        <v>2</v>
      </c>
      <c r="J16" s="130">
        <v>5</v>
      </c>
      <c r="K16" s="130">
        <v>5</v>
      </c>
      <c r="L16" s="71">
        <f>IFERROR(F16/G16-1,"n/a")</f>
        <v>1.2000000000000002</v>
      </c>
      <c r="M16" s="71">
        <f>IFERROR(F16/H16-1,"n/a")</f>
        <v>2.6666666666666665</v>
      </c>
      <c r="N16" s="71">
        <f>IFERROR(F16/I16-1,"n/a")</f>
        <v>4.5</v>
      </c>
      <c r="O16" s="71">
        <f>IFERROR(F16/J16-1,"n/a")</f>
        <v>1.2000000000000002</v>
      </c>
      <c r="P16" s="131">
        <f>IFERROR(F16/K16-1,"n/a")</f>
        <v>1.2000000000000002</v>
      </c>
      <c r="Q16" s="75">
        <f>F16</f>
        <v>11</v>
      </c>
      <c r="R16" s="75">
        <f t="shared" ref="R16:V17" si="1">G16</f>
        <v>5</v>
      </c>
      <c r="S16" s="75">
        <f t="shared" si="1"/>
        <v>3</v>
      </c>
      <c r="T16" s="75">
        <f t="shared" si="1"/>
        <v>2</v>
      </c>
      <c r="U16" s="75">
        <f t="shared" si="1"/>
        <v>5</v>
      </c>
      <c r="V16" s="75">
        <f t="shared" si="1"/>
        <v>5</v>
      </c>
      <c r="W16" s="71">
        <f>IFERROR(Q16/R16-1,"n/a")</f>
        <v>1.2000000000000002</v>
      </c>
      <c r="X16" s="71">
        <f>IFERROR(Q16/S16-1,"n/a")</f>
        <v>2.6666666666666665</v>
      </c>
      <c r="Y16" s="71">
        <f>IFERROR(Q16/T16-1,"n/a")</f>
        <v>4.5</v>
      </c>
      <c r="Z16" s="71">
        <f>IFERROR(Q16/U16-1,"n/a")</f>
        <v>1.2000000000000002</v>
      </c>
      <c r="AA16" s="131">
        <f>IFERROR(Q16/V16-1,"n/a")</f>
        <v>1.2000000000000002</v>
      </c>
      <c r="AB16" s="75">
        <v>575</v>
      </c>
      <c r="AC16" s="75">
        <v>572</v>
      </c>
      <c r="AD16" s="75">
        <v>202</v>
      </c>
      <c r="AE16" s="75">
        <v>54</v>
      </c>
      <c r="AF16" s="231">
        <v>586</v>
      </c>
      <c r="AG16" s="224"/>
      <c r="AH16" s="224"/>
    </row>
    <row r="17" spans="1:34" s="225" customFormat="1" ht="12.75">
      <c r="A17" s="224"/>
      <c r="B17" s="229"/>
      <c r="C17" s="190"/>
      <c r="D17" s="168" t="s">
        <v>20</v>
      </c>
      <c r="E17" s="189"/>
      <c r="F17" s="130">
        <v>43434</v>
      </c>
      <c r="G17" s="130">
        <v>15799</v>
      </c>
      <c r="H17" s="130">
        <v>1702</v>
      </c>
      <c r="I17" s="130">
        <v>1288</v>
      </c>
      <c r="J17" s="130">
        <v>23141</v>
      </c>
      <c r="K17" s="130">
        <v>20627</v>
      </c>
      <c r="L17" s="71">
        <f>IFERROR(F17/G17-1,"n/a")</f>
        <v>1.7491613393252736</v>
      </c>
      <c r="M17" s="71">
        <f>IFERROR(F17/H17-1,"n/a")</f>
        <v>24.519388954171564</v>
      </c>
      <c r="N17" s="71">
        <f>IFERROR(F17/I17-1,"n/a")</f>
        <v>32.722049689440993</v>
      </c>
      <c r="O17" s="71">
        <f>IFERROR(F17/J17-1,"n/a")</f>
        <v>0.87692839548852675</v>
      </c>
      <c r="P17" s="131">
        <f>IFERROR(F17/K17-1,"n/a")</f>
        <v>1.1056867212876327</v>
      </c>
      <c r="Q17" s="75">
        <f>F17</f>
        <v>43434</v>
      </c>
      <c r="R17" s="75">
        <f t="shared" si="1"/>
        <v>15799</v>
      </c>
      <c r="S17" s="75">
        <f t="shared" si="1"/>
        <v>1702</v>
      </c>
      <c r="T17" s="75">
        <f t="shared" si="1"/>
        <v>1288</v>
      </c>
      <c r="U17" s="75">
        <f t="shared" si="1"/>
        <v>23141</v>
      </c>
      <c r="V17" s="75">
        <f t="shared" si="1"/>
        <v>20627</v>
      </c>
      <c r="W17" s="71">
        <f>IFERROR(Q17/R17-1,"n/a")</f>
        <v>1.7491613393252736</v>
      </c>
      <c r="X17" s="71">
        <f>IFERROR(Q17/S17-1,"n/a")</f>
        <v>24.519388954171564</v>
      </c>
      <c r="Y17" s="71">
        <f>IFERROR(Q17/T17-1,"n/a")</f>
        <v>32.722049689440993</v>
      </c>
      <c r="Z17" s="71">
        <f>IFERROR(Q17/U17-1,"n/a")</f>
        <v>0.87692839548852675</v>
      </c>
      <c r="AA17" s="131">
        <f>IFERROR(Q17/V17-1,"n/a")</f>
        <v>1.1056867212876327</v>
      </c>
      <c r="AB17" s="75">
        <v>1660685</v>
      </c>
      <c r="AC17" s="75">
        <v>965963</v>
      </c>
      <c r="AD17" s="75">
        <v>301521</v>
      </c>
      <c r="AE17" s="75">
        <v>70675</v>
      </c>
      <c r="AF17" s="231">
        <v>1400932</v>
      </c>
      <c r="AG17" s="224"/>
      <c r="AH17" s="224"/>
    </row>
    <row r="18" spans="1:34" s="225" customFormat="1" ht="12.75">
      <c r="A18" s="224"/>
      <c r="B18" s="229"/>
      <c r="C18" s="188" t="s">
        <v>85</v>
      </c>
      <c r="D18" s="168"/>
      <c r="E18" s="189"/>
      <c r="F18" s="135"/>
      <c r="G18" s="135"/>
      <c r="H18" s="135"/>
      <c r="I18" s="135"/>
      <c r="J18" s="135"/>
      <c r="K18" s="135"/>
      <c r="L18" s="71"/>
      <c r="M18" s="71"/>
      <c r="N18" s="71"/>
      <c r="O18" s="71"/>
      <c r="P18" s="131"/>
      <c r="Q18" s="154"/>
      <c r="R18" s="154"/>
      <c r="S18" s="154"/>
      <c r="T18" s="154"/>
      <c r="U18" s="154"/>
      <c r="V18" s="154"/>
      <c r="W18" s="71"/>
      <c r="X18" s="71"/>
      <c r="Y18" s="71"/>
      <c r="Z18" s="71"/>
      <c r="AA18" s="131"/>
      <c r="AB18" s="49"/>
      <c r="AC18" s="49"/>
      <c r="AD18" s="49"/>
      <c r="AE18" s="49"/>
      <c r="AF18" s="232"/>
      <c r="AG18" s="224"/>
      <c r="AH18" s="224"/>
    </row>
    <row r="19" spans="1:34" s="225" customFormat="1" ht="12.75">
      <c r="A19" s="224"/>
      <c r="B19" s="229"/>
      <c r="C19" s="190"/>
      <c r="D19" s="168" t="s">
        <v>19</v>
      </c>
      <c r="E19" s="189"/>
      <c r="F19" s="130">
        <v>2</v>
      </c>
      <c r="G19" s="130">
        <v>4</v>
      </c>
      <c r="H19" s="130">
        <v>3</v>
      </c>
      <c r="I19" s="130">
        <v>0</v>
      </c>
      <c r="J19" s="130">
        <v>1</v>
      </c>
      <c r="K19" s="130">
        <v>0</v>
      </c>
      <c r="L19" s="71">
        <f>IFERROR(F19/G19-1,"n/a")</f>
        <v>-0.5</v>
      </c>
      <c r="M19" s="71">
        <f>IFERROR(F19/H19-1,"n/a")</f>
        <v>-0.33333333333333337</v>
      </c>
      <c r="N19" s="71" t="str">
        <f>IFERROR(F19/I19-1,"n/a")</f>
        <v>n/a</v>
      </c>
      <c r="O19" s="71">
        <f>IFERROR(F19/J19-1,"n/a")</f>
        <v>1</v>
      </c>
      <c r="P19" s="131" t="str">
        <f>IFERROR(F19/K19-1,"n/a")</f>
        <v>n/a</v>
      </c>
      <c r="Q19" s="75">
        <f>F19</f>
        <v>2</v>
      </c>
      <c r="R19" s="75">
        <f>G19</f>
        <v>4</v>
      </c>
      <c r="S19" s="75">
        <f t="shared" ref="S19:V20" si="2">H19</f>
        <v>3</v>
      </c>
      <c r="T19" s="75">
        <f t="shared" si="2"/>
        <v>0</v>
      </c>
      <c r="U19" s="75">
        <f t="shared" si="2"/>
        <v>1</v>
      </c>
      <c r="V19" s="75">
        <f t="shared" si="2"/>
        <v>0</v>
      </c>
      <c r="W19" s="71">
        <f>IFERROR(Q19/R19-1,"n/a")</f>
        <v>-0.5</v>
      </c>
      <c r="X19" s="71">
        <f>IFERROR(Q19/S19-1,"n/a")</f>
        <v>-0.33333333333333337</v>
      </c>
      <c r="Y19" s="71" t="str">
        <f>IFERROR(Q19/T19-1,"n/a")</f>
        <v>n/a</v>
      </c>
      <c r="Z19" s="71">
        <f>IFERROR(Q19/U19-1,"n/a")</f>
        <v>1</v>
      </c>
      <c r="AA19" s="131" t="str">
        <f>IFERROR(Q19/V19-1,"n/a")</f>
        <v>n/a</v>
      </c>
      <c r="AB19" s="75">
        <v>708</v>
      </c>
      <c r="AC19" s="75">
        <v>658</v>
      </c>
      <c r="AD19" s="75">
        <v>47</v>
      </c>
      <c r="AE19" s="75">
        <v>9</v>
      </c>
      <c r="AF19" s="231">
        <v>290</v>
      </c>
      <c r="AG19" s="224"/>
      <c r="AH19" s="224"/>
    </row>
    <row r="20" spans="1:34" s="225" customFormat="1" ht="12.75">
      <c r="A20" s="224"/>
      <c r="B20" s="229"/>
      <c r="C20" s="190"/>
      <c r="D20" s="168" t="s">
        <v>20</v>
      </c>
      <c r="E20" s="189"/>
      <c r="F20" s="130">
        <v>2840</v>
      </c>
      <c r="G20" s="130">
        <v>3860</v>
      </c>
      <c r="H20" s="130">
        <v>814</v>
      </c>
      <c r="I20" s="130">
        <v>0</v>
      </c>
      <c r="J20" s="130">
        <v>823</v>
      </c>
      <c r="K20" s="130">
        <v>440</v>
      </c>
      <c r="L20" s="71">
        <f>IFERROR(F20/G20-1,"n/a")</f>
        <v>-0.26424870466321249</v>
      </c>
      <c r="M20" s="71">
        <f>IFERROR(F20/H20-1,"n/a")</f>
        <v>2.4889434889434892</v>
      </c>
      <c r="N20" s="71" t="str">
        <f>IFERROR(F20/I20-1,"n/a")</f>
        <v>n/a</v>
      </c>
      <c r="O20" s="71">
        <f>IFERROR(F20/J20-1,"n/a")</f>
        <v>2.4507897934386391</v>
      </c>
      <c r="P20" s="131">
        <f>IFERROR(F20/K20-1,"n/a")</f>
        <v>5.4545454545454541</v>
      </c>
      <c r="Q20" s="75">
        <f>F20</f>
        <v>2840</v>
      </c>
      <c r="R20" s="75">
        <f>G20</f>
        <v>3860</v>
      </c>
      <c r="S20" s="75">
        <f t="shared" si="2"/>
        <v>814</v>
      </c>
      <c r="T20" s="75">
        <f t="shared" si="2"/>
        <v>0</v>
      </c>
      <c r="U20" s="75">
        <f t="shared" si="2"/>
        <v>823</v>
      </c>
      <c r="V20" s="75">
        <f t="shared" si="2"/>
        <v>440</v>
      </c>
      <c r="W20" s="71">
        <f>IFERROR(Q20/R20-1,"n/a")</f>
        <v>-0.26424870466321249</v>
      </c>
      <c r="X20" s="71">
        <f>IFERROR(Q20/S20-1,"n/a")</f>
        <v>2.4889434889434892</v>
      </c>
      <c r="Y20" s="71" t="str">
        <f>IFERROR(Q20/T20-1,"n/a")</f>
        <v>n/a</v>
      </c>
      <c r="Z20" s="71">
        <f>IFERROR(Q20/U20-1,"n/a")</f>
        <v>2.4507897934386391</v>
      </c>
      <c r="AA20" s="131">
        <f>IFERROR(Q20/V20-1,"n/a")</f>
        <v>5.4545454545454541</v>
      </c>
      <c r="AB20" s="75">
        <v>1277526</v>
      </c>
      <c r="AC20" s="75">
        <v>887495</v>
      </c>
      <c r="AD20" s="75">
        <v>17541</v>
      </c>
      <c r="AE20" s="75">
        <v>10046.999999999998</v>
      </c>
      <c r="AF20" s="231">
        <v>585930</v>
      </c>
      <c r="AG20" s="224"/>
      <c r="AH20" s="224"/>
    </row>
    <row r="21" spans="1:34" s="225" customFormat="1" ht="12.75">
      <c r="A21" s="224"/>
      <c r="B21" s="229"/>
      <c r="C21" s="188" t="s">
        <v>86</v>
      </c>
      <c r="D21" s="168"/>
      <c r="E21" s="197"/>
      <c r="F21" s="135"/>
      <c r="G21" s="135"/>
      <c r="H21" s="135"/>
      <c r="I21" s="135"/>
      <c r="J21" s="135"/>
      <c r="K21" s="135"/>
      <c r="L21" s="71"/>
      <c r="M21" s="71"/>
      <c r="N21" s="71"/>
      <c r="O21" s="71"/>
      <c r="P21" s="131"/>
      <c r="Q21" s="154"/>
      <c r="R21" s="154"/>
      <c r="S21" s="154"/>
      <c r="T21" s="154"/>
      <c r="U21" s="154"/>
      <c r="V21" s="154"/>
      <c r="W21" s="71"/>
      <c r="X21" s="71"/>
      <c r="Y21" s="71"/>
      <c r="Z21" s="71"/>
      <c r="AA21" s="131"/>
      <c r="AB21" s="49"/>
      <c r="AC21" s="49"/>
      <c r="AD21" s="49"/>
      <c r="AE21" s="49"/>
      <c r="AF21" s="232"/>
      <c r="AG21" s="224"/>
      <c r="AH21" s="224"/>
    </row>
    <row r="22" spans="1:34" s="225" customFormat="1" ht="12.75">
      <c r="A22" s="224"/>
      <c r="B22" s="229"/>
      <c r="C22" s="190"/>
      <c r="D22" s="168" t="s">
        <v>19</v>
      </c>
      <c r="E22" s="197"/>
      <c r="F22" s="130">
        <v>94</v>
      </c>
      <c r="G22" s="130">
        <v>106</v>
      </c>
      <c r="H22" s="130">
        <v>16</v>
      </c>
      <c r="I22" s="130">
        <v>0</v>
      </c>
      <c r="J22" s="130">
        <v>19</v>
      </c>
      <c r="K22" s="130">
        <v>24</v>
      </c>
      <c r="L22" s="71">
        <f>IFERROR(F22/G22-1,"n/a")</f>
        <v>-0.1132075471698113</v>
      </c>
      <c r="M22" s="71">
        <f>IFERROR(F22/H22-1,"n/a")</f>
        <v>4.875</v>
      </c>
      <c r="N22" s="71" t="str">
        <f>IFERROR(F22/I22-1,"n/a")</f>
        <v>n/a</v>
      </c>
      <c r="O22" s="71">
        <f>IFERROR(F22/J22-1,"n/a")</f>
        <v>3.9473684210526319</v>
      </c>
      <c r="P22" s="131">
        <f>IFERROR(F22/K22-1,"n/a")</f>
        <v>2.9166666666666665</v>
      </c>
      <c r="Q22" s="75">
        <f>F22</f>
        <v>94</v>
      </c>
      <c r="R22" s="75">
        <f>G22</f>
        <v>106</v>
      </c>
      <c r="S22" s="75">
        <f t="shared" ref="S22:V23" si="3">H22</f>
        <v>16</v>
      </c>
      <c r="T22" s="75">
        <f t="shared" si="3"/>
        <v>0</v>
      </c>
      <c r="U22" s="75">
        <f t="shared" si="3"/>
        <v>19</v>
      </c>
      <c r="V22" s="75">
        <f t="shared" si="3"/>
        <v>24</v>
      </c>
      <c r="W22" s="71">
        <f>IFERROR(Q22/R22-1,"n/a")</f>
        <v>-0.1132075471698113</v>
      </c>
      <c r="X22" s="71">
        <f>IFERROR(Q22/S22-1,"n/a")</f>
        <v>4.875</v>
      </c>
      <c r="Y22" s="71" t="str">
        <f>IFERROR(Q22/T22-1,"n/a")</f>
        <v>n/a</v>
      </c>
      <c r="Z22" s="71">
        <f>IFERROR(Q22/U22-1,"n/a")</f>
        <v>3.9473684210526319</v>
      </c>
      <c r="AA22" s="131">
        <f>IFERROR(Q22/V22-1,"n/a")</f>
        <v>2.9166666666666665</v>
      </c>
      <c r="AB22" s="75">
        <v>1500</v>
      </c>
      <c r="AC22" s="75">
        <v>895</v>
      </c>
      <c r="AD22" s="75">
        <v>283</v>
      </c>
      <c r="AE22" s="75">
        <v>43</v>
      </c>
      <c r="AF22" s="231">
        <v>827</v>
      </c>
      <c r="AG22" s="224"/>
      <c r="AH22" s="224"/>
    </row>
    <row r="23" spans="1:34" s="225" customFormat="1" ht="12.75">
      <c r="A23" s="224"/>
      <c r="B23" s="229"/>
      <c r="C23" s="190"/>
      <c r="D23" s="168" t="s">
        <v>20</v>
      </c>
      <c r="E23" s="189"/>
      <c r="F23" s="130">
        <v>307845</v>
      </c>
      <c r="G23" s="130">
        <v>290797</v>
      </c>
      <c r="H23" s="130">
        <v>21828</v>
      </c>
      <c r="I23" s="130">
        <v>0</v>
      </c>
      <c r="J23" s="130">
        <v>64994</v>
      </c>
      <c r="K23" s="130">
        <v>74523</v>
      </c>
      <c r="L23" s="71">
        <f>IFERROR(F23/G23-1,"n/a")</f>
        <v>5.8625088979597395E-2</v>
      </c>
      <c r="M23" s="71">
        <f>IFERROR(F23/H23-1,"n/a")</f>
        <v>13.103216052776251</v>
      </c>
      <c r="N23" s="71" t="str">
        <f>IFERROR(F23/I23-1,"n/a")</f>
        <v>n/a</v>
      </c>
      <c r="O23" s="71">
        <f>IFERROR(F23/J23-1,"n/a")</f>
        <v>3.7365141397667481</v>
      </c>
      <c r="P23" s="131">
        <f>IFERROR(F23/K23-1,"n/a")</f>
        <v>3.1308723481341332</v>
      </c>
      <c r="Q23" s="75">
        <f>F23</f>
        <v>307845</v>
      </c>
      <c r="R23" s="75">
        <f>G23</f>
        <v>290797</v>
      </c>
      <c r="S23" s="75">
        <f t="shared" si="3"/>
        <v>21828</v>
      </c>
      <c r="T23" s="75">
        <f t="shared" si="3"/>
        <v>0</v>
      </c>
      <c r="U23" s="75">
        <f t="shared" si="3"/>
        <v>64994</v>
      </c>
      <c r="V23" s="75">
        <f t="shared" si="3"/>
        <v>74523</v>
      </c>
      <c r="W23" s="71">
        <f>IFERROR(Q23/R23-1,"n/a")</f>
        <v>5.8625088979597395E-2</v>
      </c>
      <c r="X23" s="71">
        <f>IFERROR(Q23/S23-1,"n/a")</f>
        <v>13.103216052776251</v>
      </c>
      <c r="Y23" s="71" t="str">
        <f>IFERROR(Q23/T23-1,"n/a")</f>
        <v>n/a</v>
      </c>
      <c r="Z23" s="71">
        <f>IFERROR(Q23/U23-1,"n/a")</f>
        <v>3.7365141397667481</v>
      </c>
      <c r="AA23" s="131">
        <f>IFERROR(Q23/V23-1,"n/a")</f>
        <v>3.1308723481341332</v>
      </c>
      <c r="AB23" s="75">
        <v>4459166</v>
      </c>
      <c r="AC23" s="75">
        <v>2165161</v>
      </c>
      <c r="AD23" s="75">
        <v>465109</v>
      </c>
      <c r="AE23" s="75">
        <v>140552</v>
      </c>
      <c r="AF23" s="231">
        <v>2552942</v>
      </c>
      <c r="AG23" s="224"/>
      <c r="AH23" s="224"/>
    </row>
    <row r="24" spans="1:34" s="225" customFormat="1" ht="12.75">
      <c r="A24" s="224"/>
      <c r="B24" s="229"/>
      <c r="C24" s="188" t="s">
        <v>87</v>
      </c>
      <c r="D24" s="168"/>
      <c r="E24" s="189"/>
      <c r="F24" s="135"/>
      <c r="G24" s="135"/>
      <c r="H24" s="135"/>
      <c r="I24" s="135"/>
      <c r="J24" s="135"/>
      <c r="K24" s="135"/>
      <c r="L24" s="71"/>
      <c r="M24" s="71"/>
      <c r="N24" s="71"/>
      <c r="O24" s="71"/>
      <c r="P24" s="131"/>
      <c r="Q24" s="154"/>
      <c r="R24" s="154"/>
      <c r="S24" s="154"/>
      <c r="T24" s="154"/>
      <c r="U24" s="154"/>
      <c r="V24" s="154"/>
      <c r="W24" s="71"/>
      <c r="X24" s="71"/>
      <c r="Y24" s="71"/>
      <c r="Z24" s="71"/>
      <c r="AA24" s="131"/>
      <c r="AB24" s="49"/>
      <c r="AC24" s="49"/>
      <c r="AD24" s="49"/>
      <c r="AE24" s="49"/>
      <c r="AF24" s="232"/>
      <c r="AG24" s="224"/>
      <c r="AH24" s="224"/>
    </row>
    <row r="25" spans="1:34" s="225" customFormat="1" ht="12.75">
      <c r="B25" s="229"/>
      <c r="C25" s="190"/>
      <c r="D25" s="168" t="s">
        <v>19</v>
      </c>
      <c r="E25" s="189"/>
      <c r="F25" s="130">
        <v>0</v>
      </c>
      <c r="G25" s="130">
        <v>0</v>
      </c>
      <c r="H25" s="130">
        <v>0</v>
      </c>
      <c r="I25" s="130">
        <v>0</v>
      </c>
      <c r="J25" s="130">
        <v>0</v>
      </c>
      <c r="K25" s="130">
        <v>0</v>
      </c>
      <c r="L25" s="71" t="str">
        <f>IFERROR(F25/G25-1,"n/a")</f>
        <v>n/a</v>
      </c>
      <c r="M25" s="71" t="str">
        <f>IFERROR(F25/H25-1,"n/a")</f>
        <v>n/a</v>
      </c>
      <c r="N25" s="71" t="str">
        <f>IFERROR(F25/I25-1,"n/a")</f>
        <v>n/a</v>
      </c>
      <c r="O25" s="71" t="str">
        <f>IFERROR(F25/J25-1,"n/a")</f>
        <v>n/a</v>
      </c>
      <c r="P25" s="131" t="str">
        <f>IFERROR(F25/K25-1,"n/a")</f>
        <v>n/a</v>
      </c>
      <c r="Q25" s="75">
        <f>F25</f>
        <v>0</v>
      </c>
      <c r="R25" s="75">
        <f>G25</f>
        <v>0</v>
      </c>
      <c r="S25" s="75">
        <f t="shared" ref="S25:V26" si="4">H25</f>
        <v>0</v>
      </c>
      <c r="T25" s="75">
        <f t="shared" si="4"/>
        <v>0</v>
      </c>
      <c r="U25" s="75">
        <f t="shared" si="4"/>
        <v>0</v>
      </c>
      <c r="V25" s="75">
        <f t="shared" si="4"/>
        <v>0</v>
      </c>
      <c r="W25" s="71" t="str">
        <f>IFERROR(Q25/R25-1,"n/a")</f>
        <v>n/a</v>
      </c>
      <c r="X25" s="71" t="str">
        <f>IFERROR(Q25/S25-1,"n/a")</f>
        <v>n/a</v>
      </c>
      <c r="Y25" s="71" t="str">
        <f>IFERROR(Q25/T25-1,"n/a")</f>
        <v>n/a</v>
      </c>
      <c r="Z25" s="71" t="str">
        <f>IFERROR(Q25/U25-1,"n/a")</f>
        <v>n/a</v>
      </c>
      <c r="AA25" s="131" t="str">
        <f>IFERROR(Q25/V25-1,"n/a")</f>
        <v>n/a</v>
      </c>
      <c r="AB25" s="75">
        <v>21</v>
      </c>
      <c r="AC25" s="75">
        <v>9</v>
      </c>
      <c r="AD25" s="75">
        <v>0</v>
      </c>
      <c r="AE25" s="75">
        <v>0</v>
      </c>
      <c r="AF25" s="231">
        <v>16</v>
      </c>
      <c r="AG25" s="224"/>
      <c r="AH25" s="224"/>
    </row>
    <row r="26" spans="1:34" s="225" customFormat="1" ht="12.75">
      <c r="A26" s="224"/>
      <c r="B26" s="229"/>
      <c r="C26" s="190"/>
      <c r="D26" s="168" t="s">
        <v>20</v>
      </c>
      <c r="E26" s="189"/>
      <c r="F26" s="130">
        <v>0</v>
      </c>
      <c r="G26" s="130">
        <v>0</v>
      </c>
      <c r="H26" s="130">
        <v>0</v>
      </c>
      <c r="I26" s="130">
        <v>0</v>
      </c>
      <c r="J26" s="130">
        <v>0</v>
      </c>
      <c r="K26" s="130">
        <v>0</v>
      </c>
      <c r="L26" s="71" t="str">
        <f>IFERROR(F26/G26-1,"n/a")</f>
        <v>n/a</v>
      </c>
      <c r="M26" s="71" t="str">
        <f>IFERROR(F26/H26-1,"n/a")</f>
        <v>n/a</v>
      </c>
      <c r="N26" s="71" t="str">
        <f>IFERROR(F26/I26-1,"n/a")</f>
        <v>n/a</v>
      </c>
      <c r="O26" s="71" t="str">
        <f>IFERROR(F26/J26-1,"n/a")</f>
        <v>n/a</v>
      </c>
      <c r="P26" s="131" t="str">
        <f>IFERROR(F26/K26-1,"n/a")</f>
        <v>n/a</v>
      </c>
      <c r="Q26" s="75">
        <f>F26</f>
        <v>0</v>
      </c>
      <c r="R26" s="75">
        <f>G26</f>
        <v>0</v>
      </c>
      <c r="S26" s="75">
        <f t="shared" si="4"/>
        <v>0</v>
      </c>
      <c r="T26" s="75">
        <f t="shared" si="4"/>
        <v>0</v>
      </c>
      <c r="U26" s="75">
        <f t="shared" si="4"/>
        <v>0</v>
      </c>
      <c r="V26" s="75">
        <f t="shared" si="4"/>
        <v>0</v>
      </c>
      <c r="W26" s="71" t="str">
        <f>IFERROR(Q26/R26-1,"n/a")</f>
        <v>n/a</v>
      </c>
      <c r="X26" s="71" t="str">
        <f>IFERROR(Q26/S26-1,"n/a")</f>
        <v>n/a</v>
      </c>
      <c r="Y26" s="71" t="str">
        <f>IFERROR(Q26/T26-1,"n/a")</f>
        <v>n/a</v>
      </c>
      <c r="Z26" s="71" t="str">
        <f>IFERROR(Q26/U26-1,"n/a")</f>
        <v>n/a</v>
      </c>
      <c r="AA26" s="131" t="str">
        <f>IFERROR(Q26/V26-1,"n/a")</f>
        <v>n/a</v>
      </c>
      <c r="AB26" s="75">
        <v>38626</v>
      </c>
      <c r="AC26" s="75">
        <v>15637</v>
      </c>
      <c r="AD26" s="75">
        <v>0</v>
      </c>
      <c r="AE26" s="75">
        <v>0</v>
      </c>
      <c r="AF26" s="233">
        <v>20248</v>
      </c>
      <c r="AG26" s="224"/>
      <c r="AH26" s="224"/>
    </row>
    <row r="27" spans="1:34" s="225" customFormat="1" ht="13.5" thickBot="1">
      <c r="A27" s="224"/>
      <c r="B27" s="229"/>
      <c r="C27" s="198" t="s">
        <v>16</v>
      </c>
      <c r="D27" s="199"/>
      <c r="E27" s="200"/>
      <c r="F27" s="137">
        <f t="shared" ref="F27:K28" si="5">F13+F16+F19+F22+F25</f>
        <v>304</v>
      </c>
      <c r="G27" s="137">
        <f t="shared" si="5"/>
        <v>303</v>
      </c>
      <c r="H27" s="137">
        <f t="shared" si="5"/>
        <v>186</v>
      </c>
      <c r="I27" s="137">
        <f t="shared" si="5"/>
        <v>2</v>
      </c>
      <c r="J27" s="137">
        <f t="shared" si="5"/>
        <v>212</v>
      </c>
      <c r="K27" s="137">
        <f t="shared" si="5"/>
        <v>218</v>
      </c>
      <c r="L27" s="138">
        <f>IFERROR(F27/G27-1,"n/a")</f>
        <v>3.3003300330032292E-3</v>
      </c>
      <c r="M27" s="138">
        <f>IFERROR(F27/H27-1,"n/a")</f>
        <v>0.63440860215053774</v>
      </c>
      <c r="N27" s="138">
        <f>IFERROR(F27/I27-1,"n/a")</f>
        <v>151</v>
      </c>
      <c r="O27" s="138">
        <f>IFERROR(F27/J27-1,"n/a")</f>
        <v>0.4339622641509433</v>
      </c>
      <c r="P27" s="139">
        <f>IFERROR(F27/K27-1,"n/a")</f>
        <v>0.39449541284403677</v>
      </c>
      <c r="Q27" s="137">
        <f t="shared" ref="Q27:V28" si="6">Q13+Q16+Q19+Q22+Q25</f>
        <v>304</v>
      </c>
      <c r="R27" s="137">
        <f t="shared" si="6"/>
        <v>303</v>
      </c>
      <c r="S27" s="137">
        <f t="shared" si="6"/>
        <v>186</v>
      </c>
      <c r="T27" s="137">
        <f t="shared" si="6"/>
        <v>2</v>
      </c>
      <c r="U27" s="137">
        <f t="shared" si="6"/>
        <v>212</v>
      </c>
      <c r="V27" s="137">
        <f t="shared" si="6"/>
        <v>218</v>
      </c>
      <c r="W27" s="138">
        <f>IFERROR(Q27/R27-1,"n/a")</f>
        <v>3.3003300330032292E-3</v>
      </c>
      <c r="X27" s="138">
        <f>IFERROR(Q27/S27-1,"n/a")</f>
        <v>0.63440860215053774</v>
      </c>
      <c r="Y27" s="138">
        <f>IFERROR(Q27/T27-1,"n/a")</f>
        <v>151</v>
      </c>
      <c r="Z27" s="138">
        <f>IFERROR(Q27/U27-1,"n/a")</f>
        <v>0.4339622641509433</v>
      </c>
      <c r="AA27" s="139">
        <f>IFERROR(Q27/V27-1,"n/a")</f>
        <v>0.39449541284403677</v>
      </c>
      <c r="AB27" s="137">
        <f>AB13+AB16+AB19+AB22+AB25</f>
        <v>4426</v>
      </c>
      <c r="AC27" s="137">
        <f>AC13+AC16+AC19+AC22+AC25</f>
        <v>3620</v>
      </c>
      <c r="AD27" s="140">
        <f t="shared" ref="AD27:AF28" si="7">AD13+AD16+AD19+AD22+AD25</f>
        <v>1054</v>
      </c>
      <c r="AE27" s="140">
        <f t="shared" si="7"/>
        <v>657</v>
      </c>
      <c r="AF27" s="159">
        <f t="shared" si="7"/>
        <v>3310</v>
      </c>
      <c r="AG27" s="224"/>
      <c r="AH27" s="224"/>
    </row>
    <row r="28" spans="1:34" s="225" customFormat="1" ht="14.25" thickTop="1" thickBot="1">
      <c r="A28" s="224"/>
      <c r="B28" s="229"/>
      <c r="C28" s="201" t="s">
        <v>17</v>
      </c>
      <c r="D28" s="202"/>
      <c r="E28" s="203"/>
      <c r="F28" s="141">
        <f t="shared" si="5"/>
        <v>975563</v>
      </c>
      <c r="G28" s="141">
        <f t="shared" si="5"/>
        <v>833405</v>
      </c>
      <c r="H28" s="141">
        <f t="shared" si="5"/>
        <v>219956</v>
      </c>
      <c r="I28" s="141">
        <f t="shared" si="5"/>
        <v>1288</v>
      </c>
      <c r="J28" s="141">
        <f t="shared" si="5"/>
        <v>555038</v>
      </c>
      <c r="K28" s="141">
        <f t="shared" si="5"/>
        <v>620852</v>
      </c>
      <c r="L28" s="142">
        <f>IFERROR(F28/G28-1,"n/a")</f>
        <v>0.17057493055597228</v>
      </c>
      <c r="M28" s="142">
        <f>IFERROR(F28/H28-1,"n/a")</f>
        <v>3.4352643255923914</v>
      </c>
      <c r="N28" s="142">
        <f>IFERROR(F28/I28-1,"n/a")</f>
        <v>756.4246894409938</v>
      </c>
      <c r="O28" s="142">
        <f>IFERROR(F28/J28-1,"n/a")</f>
        <v>0.75765082751090906</v>
      </c>
      <c r="P28" s="143">
        <f>IFERROR(F28/K28-1,"n/a")</f>
        <v>0.57132939895498436</v>
      </c>
      <c r="Q28" s="141">
        <f t="shared" si="6"/>
        <v>975563</v>
      </c>
      <c r="R28" s="141">
        <f t="shared" si="6"/>
        <v>833405</v>
      </c>
      <c r="S28" s="141">
        <f t="shared" si="6"/>
        <v>219956</v>
      </c>
      <c r="T28" s="141">
        <f t="shared" si="6"/>
        <v>1288</v>
      </c>
      <c r="U28" s="141">
        <f t="shared" si="6"/>
        <v>555038</v>
      </c>
      <c r="V28" s="141">
        <f t="shared" si="6"/>
        <v>620852</v>
      </c>
      <c r="W28" s="142">
        <f>IFERROR(Q28/R28-1,"n/a")</f>
        <v>0.17057493055597228</v>
      </c>
      <c r="X28" s="142">
        <f>IFERROR(Q28/S28-1,"n/a")</f>
        <v>3.4352643255923914</v>
      </c>
      <c r="Y28" s="142">
        <f>IFERROR(Q28/T28-1,"n/a")</f>
        <v>756.4246894409938</v>
      </c>
      <c r="Z28" s="142">
        <f>IFERROR(Q28/U28-1,"n/a")</f>
        <v>0.75765082751090906</v>
      </c>
      <c r="AA28" s="143">
        <f>IFERROR(Q28/V28-1,"n/a")</f>
        <v>0.57132939895498436</v>
      </c>
      <c r="AB28" s="141">
        <f>AB14+AB17+AB20+AB23+AB26</f>
        <v>12668540</v>
      </c>
      <c r="AC28" s="141">
        <f>AC14+AC17+AC20+AC23+AC26</f>
        <v>7626669</v>
      </c>
      <c r="AD28" s="144">
        <f t="shared" si="7"/>
        <v>1552483</v>
      </c>
      <c r="AE28" s="144">
        <f t="shared" si="7"/>
        <v>1314158</v>
      </c>
      <c r="AF28" s="162">
        <f t="shared" si="7"/>
        <v>9152531</v>
      </c>
      <c r="AG28" s="224"/>
      <c r="AH28" s="224"/>
    </row>
    <row r="29" spans="1:34" s="225" customFormat="1" ht="12" thickTop="1">
      <c r="A29" s="224"/>
      <c r="B29" s="224"/>
      <c r="C29" s="224"/>
      <c r="D29" s="224"/>
      <c r="E29" s="224"/>
      <c r="F29" s="224"/>
      <c r="G29" s="230"/>
      <c r="H29" s="230"/>
      <c r="I29" s="230"/>
      <c r="J29" s="230"/>
      <c r="K29" s="230"/>
      <c r="L29" s="230"/>
      <c r="M29" s="230"/>
      <c r="N29" s="230"/>
      <c r="O29" s="230"/>
      <c r="P29" s="224"/>
      <c r="Q29" s="224"/>
      <c r="R29" s="224"/>
      <c r="S29" s="224"/>
      <c r="T29" s="224"/>
      <c r="U29" s="224"/>
      <c r="V29" s="224"/>
      <c r="W29" s="224"/>
      <c r="X29" s="224"/>
      <c r="Y29" s="224"/>
      <c r="Z29" s="224"/>
      <c r="AA29" s="224"/>
      <c r="AB29" s="224"/>
      <c r="AC29" s="224"/>
      <c r="AD29" s="224"/>
      <c r="AE29" s="224"/>
      <c r="AF29" s="224"/>
      <c r="AG29" s="224"/>
      <c r="AH29" s="224"/>
    </row>
    <row r="30" spans="1:34" s="225" customFormat="1" ht="11.25">
      <c r="A30" s="224"/>
      <c r="B30" s="224"/>
      <c r="C30" s="224"/>
      <c r="D30" s="224"/>
      <c r="E30" s="224"/>
      <c r="F30" s="224"/>
      <c r="G30" s="230"/>
      <c r="H30" s="230"/>
      <c r="I30" s="230"/>
      <c r="J30" s="230"/>
      <c r="K30" s="230"/>
      <c r="L30" s="230"/>
      <c r="M30" s="230"/>
      <c r="N30" s="230"/>
      <c r="O30" s="230"/>
      <c r="P30" s="224"/>
      <c r="Q30" s="224"/>
      <c r="R30" s="230"/>
      <c r="S30" s="224"/>
      <c r="T30" s="224"/>
      <c r="U30" s="224"/>
      <c r="V30" s="224"/>
      <c r="W30" s="224"/>
      <c r="X30" s="224"/>
      <c r="Y30" s="224"/>
      <c r="Z30" s="224"/>
      <c r="AA30" s="224"/>
      <c r="AB30" s="224"/>
      <c r="AC30" s="224"/>
      <c r="AD30" s="224"/>
      <c r="AE30" s="224"/>
      <c r="AF30" s="224"/>
      <c r="AG30" s="224"/>
      <c r="AH30" s="224"/>
    </row>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zoomScaleNormal="100" workbookViewId="0">
      <selection activeCell="N33" sqref="N33"/>
    </sheetView>
  </sheetViews>
  <sheetFormatPr defaultColWidth="0" defaultRowHeight="15" customHeight="1" zeroHeight="1"/>
  <cols>
    <col min="1" max="2" width="4.140625" customWidth="1"/>
    <col min="3" max="3" width="3.7109375" customWidth="1"/>
    <col min="4" max="4" width="8.85546875" customWidth="1"/>
    <col min="5" max="5" width="13" customWidth="1"/>
    <col min="6" max="6" width="11.140625" bestFit="1" customWidth="1"/>
    <col min="7" max="7" width="10.28515625" bestFit="1" customWidth="1"/>
    <col min="8" max="9" width="8.85546875" customWidth="1"/>
    <col min="10" max="10" width="10.28515625" bestFit="1" customWidth="1"/>
    <col min="11" max="11" width="8" customWidth="1"/>
    <col min="12" max="12" width="8.85546875" bestFit="1" customWidth="1"/>
    <col min="13" max="14" width="8" customWidth="1"/>
    <col min="15" max="15" width="12" bestFit="1" customWidth="1"/>
    <col min="16" max="16" width="11.5703125" bestFit="1" customWidth="1"/>
    <col min="17" max="17" width="10.42578125" bestFit="1" customWidth="1"/>
    <col min="18" max="18" width="11.5703125" bestFit="1" customWidth="1"/>
    <col min="19" max="19" width="11.7109375" bestFit="1" customWidth="1"/>
    <col min="20" max="20" width="9.140625" bestFit="1" customWidth="1"/>
    <col min="21" max="21" width="8.85546875" bestFit="1" customWidth="1"/>
    <col min="22" max="22" width="9" bestFit="1" customWidth="1"/>
    <col min="23" max="23" width="7.7109375" customWidth="1"/>
    <col min="24" max="24" width="13.42578125" bestFit="1" customWidth="1"/>
    <col min="25" max="25" width="13.28515625" bestFit="1" customWidth="1"/>
    <col min="26" max="26" width="12.85546875" bestFit="1" customWidth="1"/>
    <col min="27" max="27" width="15.42578125" bestFit="1" customWidth="1"/>
    <col min="28" max="28" width="11.28515625" customWidth="1"/>
    <col min="29" max="29" width="3.42578125" customWidth="1"/>
    <col min="30" max="16384" width="8.85546875" hidden="1"/>
  </cols>
  <sheetData>
    <row r="1" spans="1:29">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15"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c r="AB3" s="166"/>
      <c r="AC3" s="10"/>
    </row>
    <row r="4" spans="1:29" ht="15.75">
      <c r="A4" s="10"/>
      <c r="B4" s="167" t="s">
        <v>11</v>
      </c>
      <c r="C4" s="168"/>
      <c r="D4" s="205"/>
      <c r="E4" s="234" t="s">
        <v>100</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s="225" customFormat="1" ht="11.25">
      <c r="A9" s="224"/>
      <c r="C9" s="171" t="s">
        <v>11</v>
      </c>
      <c r="D9" s="172"/>
      <c r="E9" s="172"/>
      <c r="F9" s="250" t="s">
        <v>39</v>
      </c>
      <c r="G9" s="253"/>
      <c r="H9" s="253"/>
      <c r="I9" s="253"/>
      <c r="J9" s="253"/>
      <c r="K9" s="253"/>
      <c r="L9" s="253"/>
      <c r="M9" s="253"/>
      <c r="N9" s="254"/>
      <c r="O9" s="252" t="s">
        <v>38</v>
      </c>
      <c r="P9" s="253"/>
      <c r="Q9" s="253"/>
      <c r="R9" s="253"/>
      <c r="S9" s="253"/>
      <c r="T9" s="253"/>
      <c r="U9" s="253"/>
      <c r="V9" s="253"/>
      <c r="W9" s="254"/>
      <c r="X9" s="252" t="s">
        <v>25</v>
      </c>
      <c r="Y9" s="253"/>
      <c r="Z9" s="253"/>
      <c r="AA9" s="255"/>
      <c r="AB9" s="224"/>
      <c r="AC9" s="224"/>
    </row>
    <row r="10" spans="1:29" s="225" customFormat="1" ht="13.5">
      <c r="A10" s="224"/>
      <c r="B10" s="226"/>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224"/>
      <c r="AC10" s="224"/>
    </row>
    <row r="11" spans="1:29" s="225" customFormat="1" ht="25.9" customHeight="1">
      <c r="A11" s="227"/>
      <c r="B11" s="228"/>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227"/>
      <c r="AC11" s="227"/>
    </row>
    <row r="12" spans="1:29" s="225" customFormat="1" ht="12.75">
      <c r="A12" s="224"/>
      <c r="B12" s="229"/>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224"/>
      <c r="AC12" s="224"/>
    </row>
    <row r="13" spans="1:29" s="225" customFormat="1" ht="12.75">
      <c r="A13" s="224"/>
      <c r="B13" s="229"/>
      <c r="C13" s="190"/>
      <c r="D13" s="168" t="s">
        <v>19</v>
      </c>
      <c r="E13" s="189"/>
      <c r="F13" s="130">
        <v>229</v>
      </c>
      <c r="G13" s="130">
        <v>191</v>
      </c>
      <c r="H13" s="130">
        <v>172</v>
      </c>
      <c r="I13" s="130">
        <v>0</v>
      </c>
      <c r="J13" s="130">
        <v>200</v>
      </c>
      <c r="K13" s="71">
        <v>0.19895287958115193</v>
      </c>
      <c r="L13" s="71">
        <v>0.33139534883720922</v>
      </c>
      <c r="M13" s="71" t="s">
        <v>48</v>
      </c>
      <c r="N13" s="131">
        <v>0.14500000000000002</v>
      </c>
      <c r="O13" s="75">
        <v>1630</v>
      </c>
      <c r="P13" s="75">
        <v>1492</v>
      </c>
      <c r="Q13" s="75">
        <v>515</v>
      </c>
      <c r="R13" s="75">
        <v>551</v>
      </c>
      <c r="S13" s="75">
        <v>1584</v>
      </c>
      <c r="T13" s="71">
        <v>9.2493297587131318E-2</v>
      </c>
      <c r="U13" s="71">
        <v>2.1650485436893203</v>
      </c>
      <c r="V13" s="71">
        <v>1.958257713248639</v>
      </c>
      <c r="W13" s="131">
        <v>2.9040404040403978E-2</v>
      </c>
      <c r="X13" s="75">
        <v>1486</v>
      </c>
      <c r="Y13" s="75">
        <v>522</v>
      </c>
      <c r="Z13" s="75">
        <v>551</v>
      </c>
      <c r="AA13" s="231">
        <v>1591</v>
      </c>
      <c r="AB13" s="224"/>
      <c r="AC13" s="224"/>
    </row>
    <row r="14" spans="1:29" s="225" customFormat="1" ht="12.75">
      <c r="A14" s="224"/>
      <c r="B14" s="229"/>
      <c r="C14" s="190"/>
      <c r="D14" s="168" t="s">
        <v>20</v>
      </c>
      <c r="E14" s="189"/>
      <c r="F14" s="130">
        <v>666281</v>
      </c>
      <c r="G14" s="130">
        <v>518319</v>
      </c>
      <c r="H14" s="130">
        <v>253217</v>
      </c>
      <c r="I14" s="130">
        <v>0</v>
      </c>
      <c r="J14" s="130">
        <v>506611</v>
      </c>
      <c r="K14" s="71">
        <v>0.28546512861770457</v>
      </c>
      <c r="L14" s="71">
        <v>1.6312648834793873</v>
      </c>
      <c r="M14" s="71" t="s">
        <v>48</v>
      </c>
      <c r="N14" s="131">
        <v>0.31517278543103089</v>
      </c>
      <c r="O14" s="75">
        <v>5232537</v>
      </c>
      <c r="P14" s="75">
        <v>3575706</v>
      </c>
      <c r="Q14" s="75">
        <v>763201</v>
      </c>
      <c r="R14" s="75">
        <v>1092884</v>
      </c>
      <c r="S14" s="75">
        <v>4571076</v>
      </c>
      <c r="T14" s="71">
        <v>0.46335772571906086</v>
      </c>
      <c r="U14" s="71">
        <v>5.8560405450202504</v>
      </c>
      <c r="V14" s="71">
        <v>3.7878246913670619</v>
      </c>
      <c r="W14" s="131">
        <v>0.14470575418129128</v>
      </c>
      <c r="X14" s="75">
        <v>3592413</v>
      </c>
      <c r="Y14" s="75">
        <v>768312</v>
      </c>
      <c r="Z14" s="75">
        <v>1092884</v>
      </c>
      <c r="AA14" s="231">
        <v>4592479</v>
      </c>
      <c r="AB14" s="224"/>
      <c r="AC14" s="224"/>
    </row>
    <row r="15" spans="1:29" s="225" customFormat="1" ht="12.75">
      <c r="A15" s="224"/>
      <c r="B15" s="229"/>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49"/>
      <c r="AA15" s="232"/>
      <c r="AB15" s="224"/>
      <c r="AC15" s="224"/>
    </row>
    <row r="16" spans="1:29" s="225" customFormat="1" ht="12.75">
      <c r="A16" s="224"/>
      <c r="B16" s="229"/>
      <c r="C16" s="190"/>
      <c r="D16" s="168" t="s">
        <v>19</v>
      </c>
      <c r="E16" s="189"/>
      <c r="F16" s="130">
        <v>12</v>
      </c>
      <c r="G16" s="130">
        <v>6</v>
      </c>
      <c r="H16" s="130">
        <v>7</v>
      </c>
      <c r="I16" s="130">
        <v>6</v>
      </c>
      <c r="J16" s="130">
        <v>47</v>
      </c>
      <c r="K16" s="71">
        <v>1</v>
      </c>
      <c r="L16" s="71">
        <v>0.71428571428571419</v>
      </c>
      <c r="M16" s="71">
        <v>1</v>
      </c>
      <c r="N16" s="131">
        <v>-0.74468085106382986</v>
      </c>
      <c r="O16" s="75">
        <v>573</v>
      </c>
      <c r="P16" s="75">
        <v>554</v>
      </c>
      <c r="Q16" s="75">
        <v>204</v>
      </c>
      <c r="R16" s="75">
        <v>54</v>
      </c>
      <c r="S16" s="75">
        <v>593</v>
      </c>
      <c r="T16" s="71">
        <v>3.4296028880866469E-2</v>
      </c>
      <c r="U16" s="71">
        <v>1.8088235294117645</v>
      </c>
      <c r="V16" s="71">
        <v>9.6111111111111107</v>
      </c>
      <c r="W16" s="131">
        <v>-3.3726812816188834E-2</v>
      </c>
      <c r="X16" s="75">
        <v>572</v>
      </c>
      <c r="Y16" s="75">
        <v>202</v>
      </c>
      <c r="Z16" s="75">
        <v>54</v>
      </c>
      <c r="AA16" s="231">
        <v>586</v>
      </c>
      <c r="AB16" s="224"/>
      <c r="AC16" s="224"/>
    </row>
    <row r="17" spans="1:29" s="225" customFormat="1" ht="12.75">
      <c r="A17" s="224"/>
      <c r="B17" s="229"/>
      <c r="C17" s="190"/>
      <c r="D17" s="168" t="s">
        <v>20</v>
      </c>
      <c r="E17" s="189"/>
      <c r="F17" s="130">
        <v>30889</v>
      </c>
      <c r="G17" s="130">
        <v>22360</v>
      </c>
      <c r="H17" s="130">
        <v>13748</v>
      </c>
      <c r="I17" s="130">
        <v>2141</v>
      </c>
      <c r="J17" s="130">
        <v>55736</v>
      </c>
      <c r="K17" s="71">
        <v>0.38144007155635062</v>
      </c>
      <c r="L17" s="71">
        <v>1.2467995344777423</v>
      </c>
      <c r="M17" s="71">
        <v>13.427370387669313</v>
      </c>
      <c r="N17" s="131">
        <v>-0.44579804794028999</v>
      </c>
      <c r="O17" s="75">
        <v>1660685</v>
      </c>
      <c r="P17" s="75">
        <v>926352</v>
      </c>
      <c r="Q17" s="75">
        <v>302535</v>
      </c>
      <c r="R17" s="75">
        <v>70675</v>
      </c>
      <c r="S17" s="75">
        <v>1398533</v>
      </c>
      <c r="T17" s="71">
        <v>0.79271486432803084</v>
      </c>
      <c r="U17" s="71">
        <v>4.4892326507676801</v>
      </c>
      <c r="V17" s="71">
        <v>22.497488503714184</v>
      </c>
      <c r="W17" s="131">
        <v>0.18744784713696427</v>
      </c>
      <c r="X17" s="75">
        <v>965963</v>
      </c>
      <c r="Y17" s="75">
        <v>301521</v>
      </c>
      <c r="Z17" s="75">
        <v>70675</v>
      </c>
      <c r="AA17" s="231">
        <v>1400932</v>
      </c>
      <c r="AB17" s="224"/>
      <c r="AC17" s="224"/>
    </row>
    <row r="18" spans="1:29" s="225" customFormat="1" ht="12.75">
      <c r="A18" s="224"/>
      <c r="B18" s="229"/>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49"/>
      <c r="AA18" s="232"/>
      <c r="AB18" s="224"/>
      <c r="AC18" s="224"/>
    </row>
    <row r="19" spans="1:29" s="225" customFormat="1" ht="12.75">
      <c r="A19" s="224"/>
      <c r="B19" s="229"/>
      <c r="C19" s="190"/>
      <c r="D19" s="168" t="s">
        <v>19</v>
      </c>
      <c r="E19" s="189"/>
      <c r="F19" s="130">
        <v>8</v>
      </c>
      <c r="G19" s="130">
        <v>9</v>
      </c>
      <c r="H19" s="130">
        <v>3</v>
      </c>
      <c r="I19" s="130">
        <v>0</v>
      </c>
      <c r="J19" s="130">
        <v>10</v>
      </c>
      <c r="K19" s="71">
        <v>-0.11111111111111116</v>
      </c>
      <c r="L19" s="71">
        <v>1.6666666666666665</v>
      </c>
      <c r="M19" s="71" t="s">
        <v>48</v>
      </c>
      <c r="N19" s="131">
        <v>-0.19999999999999996</v>
      </c>
      <c r="O19" s="75">
        <v>708</v>
      </c>
      <c r="P19" s="75">
        <v>658</v>
      </c>
      <c r="Q19" s="75">
        <v>47</v>
      </c>
      <c r="R19" s="75">
        <v>10</v>
      </c>
      <c r="S19" s="75">
        <v>290</v>
      </c>
      <c r="T19" s="71">
        <v>7.5987841945288848E-2</v>
      </c>
      <c r="U19" s="71">
        <v>14.063829787234043</v>
      </c>
      <c r="V19" s="71">
        <v>69.8</v>
      </c>
      <c r="W19" s="131">
        <v>1.4413793103448276</v>
      </c>
      <c r="X19" s="75">
        <v>658</v>
      </c>
      <c r="Y19" s="75">
        <v>47</v>
      </c>
      <c r="Z19" s="75">
        <v>9</v>
      </c>
      <c r="AA19" s="231">
        <v>290</v>
      </c>
      <c r="AB19" s="224"/>
      <c r="AC19" s="224"/>
    </row>
    <row r="20" spans="1:29" s="225" customFormat="1" ht="12.75">
      <c r="A20" s="224"/>
      <c r="B20" s="229"/>
      <c r="C20" s="190"/>
      <c r="D20" s="168" t="s">
        <v>20</v>
      </c>
      <c r="E20" s="189"/>
      <c r="F20" s="130">
        <v>7403</v>
      </c>
      <c r="G20" s="130">
        <v>6763</v>
      </c>
      <c r="H20" s="130">
        <v>864</v>
      </c>
      <c r="I20" s="130">
        <v>0</v>
      </c>
      <c r="J20" s="130">
        <v>10787</v>
      </c>
      <c r="K20" s="71">
        <v>9.4632559515008152E-2</v>
      </c>
      <c r="L20" s="71">
        <v>7.5682870370370363</v>
      </c>
      <c r="M20" s="71" t="s">
        <v>48</v>
      </c>
      <c r="N20" s="131">
        <v>-0.31371094836377122</v>
      </c>
      <c r="O20" s="75">
        <v>1277526</v>
      </c>
      <c r="P20" s="75">
        <v>887495</v>
      </c>
      <c r="Q20" s="75">
        <v>17541</v>
      </c>
      <c r="R20" s="75">
        <v>10047</v>
      </c>
      <c r="S20" s="75">
        <v>585930</v>
      </c>
      <c r="T20" s="71">
        <v>0.43947402520577583</v>
      </c>
      <c r="U20" s="71">
        <v>71.830853429108942</v>
      </c>
      <c r="V20" s="71">
        <v>126.15497163332338</v>
      </c>
      <c r="W20" s="131">
        <v>1.1803389483385387</v>
      </c>
      <c r="X20" s="75">
        <v>887495</v>
      </c>
      <c r="Y20" s="75">
        <v>17541</v>
      </c>
      <c r="Z20" s="75">
        <v>10046.999999999998</v>
      </c>
      <c r="AA20" s="231">
        <v>585930</v>
      </c>
      <c r="AB20" s="224"/>
      <c r="AC20" s="224"/>
    </row>
    <row r="21" spans="1:29" s="225" customFormat="1" ht="12.75">
      <c r="A21" s="224"/>
      <c r="B21" s="229"/>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49"/>
      <c r="AA21" s="232"/>
      <c r="AB21" s="224"/>
      <c r="AC21" s="224"/>
    </row>
    <row r="22" spans="1:29" s="225" customFormat="1" ht="12.75">
      <c r="A22" s="224"/>
      <c r="B22" s="229"/>
      <c r="C22" s="190"/>
      <c r="D22" s="168" t="s">
        <v>19</v>
      </c>
      <c r="E22" s="197"/>
      <c r="F22" s="130">
        <v>128</v>
      </c>
      <c r="G22" s="130">
        <v>67</v>
      </c>
      <c r="H22" s="130">
        <v>25</v>
      </c>
      <c r="I22" s="130">
        <v>0</v>
      </c>
      <c r="J22" s="130">
        <v>20</v>
      </c>
      <c r="K22" s="71">
        <v>0.91044776119402981</v>
      </c>
      <c r="L22" s="71">
        <v>4.12</v>
      </c>
      <c r="M22" s="71" t="s">
        <v>48</v>
      </c>
      <c r="N22" s="131">
        <v>5.4</v>
      </c>
      <c r="O22" s="75">
        <v>1499</v>
      </c>
      <c r="P22" s="75">
        <v>890</v>
      </c>
      <c r="Q22" s="75">
        <v>283</v>
      </c>
      <c r="R22" s="75">
        <v>205</v>
      </c>
      <c r="S22" s="75">
        <v>1061</v>
      </c>
      <c r="T22" s="71">
        <v>0.68426966292134828</v>
      </c>
      <c r="U22" s="71">
        <v>4.2968197879858661</v>
      </c>
      <c r="V22" s="71">
        <v>6.3121951219512198</v>
      </c>
      <c r="W22" s="131">
        <v>0.41281809613572107</v>
      </c>
      <c r="X22" s="75">
        <v>895</v>
      </c>
      <c r="Y22" s="75">
        <v>283</v>
      </c>
      <c r="Z22" s="75">
        <v>43</v>
      </c>
      <c r="AA22" s="231">
        <v>827</v>
      </c>
      <c r="AB22" s="224"/>
      <c r="AC22" s="224"/>
    </row>
    <row r="23" spans="1:29" s="225" customFormat="1" ht="12.75">
      <c r="A23" s="224"/>
      <c r="B23" s="229"/>
      <c r="C23" s="190"/>
      <c r="D23" s="168" t="s">
        <v>20</v>
      </c>
      <c r="E23" s="189"/>
      <c r="F23" s="130">
        <v>383396</v>
      </c>
      <c r="G23" s="130">
        <v>215490</v>
      </c>
      <c r="H23" s="130">
        <v>39214</v>
      </c>
      <c r="I23" s="130">
        <v>0</v>
      </c>
      <c r="J23" s="130">
        <v>58943</v>
      </c>
      <c r="K23" s="71">
        <v>0.77918232864634085</v>
      </c>
      <c r="L23" s="71">
        <v>8.7770184117917065</v>
      </c>
      <c r="M23" s="71" t="s">
        <v>48</v>
      </c>
      <c r="N23" s="131">
        <v>5.5045213172047571</v>
      </c>
      <c r="O23" s="75">
        <v>4440466</v>
      </c>
      <c r="P23" s="75">
        <v>2157691</v>
      </c>
      <c r="Q23" s="75">
        <v>465109</v>
      </c>
      <c r="R23" s="75">
        <v>545974</v>
      </c>
      <c r="S23" s="75">
        <v>3220857</v>
      </c>
      <c r="T23" s="71">
        <v>1.0579712294299788</v>
      </c>
      <c r="U23" s="71">
        <v>8.5471513129180465</v>
      </c>
      <c r="V23" s="71">
        <v>7.1331089026217374</v>
      </c>
      <c r="W23" s="131">
        <v>0.37865977905880333</v>
      </c>
      <c r="X23" s="75">
        <v>2165161</v>
      </c>
      <c r="Y23" s="75">
        <v>465109</v>
      </c>
      <c r="Z23" s="75">
        <v>140552</v>
      </c>
      <c r="AA23" s="231">
        <v>2552942</v>
      </c>
      <c r="AB23" s="224"/>
      <c r="AC23" s="224"/>
    </row>
    <row r="24" spans="1:29" s="225" customFormat="1" ht="12.75">
      <c r="A24" s="224"/>
      <c r="B24" s="229"/>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49"/>
      <c r="AA24" s="232"/>
      <c r="AB24" s="224"/>
      <c r="AC24" s="224"/>
    </row>
    <row r="25" spans="1:29" s="225" customFormat="1" ht="12.75">
      <c r="B25" s="229"/>
      <c r="C25" s="190"/>
      <c r="D25" s="168" t="s">
        <v>19</v>
      </c>
      <c r="E25" s="189"/>
      <c r="F25" s="130">
        <v>0</v>
      </c>
      <c r="G25" s="130">
        <v>0</v>
      </c>
      <c r="H25" s="130">
        <v>0</v>
      </c>
      <c r="I25" s="130">
        <v>0</v>
      </c>
      <c r="J25" s="130">
        <v>0</v>
      </c>
      <c r="K25" s="71" t="s">
        <v>48</v>
      </c>
      <c r="L25" s="71" t="s">
        <v>48</v>
      </c>
      <c r="M25" s="71" t="s">
        <v>48</v>
      </c>
      <c r="N25" s="131" t="s">
        <v>48</v>
      </c>
      <c r="O25" s="75">
        <v>21</v>
      </c>
      <c r="P25" s="75">
        <v>9</v>
      </c>
      <c r="Q25" s="75">
        <v>0</v>
      </c>
      <c r="R25" s="75">
        <v>0</v>
      </c>
      <c r="S25" s="75">
        <v>16</v>
      </c>
      <c r="T25" s="71">
        <v>1.3333333333333335</v>
      </c>
      <c r="U25" s="71" t="s">
        <v>48</v>
      </c>
      <c r="V25" s="71" t="s">
        <v>48</v>
      </c>
      <c r="W25" s="131">
        <v>0.3125</v>
      </c>
      <c r="X25" s="75">
        <v>9</v>
      </c>
      <c r="Y25" s="75">
        <v>0</v>
      </c>
      <c r="Z25" s="75">
        <v>0</v>
      </c>
      <c r="AA25" s="231">
        <v>16</v>
      </c>
      <c r="AB25" s="224"/>
      <c r="AC25" s="224"/>
    </row>
    <row r="26" spans="1:29" s="225" customFormat="1" ht="12.75">
      <c r="A26" s="224"/>
      <c r="B26" s="229"/>
      <c r="C26" s="190"/>
      <c r="D26" s="168" t="s">
        <v>20</v>
      </c>
      <c r="E26" s="189"/>
      <c r="F26" s="130">
        <v>0</v>
      </c>
      <c r="G26" s="130">
        <v>0</v>
      </c>
      <c r="H26" s="130">
        <v>0</v>
      </c>
      <c r="I26" s="130">
        <v>0</v>
      </c>
      <c r="J26" s="130">
        <v>0</v>
      </c>
      <c r="K26" s="71" t="s">
        <v>48</v>
      </c>
      <c r="L26" s="71" t="s">
        <v>48</v>
      </c>
      <c r="M26" s="71" t="s">
        <v>48</v>
      </c>
      <c r="N26" s="131" t="s">
        <v>48</v>
      </c>
      <c r="O26" s="75">
        <v>38626</v>
      </c>
      <c r="P26" s="75">
        <v>15637</v>
      </c>
      <c r="Q26" s="75">
        <v>0</v>
      </c>
      <c r="R26" s="75">
        <v>0</v>
      </c>
      <c r="S26" s="75">
        <v>20248</v>
      </c>
      <c r="T26" s="71">
        <v>1.4701669118117286</v>
      </c>
      <c r="U26" s="71" t="s">
        <v>48</v>
      </c>
      <c r="V26" s="71" t="s">
        <v>48</v>
      </c>
      <c r="W26" s="131">
        <v>0.90764519952587919</v>
      </c>
      <c r="X26" s="75">
        <v>15637</v>
      </c>
      <c r="Y26" s="75">
        <v>0</v>
      </c>
      <c r="Z26" s="75">
        <v>0</v>
      </c>
      <c r="AA26" s="233">
        <v>20248</v>
      </c>
      <c r="AB26" s="224"/>
      <c r="AC26" s="224"/>
    </row>
    <row r="27" spans="1:29" s="225" customFormat="1" ht="13.5" thickBot="1">
      <c r="A27" s="224"/>
      <c r="B27" s="229"/>
      <c r="C27" s="198" t="s">
        <v>16</v>
      </c>
      <c r="D27" s="199"/>
      <c r="E27" s="200"/>
      <c r="F27" s="137">
        <v>377</v>
      </c>
      <c r="G27" s="137">
        <v>273</v>
      </c>
      <c r="H27" s="137">
        <v>207</v>
      </c>
      <c r="I27" s="137">
        <v>6</v>
      </c>
      <c r="J27" s="137">
        <v>277</v>
      </c>
      <c r="K27" s="138">
        <v>0.38095238095238093</v>
      </c>
      <c r="L27" s="138">
        <v>0.82125603864734309</v>
      </c>
      <c r="M27" s="138">
        <v>61.833333333333336</v>
      </c>
      <c r="N27" s="139">
        <v>0.36101083032490977</v>
      </c>
      <c r="O27" s="137">
        <v>4431</v>
      </c>
      <c r="P27" s="137">
        <v>3603</v>
      </c>
      <c r="Q27" s="137">
        <v>1049</v>
      </c>
      <c r="R27" s="137">
        <v>820</v>
      </c>
      <c r="S27" s="137">
        <v>3544</v>
      </c>
      <c r="T27" s="138">
        <v>0.22980849292256456</v>
      </c>
      <c r="U27" s="138">
        <v>3.2240228789323169</v>
      </c>
      <c r="V27" s="138">
        <v>4.4036585365853655</v>
      </c>
      <c r="W27" s="139">
        <v>0.25028216704288941</v>
      </c>
      <c r="X27" s="137">
        <v>3620</v>
      </c>
      <c r="Y27" s="140">
        <v>1054</v>
      </c>
      <c r="Z27" s="140">
        <v>657</v>
      </c>
      <c r="AA27" s="159">
        <v>3310</v>
      </c>
      <c r="AB27" s="224"/>
      <c r="AC27" s="224"/>
    </row>
    <row r="28" spans="1:29" s="225" customFormat="1" ht="14.25" thickTop="1" thickBot="1">
      <c r="A28" s="224"/>
      <c r="B28" s="229"/>
      <c r="C28" s="201" t="s">
        <v>17</v>
      </c>
      <c r="D28" s="202"/>
      <c r="E28" s="203"/>
      <c r="F28" s="141">
        <v>1087969</v>
      </c>
      <c r="G28" s="141">
        <v>762932</v>
      </c>
      <c r="H28" s="141">
        <v>307043</v>
      </c>
      <c r="I28" s="141">
        <v>2141</v>
      </c>
      <c r="J28" s="141">
        <v>632077</v>
      </c>
      <c r="K28" s="142">
        <v>0.42603665857507611</v>
      </c>
      <c r="L28" s="142">
        <v>2.5433766605980268</v>
      </c>
      <c r="M28" s="142">
        <v>507.1592713685194</v>
      </c>
      <c r="N28" s="143">
        <v>0.72126022620661723</v>
      </c>
      <c r="O28" s="141">
        <v>12649840</v>
      </c>
      <c r="P28" s="141">
        <v>7562881</v>
      </c>
      <c r="Q28" s="141">
        <v>1548386</v>
      </c>
      <c r="R28" s="141">
        <v>1719580</v>
      </c>
      <c r="S28" s="141">
        <v>9796644</v>
      </c>
      <c r="T28" s="142">
        <v>0.67262184873727349</v>
      </c>
      <c r="U28" s="142">
        <v>7.1696941202000026</v>
      </c>
      <c r="V28" s="142">
        <v>6.3563544586468792</v>
      </c>
      <c r="W28" s="143">
        <v>0.29124218456851136</v>
      </c>
      <c r="X28" s="141">
        <v>7626669</v>
      </c>
      <c r="Y28" s="144">
        <v>1552483</v>
      </c>
      <c r="Z28" s="144">
        <v>1314158</v>
      </c>
      <c r="AA28" s="162">
        <v>9152531</v>
      </c>
      <c r="AB28" s="224"/>
      <c r="AC28" s="224"/>
    </row>
    <row r="29" spans="1:29" s="225" customFormat="1" ht="12" thickTop="1">
      <c r="A29" s="224"/>
      <c r="B29" s="224"/>
      <c r="C29" s="224"/>
      <c r="D29" s="224"/>
      <c r="E29" s="224"/>
      <c r="F29" s="230"/>
      <c r="G29" s="230"/>
      <c r="H29" s="230"/>
      <c r="I29" s="230"/>
      <c r="J29" s="230"/>
      <c r="K29" s="230"/>
      <c r="L29" s="230"/>
      <c r="M29" s="230"/>
      <c r="N29" s="224"/>
      <c r="O29" s="224"/>
      <c r="P29" s="224"/>
      <c r="Q29" s="224"/>
      <c r="R29" s="224"/>
      <c r="S29" s="224"/>
      <c r="T29" s="224"/>
      <c r="U29" s="224"/>
      <c r="V29" s="224"/>
      <c r="W29" s="224"/>
      <c r="X29" s="224"/>
      <c r="Y29" s="224"/>
      <c r="Z29" s="224"/>
      <c r="AA29" s="224"/>
      <c r="AB29" s="224"/>
      <c r="AC29" s="224"/>
    </row>
    <row r="30" spans="1:29" s="225" customFormat="1" ht="11.25">
      <c r="A30" s="224"/>
      <c r="B30" s="224"/>
      <c r="C30" s="224"/>
      <c r="D30" s="224"/>
      <c r="E30" s="224"/>
      <c r="F30" s="230"/>
      <c r="G30" s="230"/>
      <c r="H30" s="230"/>
      <c r="I30" s="230"/>
      <c r="J30" s="230"/>
      <c r="K30" s="230"/>
      <c r="L30" s="230"/>
      <c r="M30" s="230"/>
      <c r="N30" s="224"/>
      <c r="O30" s="230"/>
      <c r="P30" s="224"/>
      <c r="Q30" s="224"/>
      <c r="R30" s="224"/>
      <c r="S30" s="224"/>
      <c r="T30" s="224"/>
      <c r="U30" s="224"/>
      <c r="V30" s="224"/>
      <c r="W30" s="224"/>
      <c r="X30" s="224"/>
      <c r="Y30" s="224"/>
      <c r="Z30" s="224"/>
      <c r="AA30" s="224"/>
      <c r="AB30" s="224"/>
      <c r="AC30" s="224"/>
    </row>
    <row r="31" spans="1:29" s="225" customFormat="1" ht="11.25">
      <c r="AC31" s="224"/>
    </row>
    <row r="32" spans="1:29" s="225" customFormat="1" ht="11.25">
      <c r="P32" s="245"/>
      <c r="Q32" s="245"/>
      <c r="R32" s="245"/>
      <c r="S32" s="245"/>
      <c r="AC32" s="224"/>
    </row>
    <row r="33" spans="3:29">
      <c r="P33" s="220"/>
      <c r="Q33" s="220"/>
      <c r="R33" s="220"/>
      <c r="S33" s="220"/>
      <c r="AC33" s="10"/>
    </row>
    <row r="34" spans="3:29">
      <c r="C34" s="248" t="s">
        <v>107</v>
      </c>
      <c r="D34" s="248"/>
      <c r="E34" s="248"/>
      <c r="F34" s="248"/>
      <c r="G34" s="248"/>
      <c r="H34" s="248"/>
      <c r="I34" s="248"/>
      <c r="J34" s="248"/>
      <c r="K34" s="248"/>
      <c r="L34" s="248"/>
      <c r="M34" s="248"/>
      <c r="N34" s="248"/>
      <c r="O34" s="248"/>
      <c r="P34" s="249"/>
      <c r="Q34" s="249"/>
      <c r="R34" s="220"/>
      <c r="S34" s="220"/>
      <c r="AC34" s="10"/>
    </row>
    <row r="35" spans="3:29">
      <c r="P35" s="220"/>
      <c r="Q35" s="220"/>
      <c r="R35" s="220"/>
      <c r="S35" s="220"/>
      <c r="AC35" s="10"/>
    </row>
    <row r="36" spans="3:29">
      <c r="AC36" s="10"/>
    </row>
    <row r="37" spans="3:29">
      <c r="AC37" s="10"/>
    </row>
    <row r="38" spans="3:29">
      <c r="AC38" s="10"/>
    </row>
    <row r="39" spans="3:29" ht="15" customHeight="1"/>
    <row r="40" spans="3:29" ht="15" customHeight="1"/>
    <row r="41" spans="3:29" ht="15" customHeight="1"/>
    <row r="42" spans="3:29" ht="15" customHeight="1"/>
    <row r="43" spans="3:29" ht="15" customHeight="1"/>
    <row r="44" spans="3:29" ht="15" customHeight="1"/>
    <row r="45" spans="3:29" ht="15" customHeight="1"/>
    <row r="46" spans="3:29" ht="15" customHeight="1"/>
    <row r="47" spans="3:29" ht="15" customHeight="1"/>
    <row r="48" spans="3:29"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29B276ACB4E644D9A6582918F6D7D7E" ma:contentTypeVersion="11" ma:contentTypeDescription="Create a new document." ma:contentTypeScope="" ma:versionID="12aad1519d0b42486490ab1207318d96">
  <xsd:schema xmlns:xsd="http://www.w3.org/2001/XMLSchema" xmlns:xs="http://www.w3.org/2001/XMLSchema" xmlns:p="http://schemas.microsoft.com/office/2006/metadata/properties" xmlns:ns2="8cd7474e-1d48-42f1-a929-9fa835c241d5" xmlns:ns3="50acc271-0769-44fa-a07c-5c2dfce6e462" targetNamespace="http://schemas.microsoft.com/office/2006/metadata/properties" ma:root="true" ma:fieldsID="ea7a2a3cc9cd9b6cd89c8e9d102b19d9" ns2:_="" ns3:_="">
    <xsd:import namespace="8cd7474e-1d48-42f1-a929-9fa835c241d5"/>
    <xsd:import namespace="50acc271-0769-44fa-a07c-5c2dfce6e46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d7474e-1d48-42f1-a929-9fa835c241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0acc271-0769-44fa-a07c-5c2dfce6e46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4C4D69E-E9A6-4C6E-930B-6845131E721B}">
  <ds:schemaRefs>
    <ds:schemaRef ds:uri="http://schemas.microsoft.com/sharepoint/v3/contenttype/forms"/>
  </ds:schemaRefs>
</ds:datastoreItem>
</file>

<file path=customXml/itemProps2.xml><?xml version="1.0" encoding="utf-8"?>
<ds:datastoreItem xmlns:ds="http://schemas.openxmlformats.org/officeDocument/2006/customXml" ds:itemID="{A16FC12F-4478-42E3-9A48-BDD9224AE15B}">
  <ds:schemaRefs>
    <ds:schemaRef ds:uri="http://schemas.microsoft.com/office/2006/documentManagement/types"/>
    <ds:schemaRef ds:uri="http://purl.org/dc/terms/"/>
    <ds:schemaRef ds:uri="http://www.w3.org/XML/1998/namespace"/>
    <ds:schemaRef ds:uri="http://schemas.openxmlformats.org/package/2006/metadata/core-properties"/>
    <ds:schemaRef ds:uri="http://purl.org/dc/elements/1.1/"/>
    <ds:schemaRef ds:uri="8cd7474e-1d48-42f1-a929-9fa835c241d5"/>
    <ds:schemaRef ds:uri="http://schemas.microsoft.com/office/infopath/2007/PartnerControls"/>
    <ds:schemaRef ds:uri="50acc271-0769-44fa-a07c-5c2dfce6e462"/>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28A667D9-D234-4D60-A7C1-F84DFB29A2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d7474e-1d48-42f1-a929-9fa835c241d5"/>
    <ds:schemaRef ds:uri="50acc271-0769-44fa-a07c-5c2dfce6e4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37</vt:i4>
      </vt:variant>
      <vt:variant>
        <vt:lpstr>Named Ranges</vt:lpstr>
      </vt:variant>
      <vt:variant>
        <vt:i4>2</vt:i4>
      </vt:variant>
    </vt:vector>
  </HeadingPairs>
  <TitlesOfParts>
    <vt:vector size="39" baseType="lpstr">
      <vt:lpstr> </vt:lpstr>
      <vt:lpstr>Notlar</vt:lpstr>
      <vt:lpstr>Yasal Uyarı</vt:lpstr>
      <vt:lpstr>Gemi Doluluk Oranları</vt:lpstr>
      <vt:lpstr>Nisan-24</vt:lpstr>
      <vt:lpstr>Mart-24</vt:lpstr>
      <vt:lpstr>Şubat-24</vt:lpstr>
      <vt:lpstr>Ocak-24</vt:lpstr>
      <vt:lpstr>Aralık-23</vt:lpstr>
      <vt:lpstr>Kasım-23</vt:lpstr>
      <vt:lpstr>Ekim-23</vt:lpstr>
      <vt:lpstr>Eylül-23</vt:lpstr>
      <vt:lpstr>Ağustos-23</vt:lpstr>
      <vt:lpstr>Temmuz-23</vt:lpstr>
      <vt:lpstr>Haziran-23</vt:lpstr>
      <vt:lpstr>Mayıs-23</vt:lpstr>
      <vt:lpstr>Nisan-23</vt:lpstr>
      <vt:lpstr>Mart-23</vt:lpstr>
      <vt:lpstr>Mart-23_Eski Raporlama</vt:lpstr>
      <vt:lpstr>Şubat-23</vt:lpstr>
      <vt:lpstr>Ocak-23</vt:lpstr>
      <vt:lpstr>Aralık-22</vt:lpstr>
      <vt:lpstr>Kasım-22</vt:lpstr>
      <vt:lpstr>Ekim-22</vt:lpstr>
      <vt:lpstr>Eylül-22</vt:lpstr>
      <vt:lpstr>Ağustos-22 </vt:lpstr>
      <vt:lpstr>Tem-22</vt:lpstr>
      <vt:lpstr>Haz-22</vt:lpstr>
      <vt:lpstr>May-22</vt:lpstr>
      <vt:lpstr>Nis-22</vt:lpstr>
      <vt:lpstr>Mart-22</vt:lpstr>
      <vt:lpstr>Subat-22</vt:lpstr>
      <vt:lpstr>Ocak-22</vt:lpstr>
      <vt:lpstr>Aralık-21</vt:lpstr>
      <vt:lpstr>Kasım-21</vt:lpstr>
      <vt:lpstr>Ekim-21</vt:lpstr>
      <vt:lpstr>Eylül-21</vt:lpstr>
      <vt:lpstr>Notlar!Print_Area</vt:lpstr>
      <vt:lpstr>'Yasal Uyarı'!Print_Area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Fomferra</dc:creator>
  <cp:lastModifiedBy>Osman Kaan Coskun</cp:lastModifiedBy>
  <cp:lastPrinted>2021-12-15T18:12:21Z</cp:lastPrinted>
  <dcterms:created xsi:type="dcterms:W3CDTF">2021-12-10T09:13:50Z</dcterms:created>
  <dcterms:modified xsi:type="dcterms:W3CDTF">2024-05-20T06:32:12Z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0x010100B29B276ACB4E644D9A6582918F6D7D7E</vt:lpwstr>
  </property>
</Properties>
</file>