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_2022" sheetId="26" r:id="rId4"/>
    <sheet name="Şubat-23" sheetId="32" r:id="rId5"/>
    <sheet name="Ocak-23" sheetId="31" r:id="rId6"/>
    <sheet name="Aralık-22" sheetId="28" r:id="rId7"/>
    <sheet name="Kasım-22" sheetId="29" r:id="rId8"/>
    <sheet name="Ekim-22" sheetId="30" r:id="rId9"/>
    <sheet name="Eylül-22" sheetId="24" r:id="rId10"/>
    <sheet name="Ağustos-22 " sheetId="22" r:id="rId11"/>
    <sheet name="Tem-22" sheetId="21" r:id="rId12"/>
    <sheet name="Haz-22" sheetId="20" r:id="rId13"/>
    <sheet name="May-22" sheetId="19" r:id="rId14"/>
    <sheet name="Nis-22" sheetId="18" r:id="rId15"/>
    <sheet name="Mart-22" sheetId="17" r:id="rId16"/>
    <sheet name="Subat-22" sheetId="16" r:id="rId17"/>
    <sheet name="Ocak-22" sheetId="15" r:id="rId18"/>
    <sheet name="Aralık-21" sheetId="14" r:id="rId19"/>
    <sheet name="Kasım-21" sheetId="10" r:id="rId20"/>
    <sheet name="Ekim-21" sheetId="9" r:id="rId21"/>
    <sheet name="Eylül-21" sheetId="1" r:id="rId22"/>
  </sheets>
  <externalReferences>
    <externalReference r:id="rId23"/>
    <externalReference r:id="rId24"/>
    <externalReference r:id="rId25"/>
    <externalReference r:id="rId26"/>
  </externalReferences>
  <definedNames>
    <definedName name="_Order1" hidden="1">255</definedName>
    <definedName name="_Order2" hidden="1">255</definedName>
    <definedName name="AcqOppSwitch" localSheetId="10">[1]Inputs!$E$44</definedName>
    <definedName name="AcqOppSwitch" localSheetId="9">[1]Inputs!$E$44</definedName>
    <definedName name="AcqOppSwitch" localSheetId="3">[1]Inputs!$E$44</definedName>
    <definedName name="AcqOppSwitch" localSheetId="5">[1]Inputs!$E$44</definedName>
    <definedName name="AcqOppSwitch" localSheetId="4">[1]Inputs!$E$44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10">[1]Inputs!$E$49</definedName>
    <definedName name="KalundborgSwitch" localSheetId="9">[1]Inputs!$E$49</definedName>
    <definedName name="KalundborgSwitch" localSheetId="3">[1]Inputs!$E$49</definedName>
    <definedName name="KalundborgSwitch" localSheetId="5">[1]Inputs!$E$49</definedName>
    <definedName name="KalundborgSwitch" localSheetId="4">[1]Inputs!$E$49</definedName>
    <definedName name="KalundborgSwitch">[2]Inputs!$E$49</definedName>
    <definedName name="LasPalmasSwitch" localSheetId="10">[1]Inputs!#REF!</definedName>
    <definedName name="LasPalmasSwitch" localSheetId="6">[2]Inputs!#REF!</definedName>
    <definedName name="LasPalmasSwitch" localSheetId="8">[2]Inputs!#REF!</definedName>
    <definedName name="LasPalmasSwitch" localSheetId="9">[1]Inputs!#REF!</definedName>
    <definedName name="LasPalmasSwitch" localSheetId="3">[1]Inputs!#REF!</definedName>
    <definedName name="LasPalmasSwitch" localSheetId="7">[2]Inputs!#REF!</definedName>
    <definedName name="LasPalmasSwitch" localSheetId="1">[2]Inputs!#REF!</definedName>
    <definedName name="LasPalmasSwitch" localSheetId="5">[1]Inputs!#REF!</definedName>
    <definedName name="LasPalmasSwitch" localSheetId="4">[1]Inputs!#REF!</definedName>
    <definedName name="LasPalmasSwitch" localSheetId="2">[2]Inputs!#REF!</definedName>
    <definedName name="LasPalmasSwitch">[2]Inputs!#REF!</definedName>
    <definedName name="ll" localSheetId="10">[2]Inputs!#REF!</definedName>
    <definedName name="ll">[2]Inputs!#REF!</definedName>
    <definedName name="_xlnm.Print_Area" localSheetId="1">Notlar!$A$1:$CA$35</definedName>
    <definedName name="_xlnm.Print_Area" localSheetId="2">'Yasal Uyarı'!$A$1:$CA$35</definedName>
    <definedName name="ProjectionsSwitch" localSheetId="10">[1]Inputs!$E$13</definedName>
    <definedName name="ProjectionsSwitch" localSheetId="9">[1]Inputs!$E$13</definedName>
    <definedName name="ProjectionsSwitch" localSheetId="3">[1]Inputs!$E$13</definedName>
    <definedName name="ProjectionsSwitch" localSheetId="5">[1]Inputs!$E$13</definedName>
    <definedName name="ProjectionsSwitch" localSheetId="4">[1]Inputs!$E$13</definedName>
    <definedName name="ProjectionsSwitch">[2]Inputs!$E$13</definedName>
    <definedName name="SanJuanSwitch" localSheetId="10">[1]Inputs!$E$51</definedName>
    <definedName name="SanJuanSwitch" localSheetId="9">[1]Inputs!$E$51</definedName>
    <definedName name="SanJuanSwitch" localSheetId="3">[1]Inputs!$E$51</definedName>
    <definedName name="SanJuanSwitch" localSheetId="5">[1]Inputs!$E$51</definedName>
    <definedName name="SanJuanSwitch" localSheetId="4">[1]Inputs!$E$51</definedName>
    <definedName name="SanJuanSwitch">[2]Inputs!$E$51</definedName>
    <definedName name="ScenarioSwitch" localSheetId="10">[1]Inputs!$E$14</definedName>
    <definedName name="ScenarioSwitch" localSheetId="9">[1]Inputs!$E$14</definedName>
    <definedName name="ScenarioSwitch" localSheetId="3">[1]Inputs!$E$14</definedName>
    <definedName name="ScenarioSwitch" localSheetId="5">[1]Inputs!$E$14</definedName>
    <definedName name="ScenarioSwitch" localSheetId="4">[1]Inputs!$E$14</definedName>
    <definedName name="ScenarioSwitch">[2]Inputs!$E$14</definedName>
    <definedName name="TortolaSwitch" localSheetId="10">[1]Inputs!$E$50</definedName>
    <definedName name="TortolaSwitch" localSheetId="9">[1]Inputs!$E$50</definedName>
    <definedName name="TortolaSwitch" localSheetId="3">[1]Inputs!$E$50</definedName>
    <definedName name="TortolaSwitch" localSheetId="5">[1]Inputs!$E$50</definedName>
    <definedName name="TortolaSwitch" localSheetId="4">[1]Inputs!$E$50</definedName>
    <definedName name="TortolaSwitch">[2]Inputs!$E$50</definedName>
    <definedName name="ValenciaSwitch" localSheetId="10">[1]Inputs!$E$48</definedName>
    <definedName name="ValenciaSwitch" localSheetId="9">[1]Inputs!$E$48</definedName>
    <definedName name="ValenciaSwitch" localSheetId="3">[1]Inputs!$E$48</definedName>
    <definedName name="ValenciaSwitch" localSheetId="5">[1]Inputs!$E$48</definedName>
    <definedName name="ValenciaSwitch" localSheetId="4">[1]Inputs!$E$48</definedName>
    <definedName name="ValenciaSwitch">[2]Inputs!$E$48</definedName>
    <definedName name="z" localSheetId="10">[1]Inputs!#REF!</definedName>
    <definedName name="z" localSheetId="6">[2]Inputs!#REF!</definedName>
    <definedName name="z" localSheetId="8">[2]Inputs!#REF!</definedName>
    <definedName name="z" localSheetId="9">[1]Inputs!#REF!</definedName>
    <definedName name="z" localSheetId="3">[1]Inputs!#REF!</definedName>
    <definedName name="z" localSheetId="7">[2]Inputs!#REF!</definedName>
    <definedName name="z" localSheetId="1">[2]Inputs!#REF!</definedName>
    <definedName name="z" localSheetId="5">[1]Inputs!#REF!</definedName>
    <definedName name="z" localSheetId="4">[1]Inputs!#REF!</definedName>
    <definedName name="z" localSheetId="2">[2]Inputs!#REF!</definedName>
    <definedName name="z">[2]Inputs!#REF!</definedName>
    <definedName name="Z_5F6D01E3_9E6F_4D7F_980F_63899AF95899_.wvu.Cols" localSheetId="10" hidden="1">'Ağustos-22 '!$X:$XFD</definedName>
    <definedName name="Z_5F6D01E3_9E6F_4D7F_980F_63899AF95899_.wvu.Cols" localSheetId="6" hidden="1">'Aralık-22'!$X:$XFD</definedName>
    <definedName name="Z_5F6D01E3_9E6F_4D7F_980F_63899AF95899_.wvu.Cols" localSheetId="8" hidden="1">'Ekim-22'!$X:$XFD</definedName>
    <definedName name="Z_5F6D01E3_9E6F_4D7F_980F_63899AF95899_.wvu.Cols" localSheetId="9" hidden="1">'Eylül-22'!$X:$XFD</definedName>
    <definedName name="Z_5F6D01E3_9E6F_4D7F_980F_63899AF95899_.wvu.Cols" localSheetId="3" hidden="1">'Gemi Doluluk Oranları_2022'!$U:$XFD</definedName>
    <definedName name="Z_5F6D01E3_9E6F_4D7F_980F_63899AF95899_.wvu.Cols" localSheetId="7" hidden="1">'Kasım-22'!$X:$XFD</definedName>
    <definedName name="Z_5F6D01E3_9E6F_4D7F_980F_63899AF95899_.wvu.Cols" localSheetId="5"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1" i="32" l="1"/>
  <c r="X31" i="32"/>
  <c r="J31" i="32"/>
  <c r="I31" i="32"/>
  <c r="H31" i="32"/>
  <c r="G31" i="32"/>
  <c r="Z30" i="32"/>
  <c r="Y30" i="32"/>
  <c r="X30" i="32"/>
  <c r="J30" i="32"/>
  <c r="I30" i="32"/>
  <c r="H30" i="32"/>
  <c r="G30" i="32"/>
  <c r="F30" i="32"/>
  <c r="M30" i="32" s="1"/>
  <c r="AA29" i="32"/>
  <c r="AA31" i="32" s="1"/>
  <c r="Z29" i="32"/>
  <c r="Z31" i="32" s="1"/>
  <c r="S29" i="32"/>
  <c r="R29" i="32"/>
  <c r="Q29" i="32"/>
  <c r="P29" i="32"/>
  <c r="F29" i="32"/>
  <c r="L29" i="32" s="1"/>
  <c r="AA28" i="32"/>
  <c r="AA30" i="32" s="1"/>
  <c r="S28" i="32"/>
  <c r="R28" i="32"/>
  <c r="Q28" i="32"/>
  <c r="P28" i="32"/>
  <c r="O28" i="32"/>
  <c r="T28" i="32" s="1"/>
  <c r="N28" i="32"/>
  <c r="M28" i="32"/>
  <c r="L28" i="32"/>
  <c r="K28" i="32"/>
  <c r="S26" i="32"/>
  <c r="R26" i="32"/>
  <c r="Q26" i="32"/>
  <c r="P26" i="32"/>
  <c r="O26" i="32"/>
  <c r="W26" i="32" s="1"/>
  <c r="N26" i="32"/>
  <c r="M26" i="32"/>
  <c r="L26" i="32"/>
  <c r="K26" i="32"/>
  <c r="S25" i="32"/>
  <c r="R25" i="32"/>
  <c r="Q25" i="32"/>
  <c r="P25" i="32"/>
  <c r="O25" i="32"/>
  <c r="V25" i="32" s="1"/>
  <c r="N25" i="32"/>
  <c r="M25" i="32"/>
  <c r="L25" i="32"/>
  <c r="K25" i="32"/>
  <c r="U23" i="32"/>
  <c r="T23" i="32"/>
  <c r="S23" i="32"/>
  <c r="R23" i="32"/>
  <c r="V23" i="32" s="1"/>
  <c r="Q23" i="32"/>
  <c r="P23" i="32"/>
  <c r="O23" i="32"/>
  <c r="N23" i="32"/>
  <c r="M23" i="32"/>
  <c r="L23" i="32"/>
  <c r="K23" i="32"/>
  <c r="S22" i="32"/>
  <c r="R22" i="32"/>
  <c r="Q22" i="32"/>
  <c r="P22" i="32"/>
  <c r="O22" i="32"/>
  <c r="W22" i="32" s="1"/>
  <c r="N22" i="32"/>
  <c r="M22" i="32"/>
  <c r="L22" i="32"/>
  <c r="K22" i="32"/>
  <c r="S20" i="32"/>
  <c r="R20" i="32"/>
  <c r="Q20" i="32"/>
  <c r="P20" i="32"/>
  <c r="O20" i="32"/>
  <c r="V20" i="32" s="1"/>
  <c r="N20" i="32"/>
  <c r="K20" i="32"/>
  <c r="F20" i="32"/>
  <c r="M20" i="32" s="1"/>
  <c r="T19" i="32"/>
  <c r="S19" i="32"/>
  <c r="R19" i="32"/>
  <c r="Q19" i="32"/>
  <c r="P19" i="32"/>
  <c r="O19" i="32"/>
  <c r="W19" i="32" s="1"/>
  <c r="N19" i="32"/>
  <c r="M19" i="32"/>
  <c r="L19" i="32"/>
  <c r="K19" i="32"/>
  <c r="T17" i="32"/>
  <c r="S17" i="32"/>
  <c r="R17" i="32"/>
  <c r="V17" i="32" s="1"/>
  <c r="Q17" i="32"/>
  <c r="P17" i="32"/>
  <c r="O17" i="32"/>
  <c r="N17" i="32"/>
  <c r="M17" i="32"/>
  <c r="L17" i="32"/>
  <c r="K17" i="32"/>
  <c r="S16" i="32"/>
  <c r="R16" i="32"/>
  <c r="Q16" i="32"/>
  <c r="P16" i="32"/>
  <c r="O16" i="32"/>
  <c r="U16" i="32" s="1"/>
  <c r="N16" i="32"/>
  <c r="M16" i="32"/>
  <c r="L16" i="32"/>
  <c r="K16" i="32"/>
  <c r="S14" i="32"/>
  <c r="S31" i="32" s="1"/>
  <c r="R14" i="32"/>
  <c r="R31" i="32" s="1"/>
  <c r="Q14" i="32"/>
  <c r="Q31" i="32" s="1"/>
  <c r="P14" i="32"/>
  <c r="T14" i="32" s="1"/>
  <c r="O14" i="32"/>
  <c r="V14" i="32" s="1"/>
  <c r="N14" i="32"/>
  <c r="M14" i="32"/>
  <c r="L14" i="32"/>
  <c r="K14" i="32"/>
  <c r="S13" i="32"/>
  <c r="R13" i="32"/>
  <c r="V13" i="32" s="1"/>
  <c r="Q13" i="32"/>
  <c r="Q30" i="32" s="1"/>
  <c r="P13" i="32"/>
  <c r="O13" i="32"/>
  <c r="N13" i="32"/>
  <c r="M13" i="32"/>
  <c r="L13" i="32"/>
  <c r="K13" i="32"/>
  <c r="U19" i="32" l="1"/>
  <c r="K29" i="32"/>
  <c r="K30" i="32"/>
  <c r="U14" i="32"/>
  <c r="W17" i="32"/>
  <c r="W13" i="32"/>
  <c r="M29" i="32"/>
  <c r="L30" i="32"/>
  <c r="P30" i="32"/>
  <c r="W14" i="32"/>
  <c r="V22" i="32"/>
  <c r="N29" i="32"/>
  <c r="P31" i="32"/>
  <c r="V16" i="32"/>
  <c r="O29" i="32"/>
  <c r="N30" i="32"/>
  <c r="R30" i="32"/>
  <c r="T22" i="32"/>
  <c r="U28" i="32"/>
  <c r="S30" i="32"/>
  <c r="U20" i="32"/>
  <c r="V28" i="32"/>
  <c r="V19" i="32"/>
  <c r="T26" i="32"/>
  <c r="W28" i="32"/>
  <c r="F31" i="32"/>
  <c r="W16" i="32"/>
  <c r="W23" i="32"/>
  <c r="U26" i="32"/>
  <c r="T13" i="32"/>
  <c r="U17" i="32"/>
  <c r="U22" i="32"/>
  <c r="V26" i="32"/>
  <c r="W20" i="32"/>
  <c r="T25" i="32"/>
  <c r="O30" i="32"/>
  <c r="T16" i="32"/>
  <c r="L20" i="32"/>
  <c r="T20" i="32"/>
  <c r="U25" i="32"/>
  <c r="W25" i="32"/>
  <c r="U13" i="32"/>
  <c r="K13" i="31"/>
  <c r="L13" i="31"/>
  <c r="M13" i="31"/>
  <c r="N13" i="31"/>
  <c r="O13" i="31"/>
  <c r="P13" i="31"/>
  <c r="Q13" i="31"/>
  <c r="R13" i="31"/>
  <c r="S13" i="31"/>
  <c r="T13" i="31"/>
  <c r="K14" i="31"/>
  <c r="L14" i="31"/>
  <c r="M14" i="31"/>
  <c r="N14" i="31"/>
  <c r="O14" i="31"/>
  <c r="V14" i="31" s="1"/>
  <c r="P14" i="31"/>
  <c r="Q14" i="31"/>
  <c r="R14" i="31"/>
  <c r="S14" i="31"/>
  <c r="U14" i="31"/>
  <c r="K16" i="31"/>
  <c r="L16" i="31"/>
  <c r="M16" i="31"/>
  <c r="N16" i="31"/>
  <c r="O16" i="31"/>
  <c r="P16" i="31"/>
  <c r="T16" i="31" s="1"/>
  <c r="Q16" i="31"/>
  <c r="R16" i="31"/>
  <c r="S16" i="31"/>
  <c r="W16" i="31"/>
  <c r="K17" i="31"/>
  <c r="L17" i="31"/>
  <c r="M17" i="31"/>
  <c r="N17" i="31"/>
  <c r="O17" i="31"/>
  <c r="P17" i="31"/>
  <c r="Q17" i="31"/>
  <c r="R17" i="31"/>
  <c r="S17" i="31"/>
  <c r="T17" i="31"/>
  <c r="K19" i="31"/>
  <c r="L19" i="31"/>
  <c r="M19" i="31"/>
  <c r="N19" i="31"/>
  <c r="O19" i="31"/>
  <c r="P19" i="31"/>
  <c r="Q19" i="31"/>
  <c r="R19" i="31"/>
  <c r="S19" i="31"/>
  <c r="K20" i="31"/>
  <c r="L20" i="31"/>
  <c r="M20" i="31"/>
  <c r="N20" i="31"/>
  <c r="O20" i="31"/>
  <c r="T20" i="31" s="1"/>
  <c r="P20" i="31"/>
  <c r="Q20" i="31"/>
  <c r="R20" i="31"/>
  <c r="S20" i="31"/>
  <c r="K22" i="31"/>
  <c r="L22" i="31"/>
  <c r="M22" i="31"/>
  <c r="N22" i="31"/>
  <c r="O22" i="31"/>
  <c r="P22" i="31"/>
  <c r="Q22" i="31"/>
  <c r="R22" i="31"/>
  <c r="S22" i="31"/>
  <c r="W22" i="31" s="1"/>
  <c r="T22" i="31"/>
  <c r="U22" i="31"/>
  <c r="V22" i="31"/>
  <c r="K23" i="31"/>
  <c r="L23" i="31"/>
  <c r="M23" i="31"/>
  <c r="N23" i="31"/>
  <c r="O23" i="31"/>
  <c r="P23" i="31"/>
  <c r="P31" i="31" s="1"/>
  <c r="Q23" i="31"/>
  <c r="R23" i="31"/>
  <c r="S23" i="31"/>
  <c r="K25" i="31"/>
  <c r="L25" i="31"/>
  <c r="M25" i="31"/>
  <c r="N25" i="31"/>
  <c r="O25" i="31"/>
  <c r="U25" i="31" s="1"/>
  <c r="P25" i="31"/>
  <c r="Q25" i="31"/>
  <c r="R25" i="31"/>
  <c r="S25" i="31"/>
  <c r="T25" i="31"/>
  <c r="K26" i="31"/>
  <c r="L26" i="31"/>
  <c r="M26" i="31"/>
  <c r="N26" i="31"/>
  <c r="O26" i="31"/>
  <c r="P26" i="31"/>
  <c r="Q26" i="31"/>
  <c r="R26" i="31"/>
  <c r="V26" i="31" s="1"/>
  <c r="S26" i="31"/>
  <c r="U26" i="31"/>
  <c r="W26" i="31"/>
  <c r="F28" i="31"/>
  <c r="K28" i="31"/>
  <c r="L28" i="31"/>
  <c r="M28" i="31"/>
  <c r="N28" i="31"/>
  <c r="O28" i="31"/>
  <c r="T28" i="31" s="1"/>
  <c r="P28" i="31"/>
  <c r="Q28" i="31"/>
  <c r="R28" i="31"/>
  <c r="S28" i="31"/>
  <c r="AA28" i="31"/>
  <c r="AA30" i="31" s="1"/>
  <c r="F29" i="31"/>
  <c r="K29" i="31" s="1"/>
  <c r="P29" i="31"/>
  <c r="Q29" i="31"/>
  <c r="R29" i="31"/>
  <c r="S29" i="31"/>
  <c r="Z29" i="31"/>
  <c r="Z31" i="31" s="1"/>
  <c r="AA29" i="31"/>
  <c r="AA31" i="31" s="1"/>
  <c r="F30" i="31"/>
  <c r="M30" i="31" s="1"/>
  <c r="G30" i="31"/>
  <c r="H30" i="31"/>
  <c r="I30" i="31"/>
  <c r="J30" i="31"/>
  <c r="Q30" i="31"/>
  <c r="X30" i="31"/>
  <c r="Y30" i="31"/>
  <c r="Z30" i="31"/>
  <c r="G31" i="31"/>
  <c r="H31" i="31"/>
  <c r="I31" i="31"/>
  <c r="J31" i="31"/>
  <c r="X31" i="31"/>
  <c r="Y31" i="31"/>
  <c r="U29" i="32" l="1"/>
  <c r="V29" i="32"/>
  <c r="T29" i="32"/>
  <c r="O31" i="32"/>
  <c r="V31" i="32" s="1"/>
  <c r="W29" i="32"/>
  <c r="W30" i="32"/>
  <c r="V30" i="32"/>
  <c r="U30" i="32"/>
  <c r="T30" i="32"/>
  <c r="U31" i="32"/>
  <c r="K31" i="32"/>
  <c r="L31" i="32"/>
  <c r="N31" i="32"/>
  <c r="M31" i="32"/>
  <c r="O30" i="31"/>
  <c r="W14" i="31"/>
  <c r="T23" i="31"/>
  <c r="U17" i="31"/>
  <c r="U13" i="31"/>
  <c r="L29" i="31"/>
  <c r="N30" i="31"/>
  <c r="W20" i="31"/>
  <c r="W28" i="31"/>
  <c r="W25" i="31"/>
  <c r="U16" i="31"/>
  <c r="W13" i="31"/>
  <c r="K30" i="31"/>
  <c r="L30" i="31"/>
  <c r="V25" i="31"/>
  <c r="W23" i="31"/>
  <c r="Q31" i="31"/>
  <c r="F31" i="31"/>
  <c r="T26" i="31"/>
  <c r="W17" i="31"/>
  <c r="U30" i="31"/>
  <c r="W19" i="31"/>
  <c r="V19" i="31"/>
  <c r="M31" i="31"/>
  <c r="S30" i="31"/>
  <c r="W30" i="31" s="1"/>
  <c r="O29" i="31"/>
  <c r="V28" i="31"/>
  <c r="V23" i="31"/>
  <c r="U19" i="31"/>
  <c r="T14" i="31"/>
  <c r="L31" i="31"/>
  <c r="R30" i="31"/>
  <c r="V30" i="31" s="1"/>
  <c r="N29" i="31"/>
  <c r="U28" i="31"/>
  <c r="U23" i="31"/>
  <c r="T19" i="31"/>
  <c r="V16" i="31"/>
  <c r="S31" i="31"/>
  <c r="M29" i="31"/>
  <c r="V20" i="31"/>
  <c r="R31" i="31"/>
  <c r="P30" i="31"/>
  <c r="T30" i="31" s="1"/>
  <c r="U20" i="31"/>
  <c r="V13" i="31"/>
  <c r="V17" i="31"/>
  <c r="W31" i="32" l="1"/>
  <c r="T31" i="32"/>
  <c r="K31" i="31"/>
  <c r="N31" i="31"/>
  <c r="O31" i="31"/>
  <c r="T29" i="31"/>
  <c r="U29" i="31"/>
  <c r="V29" i="31"/>
  <c r="W29" i="31"/>
  <c r="T31" i="31" l="1"/>
  <c r="U31" i="31"/>
  <c r="V31" i="31"/>
  <c r="W31" i="31"/>
  <c r="J13" i="30" l="1"/>
  <c r="K13" i="30"/>
  <c r="L13" i="30"/>
  <c r="M13" i="30"/>
  <c r="N13" i="30"/>
  <c r="N13" i="29" s="1"/>
  <c r="O13" i="30"/>
  <c r="P13" i="30"/>
  <c r="Q13" i="30"/>
  <c r="J14" i="30"/>
  <c r="K14" i="30"/>
  <c r="L14" i="30"/>
  <c r="M14" i="30"/>
  <c r="N14" i="30"/>
  <c r="N31" i="30" s="1"/>
  <c r="O14" i="30"/>
  <c r="P14" i="30"/>
  <c r="P31" i="30" s="1"/>
  <c r="S14" i="30"/>
  <c r="J16" i="30"/>
  <c r="K16" i="30"/>
  <c r="L16" i="30"/>
  <c r="M16" i="30"/>
  <c r="N16" i="30"/>
  <c r="O16" i="30"/>
  <c r="P16" i="30"/>
  <c r="J17" i="30"/>
  <c r="K17" i="30"/>
  <c r="L17" i="30"/>
  <c r="M17" i="30"/>
  <c r="N17" i="30"/>
  <c r="O17" i="30"/>
  <c r="P17" i="30"/>
  <c r="S17" i="30" s="1"/>
  <c r="Q17" i="30"/>
  <c r="R17" i="30"/>
  <c r="J19" i="30"/>
  <c r="K19" i="30"/>
  <c r="L19" i="30"/>
  <c r="M19" i="30"/>
  <c r="N19" i="30"/>
  <c r="O19" i="30"/>
  <c r="O30" i="30" s="1"/>
  <c r="P19" i="30"/>
  <c r="P19" i="29" s="1"/>
  <c r="F20" i="30"/>
  <c r="K20" i="30" s="1"/>
  <c r="M20" i="30"/>
  <c r="Q20" i="30" s="1"/>
  <c r="N20" i="30"/>
  <c r="O20" i="30"/>
  <c r="O20" i="29" s="1"/>
  <c r="P20" i="30"/>
  <c r="J22" i="30"/>
  <c r="K22" i="30"/>
  <c r="L22" i="30"/>
  <c r="M22" i="30"/>
  <c r="N22" i="30"/>
  <c r="N22" i="29" s="1"/>
  <c r="O22" i="30"/>
  <c r="P22" i="30"/>
  <c r="S22" i="30" s="1"/>
  <c r="R22" i="30"/>
  <c r="J23" i="30"/>
  <c r="K23" i="30"/>
  <c r="L23" i="30"/>
  <c r="M23" i="30"/>
  <c r="Q23" i="30" s="1"/>
  <c r="N23" i="30"/>
  <c r="O23" i="30"/>
  <c r="O23" i="29" s="1"/>
  <c r="P23" i="30"/>
  <c r="P23" i="29" s="1"/>
  <c r="J25" i="30"/>
  <c r="K25" i="30"/>
  <c r="L25" i="30"/>
  <c r="M25" i="30"/>
  <c r="Q25" i="30" s="1"/>
  <c r="N25" i="30"/>
  <c r="N25" i="29" s="1"/>
  <c r="O25" i="30"/>
  <c r="P25" i="30"/>
  <c r="J26" i="30"/>
  <c r="K26" i="30"/>
  <c r="L26" i="30"/>
  <c r="M26" i="30"/>
  <c r="N26" i="30"/>
  <c r="O26" i="30"/>
  <c r="P26" i="30"/>
  <c r="F28" i="30"/>
  <c r="J28" i="30"/>
  <c r="K28" i="30"/>
  <c r="L28" i="30"/>
  <c r="M28" i="30"/>
  <c r="N28" i="30"/>
  <c r="O28" i="30"/>
  <c r="P28" i="30"/>
  <c r="V28" i="30"/>
  <c r="V30" i="30" s="1"/>
  <c r="F29" i="30"/>
  <c r="J29" i="30" s="1"/>
  <c r="N29" i="30"/>
  <c r="N29" i="29" s="1"/>
  <c r="O29" i="30"/>
  <c r="O29" i="29" s="1"/>
  <c r="P29" i="30"/>
  <c r="U29" i="30"/>
  <c r="U31" i="30" s="1"/>
  <c r="V29" i="30"/>
  <c r="F30" i="30"/>
  <c r="G30" i="30"/>
  <c r="H30" i="30"/>
  <c r="I30" i="30"/>
  <c r="N30" i="30"/>
  <c r="T30" i="30"/>
  <c r="U30" i="30"/>
  <c r="F31" i="30"/>
  <c r="J31" i="30" s="1"/>
  <c r="G31" i="30"/>
  <c r="H31" i="30"/>
  <c r="I31" i="30"/>
  <c r="T31" i="30"/>
  <c r="V31" i="30"/>
  <c r="T31" i="29"/>
  <c r="I31" i="29"/>
  <c r="H31" i="29"/>
  <c r="G31" i="29"/>
  <c r="U30" i="29"/>
  <c r="T30" i="29"/>
  <c r="I30" i="29"/>
  <c r="H30" i="29"/>
  <c r="G30" i="29"/>
  <c r="V29" i="29"/>
  <c r="V31" i="29" s="1"/>
  <c r="U29" i="29"/>
  <c r="U31" i="29" s="1"/>
  <c r="P29" i="29"/>
  <c r="F29" i="29"/>
  <c r="K29" i="29" s="1"/>
  <c r="V28" i="29"/>
  <c r="V30" i="29" s="1"/>
  <c r="P28" i="29"/>
  <c r="O28" i="29"/>
  <c r="N28" i="29"/>
  <c r="F28" i="29"/>
  <c r="L28" i="29" s="1"/>
  <c r="P26" i="29"/>
  <c r="O26" i="29"/>
  <c r="M26" i="29"/>
  <c r="S26" i="29" s="1"/>
  <c r="L26" i="29"/>
  <c r="K26" i="29"/>
  <c r="J26" i="29"/>
  <c r="O25" i="29"/>
  <c r="L25" i="29"/>
  <c r="K25" i="29"/>
  <c r="J25" i="29"/>
  <c r="N23" i="29"/>
  <c r="L23" i="29"/>
  <c r="K23" i="29"/>
  <c r="J23" i="29"/>
  <c r="O22" i="29"/>
  <c r="M22" i="29"/>
  <c r="L22" i="29"/>
  <c r="K22" i="29"/>
  <c r="J22" i="29"/>
  <c r="P20" i="29"/>
  <c r="L20" i="29"/>
  <c r="J20" i="29"/>
  <c r="F20" i="29"/>
  <c r="K20" i="29" s="1"/>
  <c r="O19" i="29"/>
  <c r="N19" i="29"/>
  <c r="L19" i="29"/>
  <c r="K19" i="29"/>
  <c r="J19" i="29"/>
  <c r="P17" i="29"/>
  <c r="O17" i="29"/>
  <c r="N17" i="29"/>
  <c r="M17" i="29"/>
  <c r="L17" i="29"/>
  <c r="K17" i="29"/>
  <c r="J17" i="29"/>
  <c r="P16" i="29"/>
  <c r="O16" i="29"/>
  <c r="N16" i="29"/>
  <c r="L16" i="29"/>
  <c r="K16" i="29"/>
  <c r="J16" i="29"/>
  <c r="M14" i="29"/>
  <c r="L14" i="29"/>
  <c r="K14" i="29"/>
  <c r="J14" i="29"/>
  <c r="P13"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J29" i="29" l="1"/>
  <c r="Q28" i="30"/>
  <c r="Q26" i="30"/>
  <c r="M23" i="29"/>
  <c r="M25" i="29"/>
  <c r="Q25" i="29" s="1"/>
  <c r="O31" i="30"/>
  <c r="S14" i="29"/>
  <c r="Q22" i="29"/>
  <c r="S13" i="29"/>
  <c r="N14" i="29"/>
  <c r="R26" i="29"/>
  <c r="J30" i="30"/>
  <c r="S28" i="30"/>
  <c r="Q22" i="30"/>
  <c r="L20" i="30"/>
  <c r="Q14" i="30"/>
  <c r="R13" i="30"/>
  <c r="R19" i="30"/>
  <c r="P14" i="29"/>
  <c r="M20" i="29"/>
  <c r="R20" i="29" s="1"/>
  <c r="M28" i="29"/>
  <c r="S28" i="29" s="1"/>
  <c r="R28" i="30"/>
  <c r="S23" i="30"/>
  <c r="J20" i="30"/>
  <c r="M19" i="29"/>
  <c r="P22" i="29"/>
  <c r="P30" i="30"/>
  <c r="R23" i="30"/>
  <c r="R25" i="30"/>
  <c r="Q19" i="30"/>
  <c r="Q17" i="29"/>
  <c r="L31" i="30"/>
  <c r="M30" i="30"/>
  <c r="M29" i="30"/>
  <c r="S16" i="30"/>
  <c r="K31" i="30"/>
  <c r="L30" i="30"/>
  <c r="L29" i="30"/>
  <c r="S26" i="30"/>
  <c r="S20" i="30"/>
  <c r="R16" i="30"/>
  <c r="K30" i="30"/>
  <c r="K29" i="30"/>
  <c r="R26" i="30"/>
  <c r="R20" i="30"/>
  <c r="Q16" i="30"/>
  <c r="M16" i="29"/>
  <c r="R16" i="29" s="1"/>
  <c r="S20" i="29"/>
  <c r="N26" i="29"/>
  <c r="S25" i="30"/>
  <c r="R14" i="30"/>
  <c r="R19" i="29"/>
  <c r="N20" i="29"/>
  <c r="S19" i="30"/>
  <c r="S13" i="30"/>
  <c r="O14" i="29"/>
  <c r="O31" i="29" s="1"/>
  <c r="P25" i="29"/>
  <c r="R22" i="29"/>
  <c r="R17" i="29"/>
  <c r="S22" i="29"/>
  <c r="Q23" i="29"/>
  <c r="J28" i="29"/>
  <c r="F30" i="29"/>
  <c r="N30" i="29"/>
  <c r="Q13" i="29"/>
  <c r="S17" i="29"/>
  <c r="Q19" i="29"/>
  <c r="K28" i="29"/>
  <c r="O30" i="29"/>
  <c r="F31" i="29"/>
  <c r="S19" i="29"/>
  <c r="P31" i="29"/>
  <c r="R13" i="29"/>
  <c r="P30" i="29"/>
  <c r="Q14" i="29"/>
  <c r="Q26" i="29"/>
  <c r="L29" i="29"/>
  <c r="J14" i="28"/>
  <c r="K14" i="28"/>
  <c r="L14" i="28"/>
  <c r="J28" i="28"/>
  <c r="F30" i="28"/>
  <c r="K28" i="28"/>
  <c r="F31" i="28"/>
  <c r="L28" i="28"/>
  <c r="J29" i="28"/>
  <c r="L29" i="28"/>
  <c r="Q28" i="29" l="1"/>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N26" i="28" l="1"/>
  <c r="P26" i="28"/>
  <c r="N19" i="28"/>
  <c r="O16" i="28"/>
  <c r="P20" i="28"/>
  <c r="N22" i="28"/>
  <c r="P28" i="28"/>
  <c r="N29" i="28"/>
  <c r="P25" i="28"/>
  <c r="N20" i="28"/>
  <c r="P16" i="28"/>
  <c r="M17" i="28"/>
  <c r="N23" i="28"/>
  <c r="O29" i="28"/>
  <c r="P19" i="28"/>
  <c r="N28" i="28"/>
  <c r="P22" i="28"/>
  <c r="N17" i="28"/>
  <c r="P17" i="28"/>
  <c r="P23" i="28"/>
  <c r="P29" i="28"/>
  <c r="O17" i="28" l="1"/>
  <c r="O28" i="28"/>
  <c r="N16" i="28"/>
  <c r="O19" i="28"/>
  <c r="M28" i="28"/>
  <c r="M23" i="28"/>
  <c r="N25" i="28"/>
  <c r="N13" i="28"/>
  <c r="M25" i="28"/>
  <c r="M14" i="28"/>
  <c r="M16" i="28"/>
  <c r="M22" i="28"/>
  <c r="O13" i="28"/>
  <c r="P14" i="28"/>
  <c r="P31" i="28" s="1"/>
  <c r="O26" i="28"/>
  <c r="O14" i="28"/>
  <c r="S17" i="28"/>
  <c r="Q17" i="28"/>
  <c r="R17" i="28"/>
  <c r="M26" i="28"/>
  <c r="O23" i="28"/>
  <c r="O25" i="28"/>
  <c r="P13" i="28"/>
  <c r="P30" i="28" s="1"/>
  <c r="O22" i="28"/>
  <c r="O20" i="28"/>
  <c r="M13" i="28"/>
  <c r="N14" i="28"/>
  <c r="N31" i="28" s="1"/>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M20" i="28" l="1"/>
  <c r="S20" i="28" l="1"/>
  <c r="Q20" i="28"/>
  <c r="R20" i="28"/>
  <c r="M19" i="28" l="1"/>
  <c r="R19" i="28" l="1"/>
  <c r="S19" i="28"/>
  <c r="Q19" i="28"/>
  <c r="M30" i="28"/>
  <c r="M29"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<sst xmlns="http://schemas.openxmlformats.org/spreadsheetml/2006/main" count="725" uniqueCount="81">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</sst>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3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a:t>
          </a:r>
          <a:r>
            <a:rPr lang="de-DE" sz="1200">
              <a:solidFill>
                <a:schemeClr val="dk1"/>
              </a:solidFill>
              <a:effectLst/>
              <a:latin typeface="+mn-lt"/>
              <a:ea typeface="+mn-ea"/>
              <a:cs typeface="+mn-cs"/>
            </a:rPr>
            <a:t>içermektedir.</a:t>
          </a:r>
          <a:r>
            <a:rPr lang="tr-TR" sz="1200">
              <a:solidFill>
                <a:schemeClr val="dk1"/>
              </a:solidFill>
              <a:effectLst/>
              <a:latin typeface="+mn-lt"/>
              <a:ea typeface="+mn-ea"/>
              <a:cs typeface="+mn-cs"/>
            </a:rPr>
            <a:t>Ayrıca Kanarya Adaları (</a:t>
          </a:r>
          <a:r>
            <a:rPr lang="en-US" sz="1200">
              <a:solidFill>
                <a:schemeClr val="dk1"/>
              </a:solidFill>
              <a:effectLst/>
              <a:latin typeface="+mn-lt"/>
              <a:ea typeface="+mn-ea"/>
              <a:cs typeface="+mn-cs"/>
            </a:rPr>
            <a:t>Las</a:t>
          </a:r>
          <a:r>
            <a:rPr lang="en-US" sz="1200" baseline="0">
              <a:solidFill>
                <a:schemeClr val="dk1"/>
              </a:solidFill>
              <a:effectLst/>
              <a:latin typeface="+mn-lt"/>
              <a:ea typeface="+mn-ea"/>
              <a:cs typeface="+mn-cs"/>
            </a:rPr>
            <a:t> Palmas</a:t>
          </a:r>
          <a:r>
            <a:rPr lang="tr-TR" sz="1200">
              <a:solidFill>
                <a:schemeClr val="dk1"/>
              </a:solidFill>
              <a:effectLst/>
              <a:latin typeface="+mn-lt"/>
              <a:ea typeface="+mn-ea"/>
              <a:cs typeface="+mn-cs"/>
            </a:rPr>
            <a:t>, Lanzarote ve Fuerteventura) </a:t>
          </a:r>
          <a:r>
            <a:rPr lang="en-US" sz="1200">
              <a:solidFill>
                <a:schemeClr val="dk1"/>
              </a:solidFill>
              <a:effectLst/>
              <a:latin typeface="+mn-lt"/>
              <a:ea typeface="+mn-ea"/>
              <a:cs typeface="+mn-cs"/>
            </a:rPr>
            <a:t>faaliyetleri de eklenmiştir.</a:t>
          </a:r>
          <a:r>
            <a:rPr lang="tr-TR" sz="1200">
              <a:solidFill>
                <a:schemeClr val="dk1"/>
              </a:solidFill>
              <a:effectLst/>
              <a:latin typeface="+mn-lt"/>
              <a:ea typeface="+mn-ea"/>
              <a:cs typeface="+mn-cs"/>
            </a:rPr>
            <a:t> (Ekim-</a:t>
          </a:r>
          <a:r>
            <a:rPr lang="en-US" sz="1200">
              <a:solidFill>
                <a:schemeClr val="dk1"/>
              </a:solidFill>
              <a:effectLst/>
              <a:latin typeface="+mn-lt"/>
              <a:ea typeface="+mn-ea"/>
              <a:cs typeface="+mn-cs"/>
            </a:rPr>
            <a:t/>
          </a:r>
          <a:br>
            <a:rPr lang="en-US" sz="1200">
              <a:solidFill>
                <a:schemeClr val="dk1"/>
              </a:solidFill>
              <a:effectLst/>
              <a:latin typeface="+mn-lt"/>
              <a:ea typeface="+mn-ea"/>
              <a:cs typeface="+mn-cs"/>
            </a:rPr>
          </a:br>
          <a:r>
            <a:rPr lang="en-US" sz="1200">
              <a:solidFill>
                <a:schemeClr val="dk1"/>
              </a:solidFill>
              <a:effectLst/>
              <a:latin typeface="+mn-lt"/>
              <a:ea typeface="+mn-ea"/>
              <a:cs typeface="+mn-cs"/>
            </a:rPr>
            <a:t>                                                     </a:t>
          </a:r>
          <a:r>
            <a:rPr lang="tr-TR" sz="1200">
              <a:solidFill>
                <a:schemeClr val="dk1"/>
              </a:solidFill>
              <a:effectLst/>
              <a:latin typeface="+mn-lt"/>
              <a:ea typeface="+mn-ea"/>
              <a:cs typeface="+mn-cs"/>
            </a:rPr>
            <a:t>2022'den itibaren, Ekim ve Kasım rakamları geriye dönük olarak Aralık 2022'de düzeltildi).</a:t>
          </a:r>
          <a:endParaRPr lang="en-US" sz="1200">
            <a:solidFill>
              <a:schemeClr val="dk1"/>
            </a:solidFill>
            <a:effectLst/>
            <a:latin typeface="+mn-lt"/>
            <a:ea typeface="+mn-ea"/>
            <a:cs typeface="+mn-cs"/>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PH_MonthlyTrafficStats_December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PH_MonthlyTrafficStats_Februar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2"/>
      <sheetName val="Traffic&gt;"/>
      <sheetName val="Dec-22"/>
      <sheetName val="Nov-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M13">
            <v>273</v>
          </cell>
          <cell r="N13">
            <v>41</v>
          </cell>
          <cell r="O13">
            <v>145</v>
          </cell>
          <cell r="P13">
            <v>317</v>
          </cell>
        </row>
        <row r="14">
          <cell r="M14">
            <v>270964</v>
          </cell>
          <cell r="N14">
            <v>28096</v>
          </cell>
          <cell r="O14">
            <v>258885</v>
          </cell>
          <cell r="P14">
            <v>613093</v>
          </cell>
        </row>
        <row r="16">
          <cell r="M16">
            <v>747</v>
          </cell>
          <cell r="N16">
            <v>258</v>
          </cell>
          <cell r="O16">
            <v>43</v>
          </cell>
          <cell r="P16">
            <v>807</v>
          </cell>
        </row>
        <row r="17">
          <cell r="M17">
            <v>1755234</v>
          </cell>
          <cell r="N17">
            <v>425895</v>
          </cell>
          <cell r="O17">
            <v>140552</v>
          </cell>
          <cell r="P17">
            <v>2493999</v>
          </cell>
        </row>
        <row r="19">
          <cell r="M19">
            <v>466</v>
          </cell>
          <cell r="N19">
            <v>20</v>
          </cell>
          <cell r="O19">
            <v>4</v>
          </cell>
          <cell r="P19">
            <v>182</v>
          </cell>
        </row>
        <row r="20">
          <cell r="M20">
            <v>555827</v>
          </cell>
          <cell r="N20">
            <v>7747</v>
          </cell>
          <cell r="O20">
            <v>1753</v>
          </cell>
          <cell r="P20">
            <v>244596</v>
          </cell>
        </row>
        <row r="22">
          <cell r="M22">
            <v>1022</v>
          </cell>
          <cell r="N22">
            <v>309</v>
          </cell>
          <cell r="O22">
            <v>406</v>
          </cell>
          <cell r="P22">
            <v>1074</v>
          </cell>
        </row>
        <row r="23">
          <cell r="M23">
            <v>2803130</v>
          </cell>
          <cell r="N23">
            <v>486999</v>
          </cell>
          <cell r="O23">
            <v>833999</v>
          </cell>
          <cell r="P23">
            <v>3472775</v>
          </cell>
        </row>
        <row r="25">
          <cell r="M25">
            <v>278</v>
          </cell>
          <cell r="N25">
            <v>100</v>
          </cell>
          <cell r="O25">
            <v>29</v>
          </cell>
          <cell r="P25">
            <v>328</v>
          </cell>
        </row>
        <row r="26">
          <cell r="M26">
            <v>510153</v>
          </cell>
          <cell r="N26">
            <v>133384</v>
          </cell>
          <cell r="O26">
            <v>58135</v>
          </cell>
          <cell r="P26">
            <v>849404</v>
          </cell>
        </row>
        <row r="28">
          <cell r="M28">
            <v>568</v>
          </cell>
          <cell r="N28">
            <v>127</v>
          </cell>
          <cell r="O28">
            <v>32</v>
          </cell>
          <cell r="P28">
            <v>345</v>
          </cell>
        </row>
        <row r="29">
          <cell r="M29">
            <v>968429</v>
          </cell>
          <cell r="N29">
            <v>165083</v>
          </cell>
          <cell r="O29">
            <v>18693</v>
          </cell>
          <cell r="P29">
            <v>856498</v>
          </cell>
        </row>
      </sheetData>
      <sheetData sheetId="7">
        <row r="13">
          <cell r="M13">
            <v>229</v>
          </cell>
          <cell r="N13">
            <v>16</v>
          </cell>
          <cell r="O13">
            <v>145</v>
          </cell>
          <cell r="P13">
            <v>253</v>
          </cell>
        </row>
        <row r="14">
          <cell r="M14">
            <v>199082</v>
          </cell>
          <cell r="N14">
            <v>4201</v>
          </cell>
          <cell r="O14">
            <v>258885</v>
          </cell>
          <cell r="P14">
            <v>492279</v>
          </cell>
        </row>
        <row r="16">
          <cell r="M16">
            <v>527</v>
          </cell>
          <cell r="N16">
            <v>84</v>
          </cell>
          <cell r="O16">
            <v>43</v>
          </cell>
          <cell r="P16">
            <v>585</v>
          </cell>
        </row>
        <row r="17">
          <cell r="M17">
            <v>1281730</v>
          </cell>
          <cell r="N17">
            <v>167883</v>
          </cell>
          <cell r="O17">
            <v>140552</v>
          </cell>
          <cell r="P17">
            <v>1897444</v>
          </cell>
        </row>
        <row r="19">
          <cell r="M19">
            <v>359</v>
          </cell>
          <cell r="N19">
            <v>2</v>
          </cell>
          <cell r="O19">
            <v>4</v>
          </cell>
          <cell r="P19">
            <v>151</v>
          </cell>
        </row>
        <row r="20">
          <cell r="M20">
            <v>422392</v>
          </cell>
          <cell r="N20">
            <v>424</v>
          </cell>
          <cell r="O20">
            <v>1753</v>
          </cell>
          <cell r="P20">
            <v>203378</v>
          </cell>
        </row>
        <row r="22">
          <cell r="M22">
            <v>844</v>
          </cell>
          <cell r="N22">
            <v>130</v>
          </cell>
          <cell r="O22">
            <v>406</v>
          </cell>
          <cell r="P22">
            <v>856</v>
          </cell>
        </row>
        <row r="23">
          <cell r="M23">
            <v>2196229</v>
          </cell>
          <cell r="N23">
            <v>181810</v>
          </cell>
          <cell r="O23">
            <v>833999</v>
          </cell>
          <cell r="P23">
            <v>2872542</v>
          </cell>
        </row>
        <row r="25">
          <cell r="M25">
            <v>222</v>
          </cell>
          <cell r="N25">
            <v>71</v>
          </cell>
          <cell r="O25">
            <v>16</v>
          </cell>
          <cell r="P25">
            <v>244</v>
          </cell>
        </row>
        <row r="26">
          <cell r="M26">
            <v>424007</v>
          </cell>
          <cell r="N26">
            <v>101015</v>
          </cell>
          <cell r="O26">
            <v>47300</v>
          </cell>
          <cell r="P26">
            <v>688183</v>
          </cell>
        </row>
        <row r="28">
          <cell r="M28">
            <v>421</v>
          </cell>
          <cell r="N28">
            <v>79</v>
          </cell>
          <cell r="O28">
            <v>12</v>
          </cell>
          <cell r="P28">
            <v>257</v>
          </cell>
        </row>
        <row r="29">
          <cell r="M29">
            <v>693288</v>
          </cell>
          <cell r="N29">
            <v>117659</v>
          </cell>
          <cell r="O29">
            <v>10720</v>
          </cell>
          <cell r="P29">
            <v>700780</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3"/>
      <sheetName val="Traffic&gt;"/>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O13">
            <v>68</v>
          </cell>
          <cell r="P13">
            <v>64</v>
          </cell>
          <cell r="Q13">
            <v>0</v>
          </cell>
          <cell r="R13">
            <v>61</v>
          </cell>
          <cell r="S13">
            <v>76</v>
          </cell>
        </row>
        <row r="14">
          <cell r="O14">
            <v>115964</v>
          </cell>
          <cell r="P14">
            <v>50794</v>
          </cell>
          <cell r="Q14">
            <v>0</v>
          </cell>
          <cell r="R14">
            <v>108796</v>
          </cell>
          <cell r="S14">
            <v>156866</v>
          </cell>
        </row>
        <row r="16">
          <cell r="O16">
            <v>23</v>
          </cell>
          <cell r="P16">
            <v>16</v>
          </cell>
          <cell r="Q16">
            <v>0</v>
          </cell>
          <cell r="R16">
            <v>19</v>
          </cell>
          <cell r="S16">
            <v>24</v>
          </cell>
        </row>
        <row r="17">
          <cell r="O17">
            <v>72958</v>
          </cell>
          <cell r="P17">
            <v>21828</v>
          </cell>
          <cell r="Q17">
            <v>0</v>
          </cell>
          <cell r="R17">
            <v>64994</v>
          </cell>
          <cell r="S17">
            <v>74523</v>
          </cell>
        </row>
        <row r="19">
          <cell r="O19">
            <v>4</v>
          </cell>
          <cell r="P19">
            <v>3</v>
          </cell>
          <cell r="Q19">
            <v>0</v>
          </cell>
          <cell r="R19">
            <v>1</v>
          </cell>
          <cell r="S19">
            <v>0</v>
          </cell>
        </row>
        <row r="20">
          <cell r="O20">
            <v>3235</v>
          </cell>
          <cell r="P20">
            <v>814</v>
          </cell>
          <cell r="Q20">
            <v>0</v>
          </cell>
          <cell r="R20">
            <v>823</v>
          </cell>
          <cell r="S20">
            <v>0</v>
          </cell>
        </row>
        <row r="22">
          <cell r="O22">
            <v>120</v>
          </cell>
          <cell r="P22">
            <v>100</v>
          </cell>
          <cell r="Q22">
            <v>0</v>
          </cell>
          <cell r="R22">
            <v>126</v>
          </cell>
          <cell r="S22">
            <v>113</v>
          </cell>
        </row>
        <row r="23">
          <cell r="O23">
            <v>406985</v>
          </cell>
          <cell r="P23">
            <v>144818</v>
          </cell>
          <cell r="Q23">
            <v>0</v>
          </cell>
          <cell r="R23">
            <v>357284</v>
          </cell>
          <cell r="S23">
            <v>368396</v>
          </cell>
        </row>
        <row r="25">
          <cell r="O25">
            <v>4</v>
          </cell>
          <cell r="P25">
            <v>3</v>
          </cell>
          <cell r="Q25">
            <v>1</v>
          </cell>
          <cell r="R25">
            <v>5</v>
          </cell>
          <cell r="S25">
            <v>4</v>
          </cell>
        </row>
        <row r="26">
          <cell r="O26">
            <v>14845</v>
          </cell>
          <cell r="P26">
            <v>1702</v>
          </cell>
          <cell r="Q26">
            <v>644</v>
          </cell>
          <cell r="R26">
            <v>23141</v>
          </cell>
          <cell r="S26">
            <v>19715</v>
          </cell>
        </row>
        <row r="28">
          <cell r="O28">
            <v>84</v>
          </cell>
          <cell r="P28">
            <v>0</v>
          </cell>
          <cell r="Q28">
            <v>1</v>
          </cell>
          <cell r="R28">
            <v>0</v>
          </cell>
          <cell r="S28">
            <v>1</v>
          </cell>
        </row>
        <row r="29">
          <cell r="O29">
            <v>219418</v>
          </cell>
          <cell r="P29">
            <v>0</v>
          </cell>
          <cell r="Q29">
            <v>644</v>
          </cell>
          <cell r="R29">
            <v>0</v>
          </cell>
          <cell r="S29">
            <v>1352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45001</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27</v>
      </c>
      <c r="G9" s="220"/>
      <c r="H9" s="220"/>
      <c r="I9" s="220"/>
      <c r="J9" s="220"/>
      <c r="K9" s="220"/>
      <c r="L9" s="221"/>
      <c r="M9" s="222" t="s">
        <v>28</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65</v>
      </c>
      <c r="G9" s="220"/>
      <c r="H9" s="220"/>
      <c r="I9" s="220"/>
      <c r="J9" s="220"/>
      <c r="K9" s="220"/>
      <c r="L9" s="221"/>
      <c r="M9" s="222" t="s">
        <v>66</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25" t="s">
        <v>62</v>
      </c>
      <c r="G9" s="225"/>
      <c r="H9" s="225"/>
      <c r="I9" s="225"/>
      <c r="J9" s="225"/>
      <c r="K9" s="225"/>
      <c r="L9" s="226"/>
      <c r="M9" s="224" t="s">
        <v>63</v>
      </c>
      <c r="N9" s="225"/>
      <c r="O9" s="225"/>
      <c r="P9" s="225"/>
      <c r="Q9" s="225"/>
      <c r="R9" s="225"/>
      <c r="S9" s="226"/>
      <c r="T9" s="224" t="s">
        <v>25</v>
      </c>
      <c r="U9" s="225"/>
      <c r="V9" s="227"/>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28" t="s">
        <v>59</v>
      </c>
      <c r="G6" s="228"/>
      <c r="H6" s="228"/>
      <c r="I6" s="228"/>
      <c r="J6" s="228"/>
      <c r="K6" s="228"/>
      <c r="L6" s="229"/>
      <c r="M6" s="230" t="s">
        <v>60</v>
      </c>
      <c r="N6" s="228"/>
      <c r="O6" s="228"/>
      <c r="P6" s="228"/>
      <c r="Q6" s="228"/>
      <c r="R6" s="228"/>
      <c r="S6" s="229"/>
      <c r="T6" s="230" t="s">
        <v>25</v>
      </c>
      <c r="U6" s="228"/>
      <c r="V6" s="228"/>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28" t="s">
        <v>52</v>
      </c>
      <c r="G6" s="228"/>
      <c r="H6" s="228"/>
      <c r="I6" s="228"/>
      <c r="J6" s="228"/>
      <c r="K6" s="228"/>
      <c r="L6" s="229"/>
      <c r="M6" s="230" t="s">
        <v>53</v>
      </c>
      <c r="N6" s="228"/>
      <c r="O6" s="228"/>
      <c r="P6" s="228"/>
      <c r="Q6" s="228"/>
      <c r="R6" s="228"/>
      <c r="S6" s="229"/>
      <c r="T6" s="230" t="s">
        <v>25</v>
      </c>
      <c r="U6" s="228"/>
      <c r="V6" s="228"/>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31" t="s">
        <v>50</v>
      </c>
      <c r="G6" s="231"/>
      <c r="H6" s="231"/>
      <c r="I6" s="231"/>
      <c r="J6" s="231"/>
      <c r="K6" s="231"/>
      <c r="L6" s="226"/>
      <c r="M6" s="224" t="s">
        <v>51</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13</v>
      </c>
      <c r="G6" s="231"/>
      <c r="H6" s="231"/>
      <c r="I6" s="231"/>
      <c r="J6" s="231"/>
      <c r="K6" s="231"/>
      <c r="L6" s="226"/>
      <c r="M6" s="224" t="s">
        <v>14</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43</v>
      </c>
      <c r="G6" s="231"/>
      <c r="H6" s="231"/>
      <c r="I6" s="231"/>
      <c r="J6" s="231"/>
      <c r="K6" s="231"/>
      <c r="L6" s="226"/>
      <c r="M6" s="224" t="s">
        <v>44</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31" t="s">
        <v>41</v>
      </c>
      <c r="G6" s="231"/>
      <c r="H6" s="231"/>
      <c r="I6" s="231"/>
      <c r="J6" s="231"/>
      <c r="K6" s="231"/>
      <c r="L6" s="226"/>
      <c r="M6" s="224" t="s">
        <v>41</v>
      </c>
      <c r="N6" s="231"/>
      <c r="O6" s="231"/>
      <c r="P6" s="231"/>
      <c r="Q6" s="231"/>
      <c r="R6" s="231"/>
      <c r="S6" s="226"/>
      <c r="T6" s="224" t="s">
        <v>25</v>
      </c>
      <c r="U6" s="231"/>
      <c r="V6" s="231"/>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39</v>
      </c>
      <c r="G6" s="232"/>
      <c r="H6" s="232"/>
      <c r="I6" s="233"/>
      <c r="J6" s="234"/>
      <c r="K6" s="224" t="s">
        <v>38</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35</v>
      </c>
      <c r="G6" s="232"/>
      <c r="H6" s="232"/>
      <c r="I6" s="233"/>
      <c r="J6" s="234"/>
      <c r="K6" s="224" t="s">
        <v>36</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32</v>
      </c>
      <c r="G6" s="232"/>
      <c r="H6" s="232"/>
      <c r="I6" s="233"/>
      <c r="J6" s="234"/>
      <c r="K6" s="224" t="s">
        <v>33</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24" t="s">
        <v>27</v>
      </c>
      <c r="G6" s="232"/>
      <c r="H6" s="232"/>
      <c r="I6" s="233"/>
      <c r="J6" s="234"/>
      <c r="K6" s="224" t="s">
        <v>28</v>
      </c>
      <c r="L6" s="232"/>
      <c r="M6" s="232"/>
      <c r="N6" s="233"/>
      <c r="O6" s="234"/>
      <c r="P6" s="231" t="s">
        <v>25</v>
      </c>
      <c r="Q6" s="235"/>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7"/>
  <sheetViews>
    <sheetView showGridLines="0" zoomScale="90" zoomScaleNormal="90" zoomScalePageLayoutView="40" workbookViewId="0">
      <selection activeCell="E5" sqref="E5"/>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204"/>
      <c r="G1" s="204"/>
      <c r="H1" s="204"/>
      <c r="I1" s="204"/>
      <c r="J1" s="204"/>
      <c r="K1" s="204"/>
      <c r="L1" s="204"/>
      <c r="M1" s="204"/>
      <c r="N1" s="204"/>
      <c r="O1" s="204"/>
      <c r="P1" s="204"/>
      <c r="Q1" s="204"/>
      <c r="R1" s="10"/>
      <c r="S1" s="10"/>
    </row>
    <row r="2" spans="1:35" ht="18.600000000000001" thickBot="1">
      <c r="A2" s="10"/>
      <c r="B2" s="211"/>
      <c r="C2" s="28"/>
      <c r="D2" s="28"/>
      <c r="E2" s="28"/>
      <c r="F2" s="212"/>
      <c r="G2" s="212"/>
      <c r="H2" s="212"/>
      <c r="I2" s="212"/>
      <c r="J2" s="212"/>
      <c r="K2" s="212"/>
      <c r="L2" s="212"/>
      <c r="M2" s="212"/>
      <c r="N2" s="212"/>
      <c r="O2" s="212"/>
      <c r="P2" s="212"/>
      <c r="Q2" s="212"/>
      <c r="R2" s="28"/>
      <c r="S2" s="28"/>
    </row>
    <row r="3" spans="1:35" ht="14.4">
      <c r="A3" s="10"/>
      <c r="B3" s="164"/>
      <c r="C3" s="165"/>
      <c r="D3" s="165"/>
      <c r="E3" s="165"/>
      <c r="F3" s="205"/>
      <c r="G3" s="205"/>
      <c r="H3" s="205"/>
      <c r="I3" s="205"/>
      <c r="J3" s="205"/>
      <c r="K3" s="205"/>
      <c r="L3" s="205"/>
      <c r="M3" s="205"/>
      <c r="N3" s="205"/>
      <c r="O3" s="205"/>
      <c r="P3" s="205"/>
      <c r="Q3" s="205"/>
      <c r="R3" s="165"/>
      <c r="S3" s="166"/>
    </row>
    <row r="4" spans="1:35" ht="16.2">
      <c r="A4" s="10"/>
      <c r="B4" s="167" t="s">
        <v>11</v>
      </c>
      <c r="C4" s="168"/>
      <c r="D4" s="165"/>
      <c r="E4" s="169" t="s">
        <v>79</v>
      </c>
      <c r="F4" s="205"/>
      <c r="G4" s="205"/>
      <c r="H4" s="205"/>
      <c r="I4" s="205"/>
      <c r="J4" s="205"/>
      <c r="K4" s="205"/>
      <c r="L4" s="205"/>
      <c r="M4" s="205"/>
      <c r="N4" s="205"/>
      <c r="O4" s="205"/>
      <c r="P4" s="205"/>
      <c r="Q4" s="205"/>
      <c r="R4" s="165"/>
      <c r="S4" s="165"/>
    </row>
    <row r="5" spans="1:35" ht="14.4">
      <c r="A5" s="10"/>
      <c r="B5" s="164"/>
      <c r="C5" s="165"/>
      <c r="D5" s="165"/>
      <c r="E5" s="165"/>
      <c r="F5" s="205"/>
      <c r="G5" s="205"/>
      <c r="H5" s="205"/>
      <c r="I5" s="205"/>
      <c r="J5" s="205"/>
      <c r="K5" s="205"/>
      <c r="L5" s="205"/>
      <c r="M5" s="205"/>
      <c r="N5" s="205"/>
      <c r="O5" s="205"/>
      <c r="P5" s="205"/>
      <c r="Q5" s="205"/>
      <c r="R5" s="165"/>
      <c r="S5" s="165"/>
    </row>
    <row r="6" spans="1:35" ht="14.4">
      <c r="A6" s="10"/>
      <c r="B6" s="170"/>
      <c r="D6" s="165"/>
      <c r="E6" s="165"/>
      <c r="F6" s="205"/>
      <c r="G6" s="205"/>
      <c r="H6" s="205"/>
      <c r="I6" s="205"/>
      <c r="J6" s="205"/>
      <c r="K6" s="205"/>
      <c r="L6" s="205"/>
      <c r="M6" s="205"/>
      <c r="N6" s="205"/>
      <c r="O6" s="205"/>
      <c r="P6" s="205"/>
      <c r="Q6" s="205"/>
      <c r="R6" s="165"/>
      <c r="S6" s="165"/>
    </row>
    <row r="7" spans="1:35" ht="12.75" customHeight="1">
      <c r="A7" s="10"/>
      <c r="B7" s="164"/>
      <c r="C7" s="205"/>
      <c r="D7" s="205"/>
      <c r="E7" s="205"/>
      <c r="F7" s="237">
        <v>2022</v>
      </c>
      <c r="G7" s="237">
        <v>2022</v>
      </c>
      <c r="H7" s="237">
        <v>2022</v>
      </c>
      <c r="I7" s="237">
        <v>2022</v>
      </c>
      <c r="J7" s="237">
        <v>2022</v>
      </c>
      <c r="K7" s="237">
        <v>2022</v>
      </c>
      <c r="L7" s="237">
        <v>2022</v>
      </c>
      <c r="M7" s="237">
        <v>2022</v>
      </c>
      <c r="N7" s="237">
        <v>2022</v>
      </c>
      <c r="O7" s="237">
        <v>2022</v>
      </c>
      <c r="P7" s="237">
        <v>2022</v>
      </c>
      <c r="Q7" s="237">
        <v>2022</v>
      </c>
      <c r="R7" s="237">
        <v>2023</v>
      </c>
      <c r="S7" s="165"/>
    </row>
    <row r="8" spans="1:35"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c r="T8" s="10"/>
      <c r="U8" s="124"/>
      <c r="V8" s="124"/>
      <c r="W8" s="124"/>
      <c r="X8" s="124"/>
      <c r="Y8" s="124"/>
      <c r="Z8" s="124"/>
      <c r="AA8" s="124"/>
      <c r="AB8" s="124"/>
      <c r="AC8" s="124"/>
      <c r="AD8" s="124"/>
      <c r="AE8" s="124"/>
      <c r="AF8" s="124"/>
      <c r="AG8" s="124"/>
      <c r="AH8" s="124"/>
      <c r="AI8" s="124"/>
    </row>
    <row r="9" spans="1:35"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38">
        <v>0.99686465614917141</v>
      </c>
    </row>
    <row r="10" spans="1:35" ht="23.4" customHeight="1">
      <c r="A10" s="10"/>
      <c r="B10" s="173"/>
      <c r="C10" s="213"/>
      <c r="D10" s="214"/>
      <c r="E10" s="214"/>
      <c r="F10" s="215"/>
      <c r="G10" s="215"/>
      <c r="H10" s="215"/>
      <c r="I10" s="215"/>
      <c r="J10" s="215"/>
      <c r="K10" s="215"/>
      <c r="L10" s="215"/>
      <c r="M10" s="215"/>
      <c r="N10" s="215"/>
      <c r="O10" s="215"/>
      <c r="P10" s="215"/>
      <c r="Q10" s="215"/>
    </row>
    <row r="11" spans="1:35" ht="20.25" customHeight="1">
      <c r="A11" s="10"/>
      <c r="B11" s="10"/>
      <c r="C11" s="216" t="s">
        <v>71</v>
      </c>
      <c r="D11" s="10"/>
      <c r="E11" s="10"/>
      <c r="O11" s="204"/>
      <c r="P11" s="204"/>
      <c r="Q11" s="204"/>
      <c r="R11" s="10"/>
    </row>
    <row r="12" spans="1:35" ht="18" customHeight="1">
      <c r="A12" s="10"/>
      <c r="B12" s="10"/>
      <c r="C12" s="216" t="s">
        <v>72</v>
      </c>
      <c r="D12" s="10"/>
      <c r="E12" s="10"/>
      <c r="O12" s="204"/>
      <c r="P12" s="204"/>
      <c r="Q12" s="204"/>
      <c r="R12" s="10"/>
    </row>
    <row r="13" spans="1:35" ht="26.7" hidden="1" customHeight="1"/>
    <row r="14" spans="1:35" ht="26.4" hidden="1" customHeight="1"/>
    <row r="15" spans="1:35" ht="26.4"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abSelected="1" workbookViewId="0">
      <selection activeCell="B2" sqref="B2"/>
    </sheetView>
  </sheetViews>
  <sheetFormatPr defaultColWidth="0" defaultRowHeight="14.4" customHeight="1" zeroHeight="1"/>
  <cols>
    <col min="1" max="2" width="4.21875" customWidth="1"/>
    <col min="3" max="3" width="3.77734375" customWidth="1"/>
    <col min="4" max="4" width="8.88671875" customWidth="1"/>
    <col min="5" max="5" width="10.7773437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20" t="s">
        <v>43</v>
      </c>
      <c r="G9" s="220"/>
      <c r="H9" s="220"/>
      <c r="I9" s="220"/>
      <c r="J9" s="220"/>
      <c r="K9" s="220"/>
      <c r="L9" s="220"/>
      <c r="M9" s="220"/>
      <c r="N9" s="221"/>
      <c r="O9" s="222" t="s">
        <v>44</v>
      </c>
      <c r="P9" s="220"/>
      <c r="Q9" s="220"/>
      <c r="R9" s="220"/>
      <c r="S9" s="220"/>
      <c r="T9" s="220"/>
      <c r="U9" s="220"/>
      <c r="V9" s="220"/>
      <c r="W9" s="221"/>
      <c r="X9" s="222" t="s">
        <v>25</v>
      </c>
      <c r="Y9" s="220"/>
      <c r="Z9" s="220"/>
      <c r="AA9" s="223"/>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f>IFERROR(F13/G13-1,"n/a")</f>
        <v>3.3898305084745672E-2</v>
      </c>
      <c r="L13" s="71" t="str">
        <f t="shared" ref="L13:L31" si="0">IFERROR(F13/H13-1,"n/a")</f>
        <v>n/a</v>
      </c>
      <c r="M13" s="71">
        <f>IFERROR(F13/I13-1,"n/a")</f>
        <v>0.10909090909090913</v>
      </c>
      <c r="N13" s="131">
        <f t="shared" ref="N13:N14" si="1">IFERROR(F13/J13-1,"n/a")</f>
        <v>-1.6129032258064502E-2</v>
      </c>
      <c r="O13" s="75">
        <f>F13+'[4]Jan-23'!O13</f>
        <v>129</v>
      </c>
      <c r="P13" s="75">
        <f>G13+'[4]Jan-23'!P13</f>
        <v>123</v>
      </c>
      <c r="Q13" s="75">
        <f>H13+'[4]Jan-23'!Q13</f>
        <v>0</v>
      </c>
      <c r="R13" s="75">
        <f>I13+'[4]Jan-23'!R13</f>
        <v>116</v>
      </c>
      <c r="S13" s="75">
        <f>J13+'[4]Jan-23'!S13</f>
        <v>138</v>
      </c>
      <c r="T13" s="71">
        <f>IFERROR(O13/P13-1,"n/a")</f>
        <v>4.8780487804878092E-2</v>
      </c>
      <c r="U13" s="71" t="str">
        <f>IFERROR(O13/Q13-1,"n/a")</f>
        <v>n/a</v>
      </c>
      <c r="V13" s="71">
        <f>IFERROR(O13/R13-1,"n/a")</f>
        <v>0.11206896551724133</v>
      </c>
      <c r="W13" s="131">
        <f>IFERROR(O13/S13-1,"n/a")</f>
        <v>-6.5217391304347783E-2</v>
      </c>
      <c r="X13" s="75">
        <v>346</v>
      </c>
      <c r="Y13" s="75">
        <v>111</v>
      </c>
      <c r="Z13" s="191">
        <v>145</v>
      </c>
      <c r="AA13" s="192">
        <v>386</v>
      </c>
      <c r="AB13" s="10"/>
    </row>
    <row r="14" spans="1:28">
      <c r="A14" s="10"/>
      <c r="B14" s="187"/>
      <c r="C14" s="190"/>
      <c r="D14" s="168" t="s">
        <v>20</v>
      </c>
      <c r="E14" s="189"/>
      <c r="F14" s="136">
        <v>107254</v>
      </c>
      <c r="G14" s="130">
        <v>44710</v>
      </c>
      <c r="H14" s="130">
        <v>0</v>
      </c>
      <c r="I14" s="130">
        <v>101463</v>
      </c>
      <c r="J14" s="130">
        <v>119668</v>
      </c>
      <c r="K14" s="71">
        <f>IFERROR(F14/G14-1,"n/a")</f>
        <v>1.3988816819503467</v>
      </c>
      <c r="L14" s="71" t="str">
        <f t="shared" si="0"/>
        <v>n/a</v>
      </c>
      <c r="M14" s="71">
        <f t="shared" ref="M14" si="2">IFERROR(F14/I14-1,"n/a")</f>
        <v>5.7074992854538209E-2</v>
      </c>
      <c r="N14" s="131">
        <f t="shared" si="1"/>
        <v>-0.10373700571581379</v>
      </c>
      <c r="O14" s="75">
        <f>F14+'[4]Jan-23'!O14</f>
        <v>223218</v>
      </c>
      <c r="P14" s="75">
        <f>G14+'[4]Jan-23'!P14</f>
        <v>95504</v>
      </c>
      <c r="Q14" s="75">
        <f>H14+'[4]Jan-23'!Q14</f>
        <v>0</v>
      </c>
      <c r="R14" s="75">
        <f>I14+'[4]Jan-23'!R14</f>
        <v>210259</v>
      </c>
      <c r="S14" s="75">
        <f>J14+'[4]Jan-23'!S14</f>
        <v>276534</v>
      </c>
      <c r="T14" s="71">
        <f>IFERROR(O14/P14-1,"n/a")</f>
        <v>1.3372633606969342</v>
      </c>
      <c r="U14" s="71" t="str">
        <f>IFERROR(O14/Q14-1,"n/a")</f>
        <v>n/a</v>
      </c>
      <c r="V14" s="71">
        <f>IFERROR(O14/R14-1,"n/a")</f>
        <v>6.163350914824095E-2</v>
      </c>
      <c r="W14" s="131">
        <f>IFERROR(O14/S14-1,"n/a")</f>
        <v>-0.19280088524376748</v>
      </c>
      <c r="X14" s="75">
        <v>380182</v>
      </c>
      <c r="Y14" s="75">
        <v>80863</v>
      </c>
      <c r="Z14" s="191">
        <v>258885</v>
      </c>
      <c r="AA14" s="192">
        <v>733296</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f>IFERROR(F16/G16-1,"n/a")</f>
        <v>0.30769230769230771</v>
      </c>
      <c r="L16" s="71" t="str">
        <f t="shared" si="0"/>
        <v>n/a</v>
      </c>
      <c r="M16" s="71">
        <f t="shared" ref="M16:M17" si="3">IFERROR(F16/I16-1,"n/a")</f>
        <v>0.21428571428571419</v>
      </c>
      <c r="N16" s="131">
        <f t="shared" ref="N16:N17" si="4">IFERROR(F16/J16-1,"n/a")</f>
        <v>-0.19047619047619047</v>
      </c>
      <c r="O16" s="75">
        <f>F16+'[4]Jan-23'!O16</f>
        <v>40</v>
      </c>
      <c r="P16" s="75">
        <f>G16+'[4]Jan-23'!P16</f>
        <v>29</v>
      </c>
      <c r="Q16" s="75">
        <f>H16+'[4]Jan-23'!Q16</f>
        <v>0</v>
      </c>
      <c r="R16" s="75">
        <f>I16+'[4]Jan-23'!R16</f>
        <v>33</v>
      </c>
      <c r="S16" s="75">
        <f>J16+'[4]Jan-23'!S16</f>
        <v>45</v>
      </c>
      <c r="T16" s="71">
        <f>IFERROR(O16/P16-1,"n/a")</f>
        <v>0.3793103448275863</v>
      </c>
      <c r="U16" s="71" t="str">
        <f t="shared" ref="U16:U17" si="5">IFERROR(O16/Q16-1,"n/a")</f>
        <v>n/a</v>
      </c>
      <c r="V16" s="71">
        <f t="shared" ref="V16:V17" si="6">IFERROR(O16/R16-1,"n/a")</f>
        <v>0.21212121212121215</v>
      </c>
      <c r="W16" s="131">
        <f t="shared" ref="W16:W17" si="7">IFERROR(O16/S16-1,"n/a")</f>
        <v>-0.11111111111111116</v>
      </c>
      <c r="X16" s="75">
        <v>778</v>
      </c>
      <c r="Y16" s="75">
        <v>283</v>
      </c>
      <c r="Z16" s="191">
        <v>43</v>
      </c>
      <c r="AA16" s="192">
        <v>827</v>
      </c>
      <c r="AB16" s="10"/>
    </row>
    <row r="17" spans="1:28">
      <c r="A17" s="10"/>
      <c r="B17" s="187"/>
      <c r="C17" s="190"/>
      <c r="D17" s="168" t="s">
        <v>20</v>
      </c>
      <c r="E17" s="189"/>
      <c r="F17" s="134">
        <v>64480</v>
      </c>
      <c r="G17" s="130">
        <v>14032</v>
      </c>
      <c r="H17" s="130">
        <v>0</v>
      </c>
      <c r="I17" s="130">
        <v>47023</v>
      </c>
      <c r="J17" s="130">
        <v>59703</v>
      </c>
      <c r="K17" s="71">
        <f>IFERROR(F17/G17-1,"n/a")</f>
        <v>3.5952109464082094</v>
      </c>
      <c r="L17" s="71" t="str">
        <f t="shared" si="0"/>
        <v>n/a</v>
      </c>
      <c r="M17" s="71">
        <f t="shared" si="3"/>
        <v>0.37124385938795901</v>
      </c>
      <c r="N17" s="131">
        <f t="shared" si="4"/>
        <v>8.0012729678575534E-2</v>
      </c>
      <c r="O17" s="75">
        <f>F17+'[4]Jan-23'!O17</f>
        <v>137438</v>
      </c>
      <c r="P17" s="75">
        <f>G17+'[4]Jan-23'!P17</f>
        <v>35860</v>
      </c>
      <c r="Q17" s="75">
        <f>H17+'[4]Jan-23'!Q17</f>
        <v>0</v>
      </c>
      <c r="R17" s="75">
        <f>I17+'[4]Jan-23'!R17</f>
        <v>112017</v>
      </c>
      <c r="S17" s="75">
        <f>J17+'[4]Jan-23'!S17</f>
        <v>134226</v>
      </c>
      <c r="T17" s="71">
        <f>IFERROR(O17/P17-1,"n/a")</f>
        <v>2.8326268823201337</v>
      </c>
      <c r="U17" s="71" t="str">
        <f t="shared" si="5"/>
        <v>n/a</v>
      </c>
      <c r="V17" s="71">
        <f t="shared" si="6"/>
        <v>0.22693876822268044</v>
      </c>
      <c r="W17" s="131">
        <f t="shared" si="7"/>
        <v>2.3929790055577937E-2</v>
      </c>
      <c r="X17" s="75">
        <v>1843624</v>
      </c>
      <c r="Y17" s="75">
        <v>465109</v>
      </c>
      <c r="Z17" s="191">
        <v>140552</v>
      </c>
      <c r="AA17" s="192">
        <v>2552942</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f>IFERROR(F19/G19-1,"n/a")</f>
        <v>0</v>
      </c>
      <c r="L19" s="71" t="str">
        <f t="shared" si="0"/>
        <v>n/a</v>
      </c>
      <c r="M19" s="71" t="str">
        <f t="shared" ref="M19:M20" si="8">IFERROR(F19/I19-1,"n/a")</f>
        <v>n/a</v>
      </c>
      <c r="N19" s="131">
        <f>IFERROR(F19/J19-1,"n/a")</f>
        <v>1</v>
      </c>
      <c r="O19" s="75">
        <f>F19+'[4]Jan-23'!O19</f>
        <v>6</v>
      </c>
      <c r="P19" s="75">
        <f>G19+'[4]Jan-23'!P19</f>
        <v>5</v>
      </c>
      <c r="Q19" s="75">
        <f>H19+'[4]Jan-23'!Q19</f>
        <v>0</v>
      </c>
      <c r="R19" s="75">
        <f>I19+'[4]Jan-23'!R19</f>
        <v>1</v>
      </c>
      <c r="S19" s="75">
        <f>J19+'[4]Jan-23'!S19</f>
        <v>1</v>
      </c>
      <c r="T19" s="71">
        <f>IFERROR(O19/P19-1,"n/a")</f>
        <v>0.19999999999999996</v>
      </c>
      <c r="U19" s="71" t="str">
        <f t="shared" ref="U19:U20" si="9">IFERROR(O19/Q19-1,"n/a")</f>
        <v>n/a</v>
      </c>
      <c r="V19" s="71">
        <f t="shared" ref="V19:V20" si="10">IFERROR(O19/R19-1,"n/a")</f>
        <v>5</v>
      </c>
      <c r="W19" s="131">
        <f t="shared" ref="W19:W20" si="11">IFERROR(O19/S19-1,"n/a")</f>
        <v>5</v>
      </c>
      <c r="X19" s="75">
        <v>475</v>
      </c>
      <c r="Y19" s="75">
        <v>23</v>
      </c>
      <c r="Z19" s="191">
        <v>4</v>
      </c>
      <c r="AA19" s="192">
        <v>191</v>
      </c>
      <c r="AB19" s="10"/>
    </row>
    <row r="20" spans="1:28">
      <c r="A20" s="10"/>
      <c r="B20" s="187"/>
      <c r="C20" s="190"/>
      <c r="D20" s="168" t="s">
        <v>20</v>
      </c>
      <c r="E20" s="189"/>
      <c r="F20" s="136">
        <f>1740+20</f>
        <v>1760</v>
      </c>
      <c r="G20" s="130">
        <v>294</v>
      </c>
      <c r="H20" s="130">
        <v>0</v>
      </c>
      <c r="I20" s="130">
        <v>0</v>
      </c>
      <c r="J20" s="130">
        <v>583</v>
      </c>
      <c r="K20" s="71">
        <f>IFERROR(F20/G20-1,"n/a")</f>
        <v>4.9863945578231297</v>
      </c>
      <c r="L20" s="71" t="str">
        <f t="shared" si="0"/>
        <v>n/a</v>
      </c>
      <c r="M20" s="71" t="str">
        <f t="shared" si="8"/>
        <v>n/a</v>
      </c>
      <c r="N20" s="131">
        <f t="shared" ref="N20:N31" si="12">IFERROR(F20/J20-1,"n/a")</f>
        <v>2.0188679245283021</v>
      </c>
      <c r="O20" s="75">
        <f>F20+'[4]Jan-23'!O20</f>
        <v>4995</v>
      </c>
      <c r="P20" s="75">
        <f>G20+'[4]Jan-23'!P20</f>
        <v>1108</v>
      </c>
      <c r="Q20" s="75">
        <f>H20+'[4]Jan-23'!Q20</f>
        <v>0</v>
      </c>
      <c r="R20" s="75">
        <f>I20+'[4]Jan-23'!R20</f>
        <v>823</v>
      </c>
      <c r="S20" s="75">
        <f>J20+'[4]Jan-23'!S20</f>
        <v>583</v>
      </c>
      <c r="T20" s="71">
        <f>IFERROR(O20/P20-1,"n/a")</f>
        <v>3.5081227436823106</v>
      </c>
      <c r="U20" s="71" t="str">
        <f t="shared" si="9"/>
        <v>n/a</v>
      </c>
      <c r="V20" s="71">
        <f t="shared" si="10"/>
        <v>5.0692588092345083</v>
      </c>
      <c r="W20" s="131">
        <f t="shared" si="11"/>
        <v>7.5677530017152659</v>
      </c>
      <c r="X20" s="75">
        <v>561984</v>
      </c>
      <c r="Y20" s="75">
        <v>8611</v>
      </c>
      <c r="Z20" s="191">
        <v>1753</v>
      </c>
      <c r="AA20" s="192">
        <v>254421</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f>IFERROR(F22/G22-1,"n/a")</f>
        <v>-2.9126213592232997E-2</v>
      </c>
      <c r="L22" s="71" t="str">
        <f t="shared" si="0"/>
        <v>n/a</v>
      </c>
      <c r="M22" s="71">
        <f t="shared" ref="M22:M23" si="13">IFERROR(F22/I22-1,"n/a")</f>
        <v>-0.16666666666666663</v>
      </c>
      <c r="N22" s="131">
        <f t="shared" si="12"/>
        <v>5.2631578947368363E-2</v>
      </c>
      <c r="O22" s="75">
        <f>F22+'[4]Jan-23'!O22</f>
        <v>220</v>
      </c>
      <c r="P22" s="75">
        <f>G22+'[4]Jan-23'!P22</f>
        <v>203</v>
      </c>
      <c r="Q22" s="75">
        <f>H22+'[4]Jan-23'!Q22</f>
        <v>0</v>
      </c>
      <c r="R22" s="75">
        <f>I22+'[4]Jan-23'!R22</f>
        <v>246</v>
      </c>
      <c r="S22" s="75">
        <f>J22+'[4]Jan-23'!S22</f>
        <v>208</v>
      </c>
      <c r="T22" s="71">
        <f>IFERROR(O22/P22-1,"n/a")</f>
        <v>8.3743842364532028E-2</v>
      </c>
      <c r="U22" s="71" t="str">
        <f t="shared" ref="U22:U23" si="14">IFERROR(O22/Q22-1,"n/a")</f>
        <v>n/a</v>
      </c>
      <c r="V22" s="71">
        <f t="shared" ref="V22:V23" si="15">IFERROR(O22/R22-1,"n/a")</f>
        <v>-0.10569105691056913</v>
      </c>
      <c r="W22" s="131">
        <f t="shared" ref="W22:W23" si="16">IFERROR(O22/S22-1,"n/a")</f>
        <v>5.7692307692307709E-2</v>
      </c>
      <c r="X22" s="75">
        <v>1140</v>
      </c>
      <c r="Y22" s="75">
        <v>411</v>
      </c>
      <c r="Z22" s="191">
        <v>406</v>
      </c>
      <c r="AA22" s="192">
        <v>1205</v>
      </c>
      <c r="AB22" s="10"/>
    </row>
    <row r="23" spans="1:28">
      <c r="A23" s="10"/>
      <c r="B23" s="187"/>
      <c r="C23" s="190"/>
      <c r="D23" s="168" t="s">
        <v>20</v>
      </c>
      <c r="E23" s="189"/>
      <c r="F23" s="136">
        <v>342407</v>
      </c>
      <c r="G23" s="130">
        <v>174835</v>
      </c>
      <c r="H23" s="130">
        <v>0</v>
      </c>
      <c r="I23" s="130">
        <v>329055</v>
      </c>
      <c r="J23" s="130">
        <v>305578</v>
      </c>
      <c r="K23" s="71">
        <f>IFERROR(F23/G23-1,"n/a")</f>
        <v>0.95845797466182403</v>
      </c>
      <c r="L23" s="71" t="str">
        <f t="shared" si="0"/>
        <v>n/a</v>
      </c>
      <c r="M23" s="71">
        <f t="shared" si="13"/>
        <v>4.0576803269970041E-2</v>
      </c>
      <c r="N23" s="131">
        <f t="shared" si="12"/>
        <v>0.12052241980770861</v>
      </c>
      <c r="O23" s="75">
        <f>F23+'[4]Jan-23'!O23</f>
        <v>749392</v>
      </c>
      <c r="P23" s="75">
        <f>G23+'[4]Jan-23'!P23</f>
        <v>319653</v>
      </c>
      <c r="Q23" s="75">
        <f>H23+'[4]Jan-23'!Q23</f>
        <v>0</v>
      </c>
      <c r="R23" s="75">
        <f>I23+'[4]Jan-23'!R23</f>
        <v>686339</v>
      </c>
      <c r="S23" s="75">
        <f>J23+'[4]Jan-23'!S23</f>
        <v>673974</v>
      </c>
      <c r="T23" s="71">
        <f>IFERROR(O23/P23-1,"n/a")</f>
        <v>1.3443922002921918</v>
      </c>
      <c r="U23" s="71" t="str">
        <f t="shared" si="14"/>
        <v>n/a</v>
      </c>
      <c r="V23" s="71">
        <f t="shared" si="15"/>
        <v>9.1868595548264098E-2</v>
      </c>
      <c r="W23" s="131">
        <f t="shared" si="16"/>
        <v>0.11190045906815405</v>
      </c>
      <c r="X23" s="75">
        <v>3212646</v>
      </c>
      <c r="Y23" s="75">
        <v>687449</v>
      </c>
      <c r="Z23" s="191">
        <v>833999</v>
      </c>
      <c r="AA23" s="192">
        <v>3859183</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f>IFERROR(F25/G25-1,"n/a")</f>
        <v>-0.16666666666666663</v>
      </c>
      <c r="L25" s="71">
        <f t="shared" si="0"/>
        <v>0.25</v>
      </c>
      <c r="M25" s="71">
        <f t="shared" ref="M25:M26" si="17">IFERROR(F25/I25-1,"n/a")</f>
        <v>0.66666666666666674</v>
      </c>
      <c r="N25" s="131">
        <f t="shared" si="12"/>
        <v>-0.2857142857142857</v>
      </c>
      <c r="O25" s="75">
        <f>F25+'[4]Jan-23'!O25</f>
        <v>9</v>
      </c>
      <c r="P25" s="75">
        <f>G25+'[4]Jan-23'!P25</f>
        <v>9</v>
      </c>
      <c r="Q25" s="75">
        <f>H25+'[4]Jan-23'!Q25</f>
        <v>5</v>
      </c>
      <c r="R25" s="75">
        <f>I25+'[4]Jan-23'!R25</f>
        <v>8</v>
      </c>
      <c r="S25" s="75">
        <f>J25+'[4]Jan-23'!S25</f>
        <v>11</v>
      </c>
      <c r="T25" s="71">
        <f>IFERROR(O25/P25-1,"n/a")</f>
        <v>0</v>
      </c>
      <c r="U25" s="71">
        <f t="shared" ref="U25:U26" si="18">IFERROR(O25/Q25-1,"n/a")</f>
        <v>0.8</v>
      </c>
      <c r="V25" s="71">
        <f t="shared" ref="V25:V26" si="19">IFERROR(O25/R25-1,"n/a")</f>
        <v>0.125</v>
      </c>
      <c r="W25" s="131">
        <f t="shared" ref="W25:W26" si="20">IFERROR(O25/S25-1,"n/a")</f>
        <v>-0.18181818181818177</v>
      </c>
      <c r="X25" s="75">
        <v>283</v>
      </c>
      <c r="Y25" s="75">
        <v>107</v>
      </c>
      <c r="Z25" s="191">
        <v>32</v>
      </c>
      <c r="AA25" s="192">
        <v>372</v>
      </c>
      <c r="AB25" s="10"/>
    </row>
    <row r="26" spans="1:28">
      <c r="A26" s="10"/>
      <c r="B26" s="187"/>
      <c r="C26" s="190"/>
      <c r="D26" s="168" t="s">
        <v>20</v>
      </c>
      <c r="E26" s="189"/>
      <c r="F26" s="136">
        <v>21884</v>
      </c>
      <c r="G26" s="130">
        <v>5662</v>
      </c>
      <c r="H26" s="130">
        <v>4030</v>
      </c>
      <c r="I26" s="130">
        <v>16515</v>
      </c>
      <c r="J26" s="130">
        <v>24890</v>
      </c>
      <c r="K26" s="71">
        <f>IFERROR(F26/G26-1,"n/a")</f>
        <v>2.8650653479335926</v>
      </c>
      <c r="L26" s="71">
        <f t="shared" si="0"/>
        <v>4.4302729528535982</v>
      </c>
      <c r="M26" s="71">
        <f t="shared" si="17"/>
        <v>0.32509839539812302</v>
      </c>
      <c r="N26" s="131">
        <f t="shared" si="12"/>
        <v>-0.12077139413419047</v>
      </c>
      <c r="O26" s="75">
        <f>F26+'[4]Jan-23'!O26</f>
        <v>36729</v>
      </c>
      <c r="P26" s="75">
        <f>G26+'[4]Jan-23'!P26</f>
        <v>7364</v>
      </c>
      <c r="Q26" s="75">
        <f>H26+'[4]Jan-23'!Q26</f>
        <v>4674</v>
      </c>
      <c r="R26" s="75">
        <f>I26+'[4]Jan-23'!R26</f>
        <v>39656</v>
      </c>
      <c r="S26" s="75">
        <f>J26+'[4]Jan-23'!S26</f>
        <v>44605</v>
      </c>
      <c r="T26" s="71">
        <f>IFERROR(O26/P26-1,"n/a")</f>
        <v>3.9876425855513311</v>
      </c>
      <c r="U26" s="71">
        <f t="shared" si="18"/>
        <v>6.8581514762516047</v>
      </c>
      <c r="V26" s="71">
        <f t="shared" si="19"/>
        <v>-7.3809763970143272E-2</v>
      </c>
      <c r="W26" s="131">
        <f t="shared" si="20"/>
        <v>-0.17657213316892728</v>
      </c>
      <c r="X26" s="75">
        <v>530405</v>
      </c>
      <c r="Y26" s="75">
        <v>147132</v>
      </c>
      <c r="Z26" s="191">
        <v>59180</v>
      </c>
      <c r="AA26" s="192">
        <v>902015</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f>IFERROR(F28/G28-1,"n/a")</f>
        <v>56</v>
      </c>
      <c r="L28" s="71">
        <f t="shared" si="0"/>
        <v>56</v>
      </c>
      <c r="M28" s="71">
        <f t="shared" ref="M28:M31" si="21">IFERROR(F28/I28-1,"n/a")</f>
        <v>56</v>
      </c>
      <c r="N28" s="131">
        <f t="shared" si="12"/>
        <v>27.5</v>
      </c>
      <c r="O28" s="75">
        <f>F28+'[4]Jan-23'!O28</f>
        <v>141</v>
      </c>
      <c r="P28" s="75">
        <f>G28+'[4]Jan-23'!P28</f>
        <v>1</v>
      </c>
      <c r="Q28" s="75">
        <f>H28+'[4]Jan-23'!Q28</f>
        <v>2</v>
      </c>
      <c r="R28" s="75">
        <f>I28+'[4]Jan-23'!R28</f>
        <v>1</v>
      </c>
      <c r="S28" s="75">
        <f>J28+'[4]Jan-23'!S28</f>
        <v>3</v>
      </c>
      <c r="T28" s="71">
        <f>IFERROR(O28/P28-1,"n/a")</f>
        <v>140</v>
      </c>
      <c r="U28" s="71">
        <f t="shared" ref="U28:U31" si="22">IFERROR(O28/Q28-1,"n/a")</f>
        <v>69.5</v>
      </c>
      <c r="V28" s="71">
        <f t="shared" ref="V28:V31" si="23">IFERROR(O28/R28-1,"n/a")</f>
        <v>140</v>
      </c>
      <c r="W28" s="131">
        <f t="shared" ref="W28:W31" si="24">IFERROR(O28/S28-1,"n/a")</f>
        <v>46</v>
      </c>
      <c r="X28" s="75">
        <v>605</v>
      </c>
      <c r="Y28" s="75">
        <v>127</v>
      </c>
      <c r="Z28" s="191">
        <v>37</v>
      </c>
      <c r="AA28" s="192">
        <f>282+81</f>
        <v>363</v>
      </c>
      <c r="AB28" s="10"/>
    </row>
    <row r="29" spans="1:28">
      <c r="A29" s="10"/>
      <c r="B29" s="187"/>
      <c r="C29" s="190"/>
      <c r="D29" s="168" t="s">
        <v>20</v>
      </c>
      <c r="E29" s="189"/>
      <c r="F29" s="134">
        <f>185364+492</f>
        <v>185856</v>
      </c>
      <c r="G29" s="130">
        <v>1983</v>
      </c>
      <c r="H29" s="130">
        <v>639</v>
      </c>
      <c r="I29" s="130">
        <v>892</v>
      </c>
      <c r="J29" s="130">
        <v>3305</v>
      </c>
      <c r="K29" s="71">
        <f>IFERROR(F29/G29-1,"n/a")</f>
        <v>92.724659606656587</v>
      </c>
      <c r="L29" s="71">
        <f t="shared" si="0"/>
        <v>289.85446009389671</v>
      </c>
      <c r="M29" s="71">
        <f t="shared" si="21"/>
        <v>207.35874439461884</v>
      </c>
      <c r="N29" s="131">
        <f t="shared" si="12"/>
        <v>55.234795763993951</v>
      </c>
      <c r="O29" s="75">
        <f>F29+'[4]Jan-23'!O29</f>
        <v>405274</v>
      </c>
      <c r="P29" s="75">
        <f>G29+'[4]Jan-23'!P29</f>
        <v>1983</v>
      </c>
      <c r="Q29" s="75">
        <f>H29+'[4]Jan-23'!Q29</f>
        <v>1283</v>
      </c>
      <c r="R29" s="75">
        <f>I29+'[4]Jan-23'!R29</f>
        <v>892</v>
      </c>
      <c r="S29" s="75">
        <f>J29+'[4]Jan-23'!S29</f>
        <v>4657</v>
      </c>
      <c r="T29" s="71">
        <f>IFERROR(O29/P29-1,"n/a")</f>
        <v>203.37418053454363</v>
      </c>
      <c r="U29" s="71">
        <f t="shared" si="22"/>
        <v>314.87996882307095</v>
      </c>
      <c r="V29" s="71">
        <f t="shared" si="23"/>
        <v>453.34304932735427</v>
      </c>
      <c r="W29" s="131">
        <f t="shared" si="24"/>
        <v>86.024694009018688</v>
      </c>
      <c r="X29" s="75">
        <v>1098243</v>
      </c>
      <c r="Y29" s="75">
        <v>165083</v>
      </c>
      <c r="Z29" s="191">
        <f>20768+8294</f>
        <v>29062</v>
      </c>
      <c r="AA29" s="192">
        <f>659951+168729+38484</f>
        <v>867164</v>
      </c>
      <c r="AB29" s="10"/>
    </row>
    <row r="30" spans="1:28" ht="15" thickBot="1">
      <c r="A30" s="10"/>
      <c r="B30" s="187"/>
      <c r="C30" s="198" t="s">
        <v>16</v>
      </c>
      <c r="D30" s="199"/>
      <c r="E30" s="200"/>
      <c r="F30" s="137">
        <f t="shared" ref="F30:J31" si="25">F13+F16+F19+F22+F25+F28</f>
        <v>242</v>
      </c>
      <c r="G30" s="137">
        <f t="shared" si="25"/>
        <v>184</v>
      </c>
      <c r="H30" s="137">
        <f>H13+H16+H19+H22+H25+H28</f>
        <v>5</v>
      </c>
      <c r="I30" s="137">
        <f t="shared" si="25"/>
        <v>193</v>
      </c>
      <c r="J30" s="137">
        <f t="shared" si="25"/>
        <v>188</v>
      </c>
      <c r="K30" s="138">
        <f>IFERROR(F30/G30-1,"n/a")</f>
        <v>0.31521739130434789</v>
      </c>
      <c r="L30" s="138">
        <f t="shared" si="0"/>
        <v>47.4</v>
      </c>
      <c r="M30" s="138">
        <f t="shared" si="21"/>
        <v>0.25388601036269431</v>
      </c>
      <c r="N30" s="139">
        <f t="shared" si="12"/>
        <v>0.2872340425531914</v>
      </c>
      <c r="O30" s="140">
        <f t="shared" ref="O30:S31" si="26">O13+O16+O19+O22+O25+O28</f>
        <v>545</v>
      </c>
      <c r="P30" s="140">
        <f t="shared" si="26"/>
        <v>370</v>
      </c>
      <c r="Q30" s="140">
        <f t="shared" si="26"/>
        <v>7</v>
      </c>
      <c r="R30" s="140">
        <f t="shared" si="26"/>
        <v>405</v>
      </c>
      <c r="S30" s="140">
        <f t="shared" si="26"/>
        <v>406</v>
      </c>
      <c r="T30" s="138">
        <f>IFERROR(O30/P30-1,"n/a")</f>
        <v>0.47297297297297303</v>
      </c>
      <c r="U30" s="138">
        <f t="shared" si="22"/>
        <v>76.857142857142861</v>
      </c>
      <c r="V30" s="138">
        <f t="shared" si="23"/>
        <v>0.34567901234567899</v>
      </c>
      <c r="W30" s="139">
        <f t="shared" si="24"/>
        <v>0.3423645320197044</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723641</v>
      </c>
      <c r="G31" s="141">
        <f t="shared" si="25"/>
        <v>241516</v>
      </c>
      <c r="H31" s="141">
        <f t="shared" si="25"/>
        <v>4669</v>
      </c>
      <c r="I31" s="141">
        <f t="shared" si="25"/>
        <v>494948</v>
      </c>
      <c r="J31" s="141">
        <f t="shared" si="25"/>
        <v>513727</v>
      </c>
      <c r="K31" s="142">
        <f>IFERROR(F31/G31-1,"n/a")</f>
        <v>1.9962445552261547</v>
      </c>
      <c r="L31" s="142">
        <f t="shared" si="0"/>
        <v>153.98843435425144</v>
      </c>
      <c r="M31" s="142">
        <f t="shared" si="21"/>
        <v>0.46205459967511731</v>
      </c>
      <c r="N31" s="143">
        <f t="shared" si="12"/>
        <v>0.40861002049726802</v>
      </c>
      <c r="O31" s="144">
        <f t="shared" si="26"/>
        <v>1557046</v>
      </c>
      <c r="P31" s="144">
        <f t="shared" si="26"/>
        <v>461472</v>
      </c>
      <c r="Q31" s="144">
        <f t="shared" si="26"/>
        <v>5957</v>
      </c>
      <c r="R31" s="144">
        <f t="shared" si="26"/>
        <v>1049986</v>
      </c>
      <c r="S31" s="144">
        <f t="shared" si="26"/>
        <v>1134579</v>
      </c>
      <c r="T31" s="142">
        <f>IFERROR(O31/P31-1,"n/a")</f>
        <v>2.3740855349837044</v>
      </c>
      <c r="U31" s="142">
        <f t="shared" si="22"/>
        <v>260.38089642437467</v>
      </c>
      <c r="V31" s="142">
        <f t="shared" si="23"/>
        <v>0.48292072465728109</v>
      </c>
      <c r="W31" s="143">
        <f t="shared" si="24"/>
        <v>0.3723557372382178</v>
      </c>
      <c r="X31" s="144">
        <f t="shared" si="27"/>
        <v>7627084</v>
      </c>
      <c r="Y31" s="144">
        <f t="shared" si="27"/>
        <v>1554247</v>
      </c>
      <c r="Z31" s="144">
        <f t="shared" si="27"/>
        <v>1323431</v>
      </c>
      <c r="AA31" s="162">
        <f t="shared" si="27"/>
        <v>9169021</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36"/>
      <c r="Q34" s="236"/>
      <c r="R34" s="236"/>
      <c r="S34" s="236"/>
      <c r="AB34" s="10"/>
    </row>
    <row r="35" spans="1:28" hidden="1">
      <c r="P35" s="236"/>
      <c r="Q35" s="236"/>
      <c r="R35" s="236"/>
      <c r="S35" s="236"/>
      <c r="AB35" s="10"/>
    </row>
    <row r="36" spans="1:28" hidden="1">
      <c r="P36" s="236"/>
      <c r="Q36" s="236"/>
      <c r="R36" s="236"/>
      <c r="S36" s="236"/>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I4" zoomScaleNormal="100" zoomScalePageLayoutView="40" workbookViewId="0">
      <selection activeCell="B4" sqref="B4"/>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2187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20" t="s">
        <v>41</v>
      </c>
      <c r="G9" s="220"/>
      <c r="H9" s="220"/>
      <c r="I9" s="220"/>
      <c r="J9" s="220"/>
      <c r="K9" s="220"/>
      <c r="L9" s="220"/>
      <c r="M9" s="220"/>
      <c r="N9" s="221"/>
      <c r="O9" s="222" t="s">
        <v>41</v>
      </c>
      <c r="P9" s="220"/>
      <c r="Q9" s="220"/>
      <c r="R9" s="220"/>
      <c r="S9" s="220"/>
      <c r="T9" s="220"/>
      <c r="U9" s="220"/>
      <c r="V9" s="220"/>
      <c r="W9" s="221"/>
      <c r="X9" s="222" t="s">
        <v>25</v>
      </c>
      <c r="Y9" s="220"/>
      <c r="Z9" s="220"/>
      <c r="AA9" s="223"/>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69</v>
      </c>
      <c r="G13" s="130">
        <v>64</v>
      </c>
      <c r="H13" s="130">
        <v>0</v>
      </c>
      <c r="I13" s="130">
        <v>61</v>
      </c>
      <c r="J13" s="130">
        <v>76</v>
      </c>
      <c r="K13" s="71">
        <f>IFERROR(F13/G13-1,"n/a")</f>
        <v>7.8125E-2</v>
      </c>
      <c r="L13" s="71" t="str">
        <f>IFERROR(F13/H13-1,"n/a")</f>
        <v>n/a</v>
      </c>
      <c r="M13" s="71">
        <f>IFERROR(F13/I13-1,"n/a")</f>
        <v>0.13114754098360648</v>
      </c>
      <c r="N13" s="131">
        <f>IFERROR(F13/J13-1,"n/a")</f>
        <v>-9.210526315789469E-2</v>
      </c>
      <c r="O13" s="75">
        <f t="shared" ref="O13:S14" si="0">F13</f>
        <v>69</v>
      </c>
      <c r="P13" s="75">
        <f t="shared" si="0"/>
        <v>64</v>
      </c>
      <c r="Q13" s="75">
        <f t="shared" si="0"/>
        <v>0</v>
      </c>
      <c r="R13" s="75">
        <f t="shared" si="0"/>
        <v>61</v>
      </c>
      <c r="S13" s="75">
        <f t="shared" si="0"/>
        <v>76</v>
      </c>
      <c r="T13" s="71">
        <f>IFERROR(O13/P13-1,"n/a")</f>
        <v>7.8125E-2</v>
      </c>
      <c r="U13" s="71" t="str">
        <f>IFERROR(O13/Q13-1,"n/a")</f>
        <v>n/a</v>
      </c>
      <c r="V13" s="71">
        <f>IFERROR(O13/R13-1,"n/a")</f>
        <v>0.13114754098360648</v>
      </c>
      <c r="W13" s="131">
        <f>IFERROR(O13/S13-1,"n/a")</f>
        <v>-9.210526315789469E-2</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f>IFERROR(F14/G14-1,"n/a")</f>
        <v>1.2830255541993147</v>
      </c>
      <c r="L14" s="71" t="str">
        <f>IFERROR(F14/H14-1,"n/a")</f>
        <v>n/a</v>
      </c>
      <c r="M14" s="71">
        <f>IFERROR(F14/I14-1,"n/a")</f>
        <v>6.5884775175558019E-2</v>
      </c>
      <c r="N14" s="131">
        <f>IFERROR(F14/J14-1,"n/a")</f>
        <v>-0.2607448395445795</v>
      </c>
      <c r="O14" s="75">
        <f t="shared" si="0"/>
        <v>115964</v>
      </c>
      <c r="P14" s="75">
        <f t="shared" si="0"/>
        <v>50794</v>
      </c>
      <c r="Q14" s="75">
        <f t="shared" si="0"/>
        <v>0</v>
      </c>
      <c r="R14" s="75">
        <f t="shared" si="0"/>
        <v>108796</v>
      </c>
      <c r="S14" s="75">
        <f t="shared" si="0"/>
        <v>156866</v>
      </c>
      <c r="T14" s="71">
        <f>IFERROR(O14/P14-1,"n/a")</f>
        <v>1.2830255541993147</v>
      </c>
      <c r="U14" s="71" t="str">
        <f>IFERROR(O14/Q14-1,"n/a")</f>
        <v>n/a</v>
      </c>
      <c r="V14" s="71">
        <f>IFERROR(O14/R14-1,"n/a")</f>
        <v>6.5884775175558019E-2</v>
      </c>
      <c r="W14" s="131">
        <f>IFERROR(O14/S14-1,"n/a")</f>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f>IFERROR(F16/G16-1,"n/a")</f>
        <v>0.4375</v>
      </c>
      <c r="L16" s="71" t="str">
        <f>IFERROR(F16/H16-1,"n/a")</f>
        <v>n/a</v>
      </c>
      <c r="M16" s="71">
        <f>IFERROR(F16/I16-1,"n/a")</f>
        <v>0.21052631578947367</v>
      </c>
      <c r="N16" s="131">
        <f>IFERROR(F16/J16-1,"n/a")</f>
        <v>-4.166666666666663E-2</v>
      </c>
      <c r="O16" s="75">
        <f t="shared" ref="O16:S17" si="1">F16</f>
        <v>23</v>
      </c>
      <c r="P16" s="75">
        <f t="shared" si="1"/>
        <v>16</v>
      </c>
      <c r="Q16" s="75">
        <f t="shared" si="1"/>
        <v>0</v>
      </c>
      <c r="R16" s="75">
        <f t="shared" si="1"/>
        <v>19</v>
      </c>
      <c r="S16" s="75">
        <f t="shared" si="1"/>
        <v>24</v>
      </c>
      <c r="T16" s="71">
        <f>IFERROR(O16/P16-1,"n/a")</f>
        <v>0.4375</v>
      </c>
      <c r="U16" s="71" t="str">
        <f>IFERROR(O16/Q16-1,"n/a")</f>
        <v>n/a</v>
      </c>
      <c r="V16" s="71">
        <f>IFERROR(O16/R16-1,"n/a")</f>
        <v>0.21052631578947367</v>
      </c>
      <c r="W16" s="131">
        <f>IFERROR(O16/S16-1,"n/a")</f>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f>IFERROR(F17/G17-1,"n/a")</f>
        <v>2.3424042514201942</v>
      </c>
      <c r="L17" s="71" t="str">
        <f>IFERROR(F17/H17-1,"n/a")</f>
        <v>n/a</v>
      </c>
      <c r="M17" s="71">
        <f>IFERROR(F17/I17-1,"n/a")</f>
        <v>0.1225343877896421</v>
      </c>
      <c r="N17" s="131">
        <f>IFERROR(F17/J17-1,"n/a")</f>
        <v>-2.1000228117493913E-2</v>
      </c>
      <c r="O17" s="75">
        <f t="shared" si="1"/>
        <v>72958</v>
      </c>
      <c r="P17" s="75">
        <f t="shared" si="1"/>
        <v>21828</v>
      </c>
      <c r="Q17" s="75">
        <f t="shared" si="1"/>
        <v>0</v>
      </c>
      <c r="R17" s="75">
        <f t="shared" si="1"/>
        <v>64994</v>
      </c>
      <c r="S17" s="75">
        <f t="shared" si="1"/>
        <v>74523</v>
      </c>
      <c r="T17" s="71">
        <f>IFERROR(O17/P17-1,"n/a")</f>
        <v>2.3424042514201942</v>
      </c>
      <c r="U17" s="71" t="str">
        <f>IFERROR(O17/Q17-1,"n/a")</f>
        <v>n/a</v>
      </c>
      <c r="V17" s="71">
        <f>IFERROR(O17/R17-1,"n/a")</f>
        <v>0.1225343877896421</v>
      </c>
      <c r="W17" s="131">
        <f>IFERROR(O17/S17-1,"n/a")</f>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f>IFERROR(F19/G19-1,"n/a")</f>
        <v>0.33333333333333326</v>
      </c>
      <c r="L19" s="71" t="str">
        <f>IFERROR(F19/H19-1,"n/a")</f>
        <v>n/a</v>
      </c>
      <c r="M19" s="71">
        <f>IFERROR(F19/I19-1,"n/a")</f>
        <v>3</v>
      </c>
      <c r="N19" s="131" t="str">
        <f>IFERROR(F19/J19-1,"n/a")</f>
        <v>n/a</v>
      </c>
      <c r="O19" s="75">
        <f t="shared" ref="O19:S20" si="2">F19</f>
        <v>4</v>
      </c>
      <c r="P19" s="75">
        <f t="shared" si="2"/>
        <v>3</v>
      </c>
      <c r="Q19" s="75">
        <f t="shared" si="2"/>
        <v>0</v>
      </c>
      <c r="R19" s="75">
        <f t="shared" si="2"/>
        <v>1</v>
      </c>
      <c r="S19" s="75">
        <f t="shared" si="2"/>
        <v>0</v>
      </c>
      <c r="T19" s="71">
        <f>IFERROR(O19/P19-1,"n/a")</f>
        <v>0.33333333333333326</v>
      </c>
      <c r="U19" s="71" t="str">
        <f>IFERROR(O19/Q19-1,"n/a")</f>
        <v>n/a</v>
      </c>
      <c r="V19" s="71">
        <f>IFERROR(O19/R19-1,"n/a")</f>
        <v>3</v>
      </c>
      <c r="W19" s="131" t="str">
        <f>IFERROR(O19/S19-1,"n/a")</f>
        <v>n/a</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f>IFERROR(F20/G20-1,"n/a")</f>
        <v>2.9742014742014744</v>
      </c>
      <c r="L20" s="71" t="str">
        <f>IFERROR(F20/H20-1,"n/a")</f>
        <v>n/a</v>
      </c>
      <c r="M20" s="71">
        <f>IFERROR(F20/I20-1,"n/a")</f>
        <v>2.9307411907654921</v>
      </c>
      <c r="N20" s="131" t="str">
        <f>IFERROR(F20/J20-1,"n/a")</f>
        <v>n/a</v>
      </c>
      <c r="O20" s="75">
        <f t="shared" si="2"/>
        <v>3235</v>
      </c>
      <c r="P20" s="75">
        <f t="shared" si="2"/>
        <v>814</v>
      </c>
      <c r="Q20" s="75">
        <f t="shared" si="2"/>
        <v>0</v>
      </c>
      <c r="R20" s="75">
        <f t="shared" si="2"/>
        <v>823</v>
      </c>
      <c r="S20" s="75">
        <f t="shared" si="2"/>
        <v>0</v>
      </c>
      <c r="T20" s="71">
        <f>IFERROR(O20/P20-1,"n/a")</f>
        <v>2.9742014742014744</v>
      </c>
      <c r="U20" s="71" t="str">
        <f>IFERROR(O20/Q20-1,"n/a")</f>
        <v>n/a</v>
      </c>
      <c r="V20" s="71">
        <f>IFERROR(O20/R20-1,"n/a")</f>
        <v>2.9307411907654921</v>
      </c>
      <c r="W20" s="131" t="str">
        <f>IFERROR(O20/S20-1,"n/a")</f>
        <v>n/a</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f>IFERROR(F22/G22-1,"n/a")</f>
        <v>0.19999999999999996</v>
      </c>
      <c r="L22" s="71" t="str">
        <f>IFERROR(F22/H22-1,"n/a")</f>
        <v>n/a</v>
      </c>
      <c r="M22" s="71">
        <f>IFERROR(F22/I22-1,"n/a")</f>
        <v>-4.7619047619047672E-2</v>
      </c>
      <c r="N22" s="131">
        <f>IFERROR(F22/J22-1,"n/a")</f>
        <v>6.1946902654867353E-2</v>
      </c>
      <c r="O22" s="75">
        <f t="shared" ref="O22:S23" si="3">F22</f>
        <v>120</v>
      </c>
      <c r="P22" s="75">
        <f t="shared" si="3"/>
        <v>100</v>
      </c>
      <c r="Q22" s="75">
        <f t="shared" si="3"/>
        <v>0</v>
      </c>
      <c r="R22" s="75">
        <f t="shared" si="3"/>
        <v>126</v>
      </c>
      <c r="S22" s="75">
        <f t="shared" si="3"/>
        <v>113</v>
      </c>
      <c r="T22" s="71">
        <f>IFERROR(O22/P22-1,"n/a")</f>
        <v>0.19999999999999996</v>
      </c>
      <c r="U22" s="71" t="str">
        <f>IFERROR(O22/Q22-1,"n/a")</f>
        <v>n/a</v>
      </c>
      <c r="V22" s="71">
        <f>IFERROR(O22/R22-1,"n/a")</f>
        <v>-4.7619047619047672E-2</v>
      </c>
      <c r="W22" s="131">
        <f>IFERROR(O22/S22-1,"n/a")</f>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f>IFERROR(F23/G23-1,"n/a")</f>
        <v>1.8103205402643319</v>
      </c>
      <c r="L23" s="71" t="str">
        <f>IFERROR(F23/H23-1,"n/a")</f>
        <v>n/a</v>
      </c>
      <c r="M23" s="71">
        <f>IFERROR(F23/I23-1,"n/a")</f>
        <v>0.13910782458772286</v>
      </c>
      <c r="N23" s="131">
        <f>IFERROR(F23/J23-1,"n/a")</f>
        <v>0.10474869433978662</v>
      </c>
      <c r="O23" s="75">
        <f t="shared" si="3"/>
        <v>406985</v>
      </c>
      <c r="P23" s="75">
        <f t="shared" si="3"/>
        <v>144818</v>
      </c>
      <c r="Q23" s="75">
        <f t="shared" si="3"/>
        <v>0</v>
      </c>
      <c r="R23" s="75">
        <f t="shared" si="3"/>
        <v>357284</v>
      </c>
      <c r="S23" s="75">
        <f t="shared" si="3"/>
        <v>368396</v>
      </c>
      <c r="T23" s="71">
        <f>IFERROR(O23/P23-1,"n/a")</f>
        <v>1.8103205402643319</v>
      </c>
      <c r="U23" s="71" t="str">
        <f>IFERROR(O23/Q23-1,"n/a")</f>
        <v>n/a</v>
      </c>
      <c r="V23" s="71">
        <f>IFERROR(O23/R23-1,"n/a")</f>
        <v>0.13910782458772286</v>
      </c>
      <c r="W23" s="131">
        <f>IFERROR(O23/S23-1,"n/a")</f>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f>IFERROR(F25/G25-1,"n/a")</f>
        <v>0.33333333333333326</v>
      </c>
      <c r="L25" s="71">
        <f>IFERROR(F25/H25-1,"n/a")</f>
        <v>3</v>
      </c>
      <c r="M25" s="71">
        <f>IFERROR(F25/I25-1,"n/a")</f>
        <v>-0.19999999999999996</v>
      </c>
      <c r="N25" s="131">
        <f>IFERROR(F25/J25-1,"n/a")</f>
        <v>0</v>
      </c>
      <c r="O25" s="75">
        <f t="shared" ref="O25:S26" si="4">F25</f>
        <v>4</v>
      </c>
      <c r="P25" s="75">
        <f t="shared" si="4"/>
        <v>3</v>
      </c>
      <c r="Q25" s="75">
        <f t="shared" si="4"/>
        <v>1</v>
      </c>
      <c r="R25" s="75">
        <f t="shared" si="4"/>
        <v>5</v>
      </c>
      <c r="S25" s="75">
        <f t="shared" si="4"/>
        <v>4</v>
      </c>
      <c r="T25" s="71">
        <f>IFERROR(O25/P25-1,"n/a")</f>
        <v>0.33333333333333326</v>
      </c>
      <c r="U25" s="71">
        <f>IFERROR(O25/Q25-1,"n/a")</f>
        <v>3</v>
      </c>
      <c r="V25" s="71">
        <f>IFERROR(O25/R25-1,"n/a")</f>
        <v>-0.19999999999999996</v>
      </c>
      <c r="W25" s="131">
        <f>IFERROR(O25/S25-1,"n/a")</f>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f>IFERROR(F26/G26-1,"n/a")</f>
        <v>7.7220916568742659</v>
      </c>
      <c r="L26" s="71">
        <f>IFERROR(F26/H26-1,"n/a")</f>
        <v>22.051242236024844</v>
      </c>
      <c r="M26" s="71">
        <f>IFERROR(F26/I26-1,"n/a")</f>
        <v>-0.35849790415280236</v>
      </c>
      <c r="N26" s="131">
        <f>IFERROR(F26/J26-1,"n/a")</f>
        <v>-0.24702003550595997</v>
      </c>
      <c r="O26" s="75">
        <f t="shared" si="4"/>
        <v>14845</v>
      </c>
      <c r="P26" s="75">
        <f t="shared" si="4"/>
        <v>1702</v>
      </c>
      <c r="Q26" s="75">
        <f t="shared" si="4"/>
        <v>644</v>
      </c>
      <c r="R26" s="75">
        <f t="shared" si="4"/>
        <v>23141</v>
      </c>
      <c r="S26" s="75">
        <f t="shared" si="4"/>
        <v>19715</v>
      </c>
      <c r="T26" s="71">
        <f>IFERROR(O26/P26-1,"n/a")</f>
        <v>7.7220916568742659</v>
      </c>
      <c r="U26" s="71">
        <f>IFERROR(O26/Q26-1,"n/a")</f>
        <v>22.051242236024844</v>
      </c>
      <c r="V26" s="71">
        <f>IFERROR(O26/R26-1,"n/a")</f>
        <v>-0.35849790415280236</v>
      </c>
      <c r="W26" s="131">
        <f>IFERROR(O26/S26-1,"n/a")</f>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f>2+45+38</f>
        <v>85</v>
      </c>
      <c r="G28" s="130">
        <v>0</v>
      </c>
      <c r="H28" s="130">
        <v>1</v>
      </c>
      <c r="I28" s="130">
        <v>0</v>
      </c>
      <c r="J28" s="130">
        <v>1</v>
      </c>
      <c r="K28" s="71" t="str">
        <f>IFERROR(F28/G28-1,"n/a")</f>
        <v>n/a</v>
      </c>
      <c r="L28" s="71">
        <f>IFERROR(F28/H28-1,"n/a")</f>
        <v>84</v>
      </c>
      <c r="M28" s="71" t="str">
        <f>IFERROR(F28/I28-1,"n/a")</f>
        <v>n/a</v>
      </c>
      <c r="N28" s="131">
        <f>IFERROR(F28/J28-1,"n/a")</f>
        <v>84</v>
      </c>
      <c r="O28" s="75">
        <f t="shared" ref="O28:S29" si="5">F28</f>
        <v>85</v>
      </c>
      <c r="P28" s="75">
        <f t="shared" si="5"/>
        <v>0</v>
      </c>
      <c r="Q28" s="75">
        <f t="shared" si="5"/>
        <v>1</v>
      </c>
      <c r="R28" s="75">
        <f t="shared" si="5"/>
        <v>0</v>
      </c>
      <c r="S28" s="75">
        <f t="shared" si="5"/>
        <v>1</v>
      </c>
      <c r="T28" s="71" t="str">
        <f>IFERROR(O28/P28-1,"n/a")</f>
        <v>n/a</v>
      </c>
      <c r="U28" s="71">
        <f>IFERROR(O28/Q28-1,"n/a")</f>
        <v>84</v>
      </c>
      <c r="V28" s="71" t="str">
        <f>IFERROR(O28/R28-1,"n/a")</f>
        <v>n/a</v>
      </c>
      <c r="W28" s="131">
        <f>IFERROR(O28/S28-1,"n/a")</f>
        <v>84</v>
      </c>
      <c r="X28" s="75">
        <v>605</v>
      </c>
      <c r="Y28" s="75">
        <v>127</v>
      </c>
      <c r="Z28" s="191">
        <v>37</v>
      </c>
      <c r="AA28" s="192">
        <f>282+81</f>
        <v>363</v>
      </c>
    </row>
    <row r="29" spans="1:51" ht="14.4">
      <c r="A29" s="10"/>
      <c r="B29" s="187"/>
      <c r="C29" s="190"/>
      <c r="D29" s="168" t="s">
        <v>20</v>
      </c>
      <c r="E29" s="189"/>
      <c r="F29" s="134">
        <f>1481+148792+625+69047</f>
        <v>219945</v>
      </c>
      <c r="G29" s="130">
        <v>0</v>
      </c>
      <c r="H29" s="130">
        <v>644</v>
      </c>
      <c r="I29" s="130">
        <v>0</v>
      </c>
      <c r="J29" s="130">
        <v>1352</v>
      </c>
      <c r="K29" s="71" t="str">
        <f>IFERROR(F29/G29-1,"n/a")</f>
        <v>n/a</v>
      </c>
      <c r="L29" s="71">
        <f>IFERROR(F29/H29-1,"n/a")</f>
        <v>340.52950310559004</v>
      </c>
      <c r="M29" s="71" t="str">
        <f>IFERROR(F29/I29-1,"n/a")</f>
        <v>n/a</v>
      </c>
      <c r="N29" s="131">
        <f>IFERROR(F29/J29-1,"n/a")</f>
        <v>161.68121301775147</v>
      </c>
      <c r="O29" s="75">
        <f t="shared" si="5"/>
        <v>219945</v>
      </c>
      <c r="P29" s="75">
        <f t="shared" si="5"/>
        <v>0</v>
      </c>
      <c r="Q29" s="75">
        <f t="shared" si="5"/>
        <v>644</v>
      </c>
      <c r="R29" s="75">
        <f t="shared" si="5"/>
        <v>0</v>
      </c>
      <c r="S29" s="75">
        <f t="shared" si="5"/>
        <v>1352</v>
      </c>
      <c r="T29" s="71" t="str">
        <f>IFERROR(O29/P29-1,"n/a")</f>
        <v>n/a</v>
      </c>
      <c r="U29" s="71">
        <f>IFERROR(O29/Q29-1,"n/a")</f>
        <v>340.52950310559004</v>
      </c>
      <c r="V29" s="71" t="str">
        <f>IFERROR(O29/R29-1,"n/a")</f>
        <v>n/a</v>
      </c>
      <c r="W29" s="131">
        <f>IFERROR(O29/S29-1,"n/a")</f>
        <v>161.68121301775147</v>
      </c>
      <c r="X29" s="75">
        <v>1098243</v>
      </c>
      <c r="Y29" s="75">
        <v>165083</v>
      </c>
      <c r="Z29" s="191">
        <f>20768+8294</f>
        <v>29062</v>
      </c>
      <c r="AA29" s="192">
        <f>659951+168729+38484</f>
        <v>867164</v>
      </c>
    </row>
    <row r="30" spans="1:51" ht="15" customHeight="1" thickBot="1">
      <c r="A30" s="10"/>
      <c r="B30" s="187"/>
      <c r="C30" s="198" t="s">
        <v>16</v>
      </c>
      <c r="D30" s="199"/>
      <c r="E30" s="200"/>
      <c r="F30" s="137">
        <f t="shared" ref="F30:J31" si="6">F13+F16+F19+F22+F25+F28</f>
        <v>305</v>
      </c>
      <c r="G30" s="137">
        <f t="shared" si="6"/>
        <v>186</v>
      </c>
      <c r="H30" s="137">
        <f t="shared" si="6"/>
        <v>2</v>
      </c>
      <c r="I30" s="137">
        <f t="shared" si="6"/>
        <v>212</v>
      </c>
      <c r="J30" s="137">
        <f t="shared" si="6"/>
        <v>218</v>
      </c>
      <c r="K30" s="138">
        <f>IFERROR(F30/G30-1,"n/a")</f>
        <v>0.63978494623655924</v>
      </c>
      <c r="L30" s="138">
        <f>IFERROR(F30/H30-1,"n/a")</f>
        <v>151.5</v>
      </c>
      <c r="M30" s="138">
        <f>IFERROR(F30/I30-1,"n/a")</f>
        <v>0.43867924528301883</v>
      </c>
      <c r="N30" s="139">
        <f>IFERROR(F30/J30-1,"n/a")</f>
        <v>0.39908256880733939</v>
      </c>
      <c r="O30" s="140">
        <f t="shared" ref="O30:S31" si="7">O13+O16+O19+O22+O25+O28</f>
        <v>305</v>
      </c>
      <c r="P30" s="140">
        <f t="shared" si="7"/>
        <v>186</v>
      </c>
      <c r="Q30" s="140">
        <f t="shared" si="7"/>
        <v>2</v>
      </c>
      <c r="R30" s="140">
        <f t="shared" si="7"/>
        <v>212</v>
      </c>
      <c r="S30" s="140">
        <f t="shared" si="7"/>
        <v>218</v>
      </c>
      <c r="T30" s="138">
        <f>IFERROR(O30/P30-1,"n/a")</f>
        <v>0.63978494623655924</v>
      </c>
      <c r="U30" s="138">
        <f>IFERROR(O30/Q30-1,"n/a")</f>
        <v>151.5</v>
      </c>
      <c r="V30" s="138">
        <f>IFERROR(O30/R30-1,"n/a")</f>
        <v>0.43867924528301883</v>
      </c>
      <c r="W30" s="139">
        <f>IFERROR(O30/S30-1,"n/a")</f>
        <v>0.39908256880733939</v>
      </c>
      <c r="X30" s="140">
        <f t="shared" ref="X30:AA31" si="8">X13+X16+X19+X22+X25+X28</f>
        <v>3627</v>
      </c>
      <c r="Y30" s="140">
        <f t="shared" si="8"/>
        <v>1062</v>
      </c>
      <c r="Z30" s="140">
        <f t="shared" si="8"/>
        <v>667</v>
      </c>
      <c r="AA30" s="159">
        <f t="shared" si="8"/>
        <v>3344</v>
      </c>
    </row>
    <row r="31" spans="1:51" s="27" customFormat="1" ht="15" customHeight="1" thickTop="1" thickBot="1">
      <c r="A31" s="10"/>
      <c r="B31" s="187"/>
      <c r="C31" s="201" t="s">
        <v>17</v>
      </c>
      <c r="D31" s="202"/>
      <c r="E31" s="203"/>
      <c r="F31" s="141">
        <f t="shared" si="6"/>
        <v>833932</v>
      </c>
      <c r="G31" s="141">
        <f t="shared" si="6"/>
        <v>219956</v>
      </c>
      <c r="H31" s="141">
        <f t="shared" si="6"/>
        <v>1288</v>
      </c>
      <c r="I31" s="141">
        <f t="shared" si="6"/>
        <v>555038</v>
      </c>
      <c r="J31" s="141">
        <f t="shared" si="6"/>
        <v>620852</v>
      </c>
      <c r="K31" s="142">
        <f>IFERROR(F31/G31-1,"n/a")</f>
        <v>2.7913582716543308</v>
      </c>
      <c r="L31" s="142">
        <f>IFERROR(F31/H31-1,"n/a")</f>
        <v>646.46273291925468</v>
      </c>
      <c r="M31" s="142">
        <f>IFERROR(F31/I31-1,"n/a")</f>
        <v>0.50247730786000244</v>
      </c>
      <c r="N31" s="143">
        <f>IFERROR(F31/J31-1,"n/a")</f>
        <v>0.3432057881749595</v>
      </c>
      <c r="O31" s="144">
        <f t="shared" si="7"/>
        <v>833932</v>
      </c>
      <c r="P31" s="144">
        <f t="shared" si="7"/>
        <v>219956</v>
      </c>
      <c r="Q31" s="144">
        <f t="shared" si="7"/>
        <v>1288</v>
      </c>
      <c r="R31" s="144">
        <f t="shared" si="7"/>
        <v>555038</v>
      </c>
      <c r="S31" s="144">
        <f t="shared" si="7"/>
        <v>620852</v>
      </c>
      <c r="T31" s="142">
        <f>IFERROR(O31/P31-1,"n/a")</f>
        <v>2.7913582716543308</v>
      </c>
      <c r="U31" s="142">
        <f>IFERROR(O31/Q31-1,"n/a")</f>
        <v>646.46273291925468</v>
      </c>
      <c r="V31" s="142">
        <f>IFERROR(O31/R31-1,"n/a")</f>
        <v>0.50247730786000244</v>
      </c>
      <c r="W31" s="143">
        <f>IFERROR(O31/S31-1,"n/a")</f>
        <v>0.3432057881749595</v>
      </c>
      <c r="X31" s="144">
        <f t="shared" si="8"/>
        <v>7627084</v>
      </c>
      <c r="Y31" s="144">
        <f t="shared" si="8"/>
        <v>1554247</v>
      </c>
      <c r="Z31" s="144">
        <f t="shared" si="8"/>
        <v>1323431</v>
      </c>
      <c r="AA31" s="162">
        <f t="shared" si="8"/>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Normal="100" zoomScalePageLayoutView="40" workbookViewId="0">
      <selection activeCell="D13" sqref="D13:D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39</v>
      </c>
      <c r="G9" s="220"/>
      <c r="H9" s="220"/>
      <c r="I9" s="220"/>
      <c r="J9" s="220"/>
      <c r="K9" s="220"/>
      <c r="L9" s="221"/>
      <c r="M9" s="222" t="s">
        <v>38</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f>F13+'[3]Nov-22'!M13</f>
        <v>346</v>
      </c>
      <c r="N13" s="75">
        <f>G13+'[3]Nov-22'!N13</f>
        <v>111</v>
      </c>
      <c r="O13" s="75">
        <f>H13+'[3]Nov-22'!O13</f>
        <v>145</v>
      </c>
      <c r="P13" s="75">
        <f>I13+'[3]Nov-22'!P13</f>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f>F14+'[3]Nov-22'!M14</f>
        <v>380182</v>
      </c>
      <c r="N14" s="75">
        <f>G14+'[3]Nov-22'!N14</f>
        <v>80863</v>
      </c>
      <c r="O14" s="75">
        <f>H14+'[3]Nov-22'!O14</f>
        <v>258885</v>
      </c>
      <c r="P14" s="75">
        <f>I14+'[3]Nov-22'!P14</f>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f>F16+'[3]Nov-22'!M16</f>
        <v>778</v>
      </c>
      <c r="N16" s="75">
        <f>G16+'[3]Nov-22'!N16</f>
        <v>283</v>
      </c>
      <c r="O16" s="75">
        <f>H16+'[3]Nov-22'!O16</f>
        <v>43</v>
      </c>
      <c r="P16" s="75">
        <f>I16+'[3]Nov-22'!P16</f>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f>F17+'[3]Nov-22'!M17</f>
        <v>1843624</v>
      </c>
      <c r="N17" s="75">
        <f>G17+'[3]Nov-22'!N17</f>
        <v>465109</v>
      </c>
      <c r="O17" s="75">
        <f>H17+'[3]Nov-22'!O17</f>
        <v>140552</v>
      </c>
      <c r="P17" s="75">
        <f>I17+'[3]Nov-22'!P17</f>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f>F19+'[3]Nov-22'!M19</f>
        <v>475</v>
      </c>
      <c r="N19" s="75">
        <f>G19+'[3]Nov-22'!N19</f>
        <v>23</v>
      </c>
      <c r="O19" s="75">
        <f>H19+'[3]Nov-22'!O19</f>
        <v>4</v>
      </c>
      <c r="P19" s="75">
        <f>I19+'[3]Nov-22'!P19</f>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f>F20+'[3]Nov-22'!M20</f>
        <v>561984</v>
      </c>
      <c r="N20" s="75">
        <f>G20+'[3]Nov-22'!N20</f>
        <v>8611</v>
      </c>
      <c r="O20" s="75">
        <f>H20+'[3]Nov-22'!O20</f>
        <v>1753</v>
      </c>
      <c r="P20" s="75">
        <f>I20+'[3]Nov-22'!P20</f>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f>F22+'[3]Nov-22'!M22</f>
        <v>1140</v>
      </c>
      <c r="N22" s="75">
        <f>G22+'[3]Nov-22'!N22</f>
        <v>411</v>
      </c>
      <c r="O22" s="75">
        <f>H22+'[3]Nov-22'!O22</f>
        <v>406</v>
      </c>
      <c r="P22" s="75">
        <f>I22+'[3]Nov-22'!P22</f>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f>F23+'[3]Nov-22'!M23</f>
        <v>3212646</v>
      </c>
      <c r="N23" s="75">
        <f>G23+'[3]Nov-22'!N23</f>
        <v>687449</v>
      </c>
      <c r="O23" s="75">
        <f>H23+'[3]Nov-22'!O23</f>
        <v>833999</v>
      </c>
      <c r="P23" s="75">
        <f>I23+'[3]Nov-22'!P23</f>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f>F25+'[3]Nov-22'!M25</f>
        <v>283</v>
      </c>
      <c r="N25" s="75">
        <f>G25+'[3]Nov-22'!N25</f>
        <v>107</v>
      </c>
      <c r="O25" s="75">
        <f>H25+'[3]Nov-22'!O25</f>
        <v>32</v>
      </c>
      <c r="P25" s="75">
        <f>I25+'[3]Nov-22'!P25</f>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f>F26+'[3]Nov-22'!M26</f>
        <v>530405</v>
      </c>
      <c r="N26" s="75">
        <f>G26+'[3]Nov-22'!N26</f>
        <v>147132</v>
      </c>
      <c r="O26" s="75">
        <f>H26+'[3]Nov-22'!O26</f>
        <v>59180</v>
      </c>
      <c r="P26" s="75">
        <f>I26+'[3]Nov-22'!P26</f>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f>F28+'[3]Nov-22'!M28</f>
        <v>605</v>
      </c>
      <c r="N28" s="75">
        <f>G28+'[3]Nov-22'!N28</f>
        <v>127</v>
      </c>
      <c r="O28" s="75">
        <f>H28+'[3]Nov-22'!O28</f>
        <v>37</v>
      </c>
      <c r="P28" s="75">
        <f>I28+'[3]Nov-22'!P28</f>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f>F29+'[3]Nov-22'!M29</f>
        <v>1098243</v>
      </c>
      <c r="N29" s="75">
        <f>G29+'[3]Nov-22'!N29</f>
        <v>165083</v>
      </c>
      <c r="O29" s="75">
        <f>H29+'[3]Nov-22'!O29</f>
        <v>29062</v>
      </c>
      <c r="P29" s="75">
        <f>I29+'[3]Nov-22'!P29</f>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35</v>
      </c>
      <c r="G9" s="220"/>
      <c r="H9" s="220"/>
      <c r="I9" s="220"/>
      <c r="J9" s="220"/>
      <c r="K9" s="220"/>
      <c r="L9" s="221"/>
      <c r="M9" s="222" t="s">
        <v>36</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20" t="s">
        <v>32</v>
      </c>
      <c r="G9" s="220"/>
      <c r="H9" s="220"/>
      <c r="I9" s="220"/>
      <c r="J9" s="220"/>
      <c r="K9" s="220"/>
      <c r="L9" s="221"/>
      <c r="M9" s="222" t="s">
        <v>33</v>
      </c>
      <c r="N9" s="220"/>
      <c r="O9" s="220"/>
      <c r="P9" s="220"/>
      <c r="Q9" s="220"/>
      <c r="R9" s="220"/>
      <c r="S9" s="221"/>
      <c r="T9" s="222" t="s">
        <v>25</v>
      </c>
      <c r="U9" s="220"/>
      <c r="V9" s="223"/>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f>F13+'[3]Sep-22'!M13</f>
        <v>233</v>
      </c>
      <c r="N13" s="75">
        <f>G13+'[3]Sep-22'!N13</f>
        <v>20</v>
      </c>
      <c r="O13" s="75">
        <f>H13+'[3]Sep-22'!O13</f>
        <v>145</v>
      </c>
      <c r="P13" s="75">
        <f>I13+'[3]Sep-22'!P13</f>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f>F14+'[3]Sep-22'!M14</f>
        <v>206692</v>
      </c>
      <c r="N14" s="75">
        <f>G14+'[3]Sep-22'!N14</f>
        <v>4921</v>
      </c>
      <c r="O14" s="75">
        <f>H14+'[3]Sep-22'!O14</f>
        <v>258885</v>
      </c>
      <c r="P14" s="75">
        <f>I14+'[3]Sep-22'!P14</f>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f>F16+'[3]Sep-22'!M16</f>
        <v>656</v>
      </c>
      <c r="N16" s="75">
        <f>G16+'[3]Sep-22'!N16</f>
        <v>191</v>
      </c>
      <c r="O16" s="75">
        <f>H16+'[3]Sep-22'!O16</f>
        <v>43</v>
      </c>
      <c r="P16" s="75">
        <f>I16+'[3]Sep-22'!P16</f>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f>F17+'[3]Sep-22'!M17</f>
        <v>1579986</v>
      </c>
      <c r="N17" s="75">
        <f>G17+'[3]Sep-22'!N17</f>
        <v>342388</v>
      </c>
      <c r="O17" s="75">
        <f>H17+'[3]Sep-22'!O17</f>
        <v>140552</v>
      </c>
      <c r="P17" s="75">
        <f>I17+'[3]Sep-22'!P17</f>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f>F19+'[3]Sep-22'!M19</f>
        <v>434</v>
      </c>
      <c r="N19" s="75">
        <f>G19+'[3]Sep-22'!N19</f>
        <v>11</v>
      </c>
      <c r="O19" s="75">
        <f>H19+'[3]Sep-22'!O19</f>
        <v>4</v>
      </c>
      <c r="P19" s="75">
        <f>I19+'[3]Sep-22'!P19</f>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f>F20+'[3]Sep-22'!M20</f>
        <v>524520</v>
      </c>
      <c r="N20" s="75">
        <f>G20+'[3]Sep-22'!N20</f>
        <v>3535</v>
      </c>
      <c r="O20" s="75">
        <f>H20+'[3]Sep-22'!O20</f>
        <v>1753</v>
      </c>
      <c r="P20" s="75">
        <f>I20+'[3]Sep-22'!P20</f>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f>F22+'[3]Sep-22'!M22</f>
        <v>918</v>
      </c>
      <c r="N22" s="75">
        <f>G22+'[3]Sep-22'!N22</f>
        <v>215</v>
      </c>
      <c r="O22" s="75">
        <f>H22+'[3]Sep-22'!O22</f>
        <v>406</v>
      </c>
      <c r="P22" s="75">
        <f>I22+'[3]Sep-22'!P22</f>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f>F23+'[3]Sep-22'!M23</f>
        <v>2457197</v>
      </c>
      <c r="N23" s="75">
        <f>G23+'[3]Sep-22'!N23</f>
        <v>324210</v>
      </c>
      <c r="O23" s="75">
        <f>H23+'[3]Sep-22'!O23</f>
        <v>833999</v>
      </c>
      <c r="P23" s="75">
        <f>I23+'[3]Sep-22'!P23</f>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f>F25+'[3]Sep-22'!M25</f>
        <v>267</v>
      </c>
      <c r="N25" s="75">
        <f>G25+'[3]Sep-22'!N25</f>
        <v>87</v>
      </c>
      <c r="O25" s="75">
        <f>H25+'[3]Sep-22'!O25</f>
        <v>24</v>
      </c>
      <c r="P25" s="75">
        <f>I25+'[3]Sep-22'!P25</f>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f>F26+'[3]Sep-22'!M26</f>
        <v>483337</v>
      </c>
      <c r="N26" s="75">
        <f>G26+'[3]Sep-22'!N26</f>
        <v>117218</v>
      </c>
      <c r="O26" s="75">
        <f>H26+'[3]Sep-22'!O26</f>
        <v>55662</v>
      </c>
      <c r="P26" s="75">
        <f>I26+'[3]Sep-22'!P26</f>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f>F28+'[3]Sep-22'!M28</f>
        <v>506</v>
      </c>
      <c r="N28" s="75">
        <f>G28+'[3]Sep-22'!N28</f>
        <v>107</v>
      </c>
      <c r="O28" s="75">
        <f>H28+'[3]Sep-22'!O28</f>
        <v>24</v>
      </c>
      <c r="P28" s="75">
        <f>I28+'[3]Sep-22'!P28</f>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f>F29+'[3]Sep-22'!M29</f>
        <v>832358</v>
      </c>
      <c r="N29" s="75">
        <f>G29+'[3]Sep-22'!N29</f>
        <v>150273</v>
      </c>
      <c r="O29" s="75">
        <f>H29+'[3]Sep-22'!O29</f>
        <v>16312</v>
      </c>
      <c r="P29" s="75">
        <f>I29+'[3]Sep-22'!P29</f>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 </vt:lpstr>
      <vt:lpstr>Notlar</vt:lpstr>
      <vt:lpstr>Yasal Uyarı</vt:lpstr>
      <vt:lpstr>Gemi Doluluk Oranları_2022</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2023-03-16T06:25:43Z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