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3"/>
  </bookViews>
  <sheets>
    <sheet name=" " sheetId="3" r:id="rId1"/>
    <sheet name="Disclaimer" sheetId="13" r:id="rId2"/>
    <sheet name="Notes" sheetId="11" r:id="rId3"/>
    <sheet name="Occupancy_2023" sheetId="24" r:id="rId4"/>
    <sheet name="Traffic&gt;" sheetId="25" r:id="rId5"/>
    <sheet name="June-23" sheetId="36" r:id="rId6"/>
    <sheet name="May-23" sheetId="35" r:id="rId7"/>
    <sheet name="Apr-23" sheetId="34" r:id="rId8"/>
    <sheet name="Mar-23" sheetId="33" r:id="rId9"/>
    <sheet name="Mar-23_old structure" sheetId="32" r:id="rId10"/>
    <sheet name="Feb-23" sheetId="31" r:id="rId11"/>
    <sheet name="Jan-23" sheetId="30" r:id="rId12"/>
    <sheet name="Dec-22" sheetId="29" r:id="rId13"/>
    <sheet name="Nov-22" sheetId="28" r:id="rId14"/>
    <sheet name="Oct-22" sheetId="27" r:id="rId15"/>
    <sheet name="Sep-22" sheetId="26" r:id="rId16"/>
    <sheet name="Aug-22" sheetId="22" r:id="rId17"/>
    <sheet name="Jul-22" sheetId="21" r:id="rId18"/>
    <sheet name="Jun-22" sheetId="20" r:id="rId19"/>
    <sheet name="May-22" sheetId="19" r:id="rId20"/>
    <sheet name="Apr-22" sheetId="18" r:id="rId21"/>
    <sheet name="Mar-22" sheetId="17" r:id="rId22"/>
    <sheet name="Feb-22" sheetId="16" r:id="rId23"/>
    <sheet name="Jan-22" sheetId="15" r:id="rId24"/>
    <sheet name="Dec-21" sheetId="14" r:id="rId25"/>
    <sheet name="Nov-21" sheetId="10" r:id="rId26"/>
    <sheet name="Oct-21" sheetId="9" r:id="rId27"/>
    <sheet name="Sept-21" sheetId="1" r:id="rId28"/>
  </sheets>
  <externalReferences>
    <externalReference r:id="rId29"/>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0" hidden="1">'Apr-22'!$X:$XFD</definedName>
    <definedName name="Z_5F6D01E3_9E6F_4D7F_980F_63899AF95899_.wvu.Cols" localSheetId="16" hidden="1">'Aug-22'!$X:$XFD</definedName>
    <definedName name="Z_5F6D01E3_9E6F_4D7F_980F_63899AF95899_.wvu.Cols" localSheetId="24" hidden="1">'Dec-21'!$S:$XFD</definedName>
    <definedName name="Z_5F6D01E3_9E6F_4D7F_980F_63899AF95899_.wvu.Cols" localSheetId="12" hidden="1">'Dec-22'!$X:$XFD</definedName>
    <definedName name="Z_5F6D01E3_9E6F_4D7F_980F_63899AF95899_.wvu.Cols" localSheetId="1" hidden="1">Disclaimer!$X:$XFD</definedName>
    <definedName name="Z_5F6D01E3_9E6F_4D7F_980F_63899AF95899_.wvu.Cols" localSheetId="22" hidden="1">'Feb-22'!$X:$XFD</definedName>
    <definedName name="Z_5F6D01E3_9E6F_4D7F_980F_63899AF95899_.wvu.Cols" localSheetId="23" hidden="1">'Jan-22'!$X:$XFD</definedName>
    <definedName name="Z_5F6D01E3_9E6F_4D7F_980F_63899AF95899_.wvu.Cols" localSheetId="11" hidden="1">'Jan-23'!$AC:$XFD</definedName>
    <definedName name="Z_5F6D01E3_9E6F_4D7F_980F_63899AF95899_.wvu.Cols" localSheetId="17" hidden="1">'Jul-22'!$X:$XFD</definedName>
    <definedName name="Z_5F6D01E3_9E6F_4D7F_980F_63899AF95899_.wvu.Cols" localSheetId="18" hidden="1">'Jun-22'!$X:$XFD</definedName>
    <definedName name="Z_5F6D01E3_9E6F_4D7F_980F_63899AF95899_.wvu.Cols" localSheetId="21" hidden="1">'Mar-22'!$X:$XFD</definedName>
    <definedName name="Z_5F6D01E3_9E6F_4D7F_980F_63899AF95899_.wvu.Cols" localSheetId="19" hidden="1">'May-22'!$X:$XFD</definedName>
    <definedName name="Z_5F6D01E3_9E6F_4D7F_980F_63899AF95899_.wvu.Cols" localSheetId="2" hidden="1">Notes!$S:$XFD</definedName>
    <definedName name="Z_5F6D01E3_9E6F_4D7F_980F_63899AF95899_.wvu.Cols" localSheetId="25" hidden="1">'Nov-21'!$S:$XFD</definedName>
    <definedName name="Z_5F6D01E3_9E6F_4D7F_980F_63899AF95899_.wvu.Cols" localSheetId="13" hidden="1">'Nov-22'!$X:$XFD</definedName>
    <definedName name="Z_5F6D01E3_9E6F_4D7F_980F_63899AF95899_.wvu.Cols" localSheetId="3" hidden="1">Occupancy_2023!$X:$XFD</definedName>
    <definedName name="Z_5F6D01E3_9E6F_4D7F_980F_63899AF95899_.wvu.Cols" localSheetId="26" hidden="1">'Oct-21'!$S:$XFD</definedName>
    <definedName name="Z_5F6D01E3_9E6F_4D7F_980F_63899AF95899_.wvu.Cols" localSheetId="14" hidden="1">'Oct-22'!$X:$XFD</definedName>
    <definedName name="Z_5F6D01E3_9E6F_4D7F_980F_63899AF95899_.wvu.Cols" localSheetId="15" hidden="1">'Sep-22'!$X:$XFD</definedName>
    <definedName name="Z_5F6D01E3_9E6F_4D7F_980F_63899AF95899_.wvu.Cols" localSheetId="27"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0" hidden="1">'Apr-22'!$49:$1048576,'Apr-22'!$30:$48</definedName>
    <definedName name="Z_5F6D01E3_9E6F_4D7F_980F_63899AF95899_.wvu.Rows" localSheetId="24" hidden="1">'Dec-21'!$49:$1048576,'Dec-21'!$30:$48</definedName>
    <definedName name="Z_5F6D01E3_9E6F_4D7F_980F_63899AF95899_.wvu.Rows" localSheetId="1" hidden="1">Disclaimer!$45:$1048576,Disclaimer!$30:$44</definedName>
    <definedName name="Z_5F6D01E3_9E6F_4D7F_980F_63899AF95899_.wvu.Rows" localSheetId="22" hidden="1">'Feb-22'!$49:$1048576,'Feb-22'!$30:$48</definedName>
    <definedName name="Z_5F6D01E3_9E6F_4D7F_980F_63899AF95899_.wvu.Rows" localSheetId="23" hidden="1">'Jan-22'!$49:$1048576,'Jan-22'!$30:$48</definedName>
    <definedName name="Z_5F6D01E3_9E6F_4D7F_980F_63899AF95899_.wvu.Rows" localSheetId="18" hidden="1">'Jun-22'!$49:$1048576,'Jun-22'!$30:$48</definedName>
    <definedName name="Z_5F6D01E3_9E6F_4D7F_980F_63899AF95899_.wvu.Rows" localSheetId="21" hidden="1">'Mar-22'!$49:$1048576,'Mar-22'!$30:$48</definedName>
    <definedName name="Z_5F6D01E3_9E6F_4D7F_980F_63899AF95899_.wvu.Rows" localSheetId="19" hidden="1">'May-22'!$49:$1048576,'May-22'!$30:$48</definedName>
    <definedName name="Z_5F6D01E3_9E6F_4D7F_980F_63899AF95899_.wvu.Rows" localSheetId="2" hidden="1">Notes!$45:$1048576,Notes!$27:$44</definedName>
    <definedName name="Z_5F6D01E3_9E6F_4D7F_980F_63899AF95899_.wvu.Rows" localSheetId="25" hidden="1">'Nov-21'!$49:$1048576,'Nov-21'!$30:$48</definedName>
    <definedName name="Z_5F6D01E3_9E6F_4D7F_980F_63899AF95899_.wvu.Rows" localSheetId="26" hidden="1">'Oct-21'!$49:$1048576,'Oct-21'!$30:$48</definedName>
    <definedName name="Z_5F6D01E3_9E6F_4D7F_980F_63899AF95899_.wvu.Rows" localSheetId="27"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34" l="1"/>
  <c r="O26" i="35" s="1"/>
  <c r="O26" i="36" s="1"/>
  <c r="S50" i="36" l="1"/>
  <c r="R50" i="36"/>
  <c r="Q50" i="36"/>
  <c r="P50" i="36"/>
  <c r="O50" i="36"/>
  <c r="S49" i="36"/>
  <c r="R49" i="36"/>
  <c r="Q49" i="36"/>
  <c r="P49" i="36"/>
  <c r="O49" i="36"/>
  <c r="O46" i="36"/>
  <c r="S44" i="36"/>
  <c r="Q44" i="36"/>
  <c r="P44" i="36"/>
  <c r="O44" i="36"/>
  <c r="P43" i="36"/>
  <c r="O43" i="36"/>
  <c r="S41" i="36"/>
  <c r="R41" i="36"/>
  <c r="Q41" i="36"/>
  <c r="P41" i="36"/>
  <c r="S40" i="36"/>
  <c r="R40" i="36"/>
  <c r="P40" i="36"/>
  <c r="S38" i="36"/>
  <c r="R38" i="36"/>
  <c r="Q38" i="36"/>
  <c r="P38" i="36"/>
  <c r="S37" i="36"/>
  <c r="R37" i="36"/>
  <c r="Q37" i="36"/>
  <c r="P37" i="36"/>
  <c r="S26" i="36"/>
  <c r="R26" i="36"/>
  <c r="Q26" i="36"/>
  <c r="P26" i="36"/>
  <c r="S25" i="36"/>
  <c r="R25" i="36"/>
  <c r="Q25" i="36"/>
  <c r="P25" i="36"/>
  <c r="O25" i="36"/>
  <c r="Q23" i="36"/>
  <c r="Q22" i="36"/>
  <c r="J20" i="36"/>
  <c r="G20" i="36"/>
  <c r="F20" i="36"/>
  <c r="O49" i="34" l="1"/>
  <c r="P49" i="34"/>
  <c r="Q49" i="34"/>
  <c r="R49" i="34"/>
  <c r="S49" i="34"/>
  <c r="O50" i="34"/>
  <c r="P50" i="34"/>
  <c r="Q50" i="34"/>
  <c r="R50" i="34"/>
  <c r="S50" i="34"/>
  <c r="O46" i="34"/>
  <c r="P46" i="34"/>
  <c r="Q46" i="34"/>
  <c r="R46" i="34"/>
  <c r="S46" i="34"/>
  <c r="P47" i="34"/>
  <c r="Q47" i="34"/>
  <c r="R47" i="34"/>
  <c r="S47" i="34"/>
  <c r="O43" i="34"/>
  <c r="P43" i="34"/>
  <c r="Q43" i="34"/>
  <c r="R43" i="34"/>
  <c r="S43" i="34"/>
  <c r="O44" i="34"/>
  <c r="P44" i="34"/>
  <c r="Q44" i="34"/>
  <c r="R44" i="34"/>
  <c r="S44" i="34"/>
  <c r="O40" i="34"/>
  <c r="P40" i="34"/>
  <c r="R40" i="34"/>
  <c r="S40" i="34"/>
  <c r="O41" i="34"/>
  <c r="P41" i="34"/>
  <c r="Q41" i="34"/>
  <c r="R41" i="34"/>
  <c r="S41" i="34"/>
  <c r="S38" i="34"/>
  <c r="R38" i="34"/>
  <c r="Q38" i="34"/>
  <c r="P38" i="34"/>
  <c r="O38" i="34"/>
  <c r="S37" i="34"/>
  <c r="R37" i="34"/>
  <c r="Q37" i="34"/>
  <c r="P37" i="34"/>
  <c r="O37" i="34"/>
  <c r="AA52" i="36" l="1"/>
  <c r="Y52" i="36"/>
  <c r="AA51" i="36"/>
  <c r="Z51" i="36"/>
  <c r="Y51" i="36"/>
  <c r="X51" i="36"/>
  <c r="W50" i="36"/>
  <c r="J50" i="36"/>
  <c r="I50" i="36"/>
  <c r="H50" i="36"/>
  <c r="G50" i="36"/>
  <c r="F50" i="36"/>
  <c r="N50" i="36" s="1"/>
  <c r="J49" i="36"/>
  <c r="I49" i="36"/>
  <c r="H49" i="36"/>
  <c r="G49" i="36"/>
  <c r="F49" i="36"/>
  <c r="L49" i="36" s="1"/>
  <c r="J47" i="36"/>
  <c r="S47" i="36" s="1"/>
  <c r="I47" i="36"/>
  <c r="R47" i="36" s="1"/>
  <c r="H47" i="36"/>
  <c r="Q47" i="36" s="1"/>
  <c r="G47" i="36"/>
  <c r="P47" i="36" s="1"/>
  <c r="F47" i="36"/>
  <c r="J46" i="36"/>
  <c r="S46" i="36" s="1"/>
  <c r="I46" i="36"/>
  <c r="R46" i="36" s="1"/>
  <c r="H46" i="36"/>
  <c r="Q46" i="36" s="1"/>
  <c r="G46" i="36"/>
  <c r="P46" i="36" s="1"/>
  <c r="F46" i="36"/>
  <c r="N46" i="36" s="1"/>
  <c r="Z44" i="36"/>
  <c r="Z52" i="36" s="1"/>
  <c r="Y44" i="36"/>
  <c r="X44" i="36"/>
  <c r="X52" i="36" s="1"/>
  <c r="I44" i="36"/>
  <c r="R44" i="36" s="1"/>
  <c r="H44" i="36"/>
  <c r="J43" i="36"/>
  <c r="S43" i="36" s="1"/>
  <c r="I43" i="36"/>
  <c r="R43" i="36" s="1"/>
  <c r="H43" i="36"/>
  <c r="Q43" i="36" s="1"/>
  <c r="G43" i="36"/>
  <c r="F43" i="36"/>
  <c r="K41" i="36"/>
  <c r="J41" i="36"/>
  <c r="I41" i="36"/>
  <c r="H41" i="36"/>
  <c r="G41" i="36"/>
  <c r="F41" i="36"/>
  <c r="O41" i="36" s="1"/>
  <c r="M40" i="36"/>
  <c r="L40" i="36"/>
  <c r="J40" i="36"/>
  <c r="I40" i="36"/>
  <c r="H40" i="36"/>
  <c r="G40" i="36"/>
  <c r="F40" i="36"/>
  <c r="J38" i="36"/>
  <c r="I38" i="36"/>
  <c r="H38" i="36"/>
  <c r="H52" i="36" s="1"/>
  <c r="G38" i="36"/>
  <c r="F38" i="36"/>
  <c r="L38" i="36" s="1"/>
  <c r="J37" i="36"/>
  <c r="I37" i="36"/>
  <c r="H37" i="36"/>
  <c r="G37" i="36"/>
  <c r="F37" i="36"/>
  <c r="O37" i="36" s="1"/>
  <c r="F33" i="36"/>
  <c r="Y28" i="36"/>
  <c r="X28" i="36"/>
  <c r="I28" i="36"/>
  <c r="H28" i="36"/>
  <c r="AA27" i="36"/>
  <c r="Z27" i="36"/>
  <c r="Y27" i="36"/>
  <c r="X27" i="36"/>
  <c r="J27" i="36"/>
  <c r="I27" i="36"/>
  <c r="H27" i="36"/>
  <c r="G27" i="36"/>
  <c r="F27" i="36"/>
  <c r="AA26" i="36"/>
  <c r="AA28" i="36" s="1"/>
  <c r="Z26" i="36"/>
  <c r="Z28" i="36" s="1"/>
  <c r="W26" i="36"/>
  <c r="V26" i="36"/>
  <c r="U26" i="36"/>
  <c r="T26" i="36"/>
  <c r="N26" i="36"/>
  <c r="M26" i="36"/>
  <c r="L26" i="36"/>
  <c r="K26" i="36"/>
  <c r="AA25"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K40" i="36" l="1"/>
  <c r="O40" i="36"/>
  <c r="M38" i="36"/>
  <c r="O38" i="36"/>
  <c r="N47" i="36"/>
  <c r="L27" i="36"/>
  <c r="H51" i="36"/>
  <c r="T50" i="36"/>
  <c r="K50" i="36"/>
  <c r="L50" i="36"/>
  <c r="K49" i="36"/>
  <c r="M49" i="36"/>
  <c r="K47" i="36"/>
  <c r="L47" i="36"/>
  <c r="M47" i="36"/>
  <c r="M46" i="36"/>
  <c r="W46" i="36"/>
  <c r="K27" i="36"/>
  <c r="M27" i="36"/>
  <c r="P51" i="36"/>
  <c r="G52" i="36"/>
  <c r="W37" i="36"/>
  <c r="V37" i="36"/>
  <c r="T37" i="36"/>
  <c r="J52" i="36"/>
  <c r="S51" i="36"/>
  <c r="R52" i="36"/>
  <c r="M28" i="36"/>
  <c r="L28" i="36"/>
  <c r="K28" i="36"/>
  <c r="W41" i="36"/>
  <c r="V41" i="36"/>
  <c r="U41" i="36"/>
  <c r="T41" i="36"/>
  <c r="W43" i="36"/>
  <c r="V43" i="36"/>
  <c r="U43" i="36"/>
  <c r="T43" i="36"/>
  <c r="K20" i="36"/>
  <c r="N37" i="36"/>
  <c r="M20" i="36"/>
  <c r="N38" i="36"/>
  <c r="N20" i="36"/>
  <c r="N27" i="36"/>
  <c r="G44" i="36"/>
  <c r="R51" i="36"/>
  <c r="N49" i="36"/>
  <c r="F44" i="36"/>
  <c r="F52" i="36" s="1"/>
  <c r="I51" i="36"/>
  <c r="J51" i="36"/>
  <c r="P52" i="36"/>
  <c r="N40" i="36"/>
  <c r="L41" i="36"/>
  <c r="K46" i="36"/>
  <c r="M50" i="36"/>
  <c r="U50" i="36"/>
  <c r="J28" i="36"/>
  <c r="N28" i="36" s="1"/>
  <c r="K37" i="36"/>
  <c r="M41" i="36"/>
  <c r="K43" i="36"/>
  <c r="L46" i="36"/>
  <c r="V50" i="36"/>
  <c r="L37" i="36"/>
  <c r="N41" i="36"/>
  <c r="L43" i="36"/>
  <c r="M37" i="36"/>
  <c r="K38" i="36"/>
  <c r="S52" i="36"/>
  <c r="M43" i="36"/>
  <c r="F51" i="36"/>
  <c r="N43" i="36"/>
  <c r="G51" i="36"/>
  <c r="I52" i="36"/>
  <c r="L20" i="36"/>
  <c r="S50" i="35"/>
  <c r="R50" i="35"/>
  <c r="Q50" i="35"/>
  <c r="P50" i="35"/>
  <c r="S49" i="35"/>
  <c r="R49" i="35"/>
  <c r="Q49" i="35"/>
  <c r="P49" i="35"/>
  <c r="S47" i="35"/>
  <c r="R47" i="35"/>
  <c r="Q47" i="35"/>
  <c r="P47" i="35"/>
  <c r="S46" i="35"/>
  <c r="W46" i="35" s="1"/>
  <c r="R46" i="35"/>
  <c r="Q46" i="35"/>
  <c r="U46" i="35" s="1"/>
  <c r="P46" i="35"/>
  <c r="O46" i="35"/>
  <c r="S44" i="35"/>
  <c r="R44" i="35"/>
  <c r="Q44" i="35"/>
  <c r="P44" i="35"/>
  <c r="O44" i="35"/>
  <c r="S43" i="35"/>
  <c r="R43" i="35"/>
  <c r="Q43" i="35"/>
  <c r="P43" i="35"/>
  <c r="O43" i="35"/>
  <c r="S41" i="35"/>
  <c r="R41" i="35"/>
  <c r="Q41" i="35"/>
  <c r="P41" i="35"/>
  <c r="O41" i="35"/>
  <c r="S40" i="35"/>
  <c r="W40" i="35" s="1"/>
  <c r="R40" i="35"/>
  <c r="P40" i="35"/>
  <c r="O40" i="35"/>
  <c r="S38" i="35"/>
  <c r="R38" i="35"/>
  <c r="Q38" i="35"/>
  <c r="P38" i="35"/>
  <c r="S37" i="35"/>
  <c r="R37" i="35"/>
  <c r="Q37" i="35"/>
  <c r="P37" i="35"/>
  <c r="J20" i="35"/>
  <c r="J28" i="35" s="1"/>
  <c r="G20" i="35"/>
  <c r="F20" i="35"/>
  <c r="S26" i="35"/>
  <c r="R26" i="35"/>
  <c r="V26" i="35" s="1"/>
  <c r="Q26" i="35"/>
  <c r="P26" i="35"/>
  <c r="S25" i="35"/>
  <c r="R25" i="35"/>
  <c r="Q25" i="35"/>
  <c r="P25" i="35"/>
  <c r="Q23" i="35"/>
  <c r="Q22" i="35"/>
  <c r="AA52" i="35"/>
  <c r="X52" i="35"/>
  <c r="AA51" i="35"/>
  <c r="Z51" i="35"/>
  <c r="Y51" i="35"/>
  <c r="X51" i="35"/>
  <c r="K50" i="35"/>
  <c r="J50" i="35"/>
  <c r="I50" i="35"/>
  <c r="H50" i="35"/>
  <c r="L50" i="35" s="1"/>
  <c r="G50" i="35"/>
  <c r="F50" i="35"/>
  <c r="O50" i="35" s="1"/>
  <c r="J49" i="35"/>
  <c r="I49" i="35"/>
  <c r="H49" i="35"/>
  <c r="G49" i="35"/>
  <c r="F49" i="35"/>
  <c r="N49" i="35" s="1"/>
  <c r="J47" i="35"/>
  <c r="I47" i="35"/>
  <c r="H47" i="35"/>
  <c r="G47" i="35"/>
  <c r="F47" i="35"/>
  <c r="L47" i="35" s="1"/>
  <c r="V46" i="35"/>
  <c r="T46" i="35"/>
  <c r="J46" i="35"/>
  <c r="I46" i="35"/>
  <c r="M46" i="35" s="1"/>
  <c r="H46" i="35"/>
  <c r="L46" i="35" s="1"/>
  <c r="G46" i="35"/>
  <c r="F46" i="35"/>
  <c r="N46" i="35" s="1"/>
  <c r="Z44" i="35"/>
  <c r="Z52" i="35" s="1"/>
  <c r="Y44" i="35"/>
  <c r="Y52" i="35" s="1"/>
  <c r="X44" i="35"/>
  <c r="T44" i="35"/>
  <c r="I44" i="35"/>
  <c r="H44" i="35"/>
  <c r="G44" i="35"/>
  <c r="J43" i="35"/>
  <c r="I43" i="35"/>
  <c r="H43" i="35"/>
  <c r="G43" i="35"/>
  <c r="F43" i="35"/>
  <c r="M43" i="35" s="1"/>
  <c r="J41" i="35"/>
  <c r="I41" i="35"/>
  <c r="H41" i="35"/>
  <c r="G41" i="35"/>
  <c r="F41" i="35"/>
  <c r="N41" i="35" s="1"/>
  <c r="V40" i="35"/>
  <c r="T40" i="35"/>
  <c r="J40" i="35"/>
  <c r="I40" i="35"/>
  <c r="H40" i="35"/>
  <c r="G40" i="35"/>
  <c r="F40" i="35"/>
  <c r="J38" i="35"/>
  <c r="I38" i="35"/>
  <c r="I52" i="35" s="1"/>
  <c r="H38" i="35"/>
  <c r="G38" i="35"/>
  <c r="F38" i="35"/>
  <c r="O38" i="35" s="1"/>
  <c r="J37" i="35"/>
  <c r="J51" i="35" s="1"/>
  <c r="I37" i="35"/>
  <c r="I51" i="35" s="1"/>
  <c r="H37" i="35"/>
  <c r="G37" i="35"/>
  <c r="F37" i="35"/>
  <c r="O37" i="35" s="1"/>
  <c r="U37" i="35" s="1"/>
  <c r="F33" i="35"/>
  <c r="Z28" i="35"/>
  <c r="Y28" i="35"/>
  <c r="X28" i="35"/>
  <c r="I28" i="35"/>
  <c r="H28" i="35"/>
  <c r="G28" i="35"/>
  <c r="Z27" i="35"/>
  <c r="Y27" i="35"/>
  <c r="X27" i="35"/>
  <c r="J27" i="35"/>
  <c r="I27" i="35"/>
  <c r="G27" i="35"/>
  <c r="F27" i="35"/>
  <c r="AA26" i="35"/>
  <c r="AA28" i="35" s="1"/>
  <c r="Z26" i="35"/>
  <c r="T26" i="35"/>
  <c r="W26" i="35"/>
  <c r="U26" i="35"/>
  <c r="N26" i="35"/>
  <c r="M26" i="35"/>
  <c r="L26" i="35"/>
  <c r="K26" i="35"/>
  <c r="AA25" i="35"/>
  <c r="AA27" i="35" s="1"/>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W50" i="34"/>
  <c r="W49" i="34"/>
  <c r="W46" i="34"/>
  <c r="W44" i="34"/>
  <c r="W43" i="34"/>
  <c r="W41" i="34"/>
  <c r="W40" i="34"/>
  <c r="W38" i="34"/>
  <c r="W37" i="34"/>
  <c r="V50" i="34"/>
  <c r="V49" i="34"/>
  <c r="V46" i="34"/>
  <c r="V44" i="34"/>
  <c r="V43" i="34"/>
  <c r="V41" i="34"/>
  <c r="V40" i="34"/>
  <c r="V38" i="34"/>
  <c r="V37" i="34"/>
  <c r="U50" i="34"/>
  <c r="U49" i="34"/>
  <c r="U46" i="34"/>
  <c r="U44" i="34"/>
  <c r="U43" i="34"/>
  <c r="U41" i="34"/>
  <c r="U38" i="34"/>
  <c r="U37" i="34"/>
  <c r="T46" i="36" l="1"/>
  <c r="O51" i="36"/>
  <c r="W51" i="36" s="1"/>
  <c r="U46" i="36"/>
  <c r="Q52" i="36"/>
  <c r="V44" i="35"/>
  <c r="W44" i="35"/>
  <c r="T41" i="35"/>
  <c r="U41" i="35"/>
  <c r="V41" i="35"/>
  <c r="W41" i="35"/>
  <c r="S51" i="35"/>
  <c r="Q52" i="35"/>
  <c r="P52" i="35"/>
  <c r="W50" i="35"/>
  <c r="U50" i="35"/>
  <c r="T50" i="35"/>
  <c r="O49" i="35"/>
  <c r="O51" i="35" s="1"/>
  <c r="M49" i="35"/>
  <c r="K49" i="35"/>
  <c r="T49" i="36"/>
  <c r="W49" i="36"/>
  <c r="V49" i="36"/>
  <c r="U49" i="36"/>
  <c r="V46" i="36"/>
  <c r="N51" i="36"/>
  <c r="M51" i="36"/>
  <c r="L51" i="36"/>
  <c r="K51" i="36"/>
  <c r="W40" i="36"/>
  <c r="V40" i="36"/>
  <c r="T40" i="36"/>
  <c r="M44" i="36"/>
  <c r="L44" i="36"/>
  <c r="K44" i="36"/>
  <c r="N44" i="36"/>
  <c r="U37" i="36"/>
  <c r="N52" i="36"/>
  <c r="M52" i="36"/>
  <c r="L52" i="36"/>
  <c r="K52" i="36"/>
  <c r="U38" i="36"/>
  <c r="T38" i="36"/>
  <c r="W38" i="36"/>
  <c r="V38" i="36"/>
  <c r="V50" i="35"/>
  <c r="U44" i="35"/>
  <c r="V43" i="35"/>
  <c r="T43" i="35"/>
  <c r="U43" i="35"/>
  <c r="W43" i="35"/>
  <c r="P51" i="35"/>
  <c r="S52" i="35"/>
  <c r="R52" i="35"/>
  <c r="R51" i="35"/>
  <c r="V38" i="35"/>
  <c r="T38" i="35"/>
  <c r="U38" i="35"/>
  <c r="W38" i="35"/>
  <c r="V37" i="35"/>
  <c r="W37" i="35"/>
  <c r="T37" i="35"/>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T50" i="34"/>
  <c r="T49" i="34"/>
  <c r="T46" i="34"/>
  <c r="T44" i="34"/>
  <c r="T43" i="34"/>
  <c r="T41" i="34"/>
  <c r="T40" i="34"/>
  <c r="T38" i="34"/>
  <c r="T37" i="34"/>
  <c r="O51" i="34"/>
  <c r="X52" i="34"/>
  <c r="X51" i="34"/>
  <c r="Z44" i="34"/>
  <c r="X44" i="34"/>
  <c r="Y44" i="34"/>
  <c r="J20" i="34"/>
  <c r="G20" i="34"/>
  <c r="F20" i="34"/>
  <c r="S26" i="34"/>
  <c r="S25" i="34"/>
  <c r="R26" i="34"/>
  <c r="R25" i="34"/>
  <c r="Q26" i="34"/>
  <c r="Q25" i="34"/>
  <c r="Q23" i="34"/>
  <c r="Q22" i="34"/>
  <c r="P26" i="34"/>
  <c r="P25" i="34"/>
  <c r="O25" i="34"/>
  <c r="T51" i="36" l="1"/>
  <c r="V51" i="36"/>
  <c r="W51" i="35"/>
  <c r="O25" i="35"/>
  <c r="W49" i="35"/>
  <c r="T51" i="35"/>
  <c r="T49" i="35"/>
  <c r="U49" i="35"/>
  <c r="V49" i="35"/>
  <c r="V51" i="35"/>
  <c r="U44" i="36"/>
  <c r="T44" i="36"/>
  <c r="V44" i="36"/>
  <c r="W44" i="36"/>
  <c r="L28" i="35"/>
  <c r="K28" i="35"/>
  <c r="N28" i="35"/>
  <c r="M28" i="35"/>
  <c r="K52" i="35"/>
  <c r="N52" i="35"/>
  <c r="M52" i="35"/>
  <c r="L52" i="35"/>
  <c r="N51" i="35"/>
  <c r="L51" i="35"/>
  <c r="K51" i="35"/>
  <c r="M51" i="35"/>
  <c r="Z52" i="34"/>
  <c r="Y52" i="34"/>
  <c r="AA51" i="34"/>
  <c r="Z51" i="34"/>
  <c r="Y51" i="34"/>
  <c r="J50" i="34"/>
  <c r="I50" i="34"/>
  <c r="H50" i="34"/>
  <c r="G50" i="34"/>
  <c r="F50" i="34"/>
  <c r="J49" i="34"/>
  <c r="I49" i="34"/>
  <c r="H49" i="34"/>
  <c r="G49" i="34"/>
  <c r="F49" i="34"/>
  <c r="G47" i="34"/>
  <c r="F33" i="34"/>
  <c r="Y28" i="34"/>
  <c r="X28" i="34"/>
  <c r="Z27" i="34"/>
  <c r="Y27" i="34"/>
  <c r="X27" i="34"/>
  <c r="AA26" i="34"/>
  <c r="AA28" i="34" s="1"/>
  <c r="Z26" i="34"/>
  <c r="Z28" i="34" s="1"/>
  <c r="W26" i="34"/>
  <c r="V26" i="34"/>
  <c r="U26" i="34"/>
  <c r="T26" i="34"/>
  <c r="N26" i="34"/>
  <c r="M26" i="34"/>
  <c r="L26" i="34"/>
  <c r="K26" i="34"/>
  <c r="AA25" i="34"/>
  <c r="AA27" i="34" s="1"/>
  <c r="W25" i="34"/>
  <c r="V25" i="34"/>
  <c r="U25" i="34"/>
  <c r="T25" i="34"/>
  <c r="N25" i="34"/>
  <c r="M25" i="34"/>
  <c r="L25" i="34"/>
  <c r="K25" i="34"/>
  <c r="J47" i="34"/>
  <c r="I47" i="34"/>
  <c r="H47" i="34"/>
  <c r="J46" i="34"/>
  <c r="I46" i="34"/>
  <c r="H46" i="34"/>
  <c r="G46" i="34"/>
  <c r="J44" i="34"/>
  <c r="I44" i="34"/>
  <c r="H44" i="34"/>
  <c r="G44" i="34"/>
  <c r="K20" i="34"/>
  <c r="J43" i="34"/>
  <c r="I43" i="34"/>
  <c r="H43" i="34"/>
  <c r="G43" i="34"/>
  <c r="N19" i="34"/>
  <c r="L17" i="34"/>
  <c r="J41" i="34"/>
  <c r="I41" i="34"/>
  <c r="H41" i="34"/>
  <c r="J40" i="34"/>
  <c r="I40" i="34"/>
  <c r="H40" i="34"/>
  <c r="Q40" i="34" s="1"/>
  <c r="G40" i="34"/>
  <c r="L14" i="34"/>
  <c r="G38" i="34"/>
  <c r="N14" i="34"/>
  <c r="M13" i="34"/>
  <c r="J37" i="34"/>
  <c r="I37" i="34"/>
  <c r="G37" i="34"/>
  <c r="R44" i="33"/>
  <c r="Q44" i="33"/>
  <c r="P44" i="33"/>
  <c r="AA52" i="33"/>
  <c r="Z52" i="33"/>
  <c r="Y52" i="33"/>
  <c r="AA51" i="33"/>
  <c r="Z51" i="33"/>
  <c r="Y51" i="33"/>
  <c r="R20" i="34"/>
  <c r="R20" i="35" s="1"/>
  <c r="R20" i="36" s="1"/>
  <c r="R19" i="34"/>
  <c r="R19" i="35" s="1"/>
  <c r="R19" i="36" s="1"/>
  <c r="R17" i="34"/>
  <c r="R17" i="35" s="1"/>
  <c r="R17" i="36" s="1"/>
  <c r="R16" i="34"/>
  <c r="R16" i="35" s="1"/>
  <c r="R16" i="36" s="1"/>
  <c r="R14" i="34"/>
  <c r="R14" i="35" s="1"/>
  <c r="R13" i="34"/>
  <c r="R13" i="35" s="1"/>
  <c r="R13" i="36" l="1"/>
  <c r="R14" i="36"/>
  <c r="U40" i="34"/>
  <c r="Q40" i="35"/>
  <c r="U25" i="36"/>
  <c r="T25" i="36"/>
  <c r="W25" i="36"/>
  <c r="V25" i="36"/>
  <c r="V25" i="35"/>
  <c r="U25" i="35"/>
  <c r="W25" i="35"/>
  <c r="T25" i="35"/>
  <c r="K50" i="34"/>
  <c r="M49" i="34"/>
  <c r="H27" i="34"/>
  <c r="L23" i="34"/>
  <c r="L49" i="34"/>
  <c r="M50" i="34"/>
  <c r="Q52" i="34"/>
  <c r="M16" i="34"/>
  <c r="R52" i="34"/>
  <c r="M23" i="34"/>
  <c r="AA52" i="34"/>
  <c r="M22" i="34"/>
  <c r="G51" i="34"/>
  <c r="G27" i="34"/>
  <c r="K14" i="34"/>
  <c r="M17" i="34"/>
  <c r="H37" i="34"/>
  <c r="H51" i="34" s="1"/>
  <c r="I28" i="34"/>
  <c r="J28" i="34"/>
  <c r="S52" i="34"/>
  <c r="F27" i="34"/>
  <c r="I51" i="34"/>
  <c r="K17" i="34"/>
  <c r="N20" i="34"/>
  <c r="F28" i="34"/>
  <c r="Q51" i="34"/>
  <c r="U51" i="34" s="1"/>
  <c r="G28" i="34"/>
  <c r="M19" i="34"/>
  <c r="R51" i="34"/>
  <c r="V51" i="34" s="1"/>
  <c r="K49" i="34"/>
  <c r="S51" i="34"/>
  <c r="W51" i="34" s="1"/>
  <c r="L50" i="34"/>
  <c r="J51" i="34"/>
  <c r="N16" i="34"/>
  <c r="N22" i="34"/>
  <c r="K13" i="34"/>
  <c r="I27" i="34"/>
  <c r="K19" i="34"/>
  <c r="N23" i="34"/>
  <c r="J27" i="34"/>
  <c r="L13" i="34"/>
  <c r="N17" i="34"/>
  <c r="L19" i="34"/>
  <c r="F37" i="34"/>
  <c r="F38" i="34"/>
  <c r="F40" i="34"/>
  <c r="F41" i="34"/>
  <c r="F43" i="34"/>
  <c r="F44" i="34"/>
  <c r="F46" i="34"/>
  <c r="F47" i="34"/>
  <c r="O47" i="34" s="1"/>
  <c r="N49" i="34"/>
  <c r="N50" i="34"/>
  <c r="G41" i="34"/>
  <c r="G52" i="34" s="1"/>
  <c r="N13" i="34"/>
  <c r="L20" i="34"/>
  <c r="M14" i="34"/>
  <c r="K16" i="34"/>
  <c r="M20" i="34"/>
  <c r="K22" i="34"/>
  <c r="H28" i="34"/>
  <c r="I38" i="34"/>
  <c r="I52" i="34" s="1"/>
  <c r="H38" i="34"/>
  <c r="H52" i="34" s="1"/>
  <c r="P51" i="34"/>
  <c r="T51" i="34" s="1"/>
  <c r="L16" i="34"/>
  <c r="L22" i="34"/>
  <c r="K23" i="34"/>
  <c r="J38" i="34"/>
  <c r="J52" i="34" s="1"/>
  <c r="P52" i="34"/>
  <c r="Y28" i="33"/>
  <c r="Z27" i="33"/>
  <c r="Y27" i="33"/>
  <c r="X28" i="33"/>
  <c r="X27" i="33"/>
  <c r="I38" i="33"/>
  <c r="G38" i="33"/>
  <c r="G37" i="33"/>
  <c r="F33" i="33"/>
  <c r="AA26" i="33"/>
  <c r="AA28" i="33" s="1"/>
  <c r="Z26" i="33"/>
  <c r="Z28" i="33" s="1"/>
  <c r="I50" i="33"/>
  <c r="AA25" i="33"/>
  <c r="AA27" i="33" s="1"/>
  <c r="H47" i="33"/>
  <c r="I43" i="33"/>
  <c r="I41" i="33"/>
  <c r="I40" i="33"/>
  <c r="Q40" i="36" l="1"/>
  <c r="U40" i="35"/>
  <c r="Q51" i="35"/>
  <c r="U51" i="35" s="1"/>
  <c r="U47" i="34"/>
  <c r="V47" i="34"/>
  <c r="O47" i="35"/>
  <c r="W47" i="34"/>
  <c r="T47" i="34"/>
  <c r="O52" i="34"/>
  <c r="U52" i="34" s="1"/>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Q51" i="36" l="1"/>
  <c r="U51" i="36" s="1"/>
  <c r="U40" i="36"/>
  <c r="W52" i="34"/>
  <c r="W47" i="35"/>
  <c r="O47" i="36"/>
  <c r="T47" i="35"/>
  <c r="U47" i="35"/>
  <c r="V47" i="35"/>
  <c r="O52" i="35"/>
  <c r="V52" i="34"/>
  <c r="T52" i="34"/>
  <c r="K51" i="34"/>
  <c r="L51" i="34"/>
  <c r="M51" i="34"/>
  <c r="N51" i="34"/>
  <c r="N52" i="34"/>
  <c r="L52" i="34"/>
  <c r="M52" i="34"/>
  <c r="K52" i="34"/>
  <c r="W52" i="35" l="1"/>
  <c r="T52" i="35"/>
  <c r="V52" i="35"/>
  <c r="U52" i="35"/>
  <c r="V47" i="36"/>
  <c r="T47" i="36"/>
  <c r="U47" i="36"/>
  <c r="W47" i="36"/>
  <c r="O52" i="36"/>
  <c r="G53" i="32"/>
  <c r="I53" i="32"/>
  <c r="F52" i="32"/>
  <c r="I49" i="32"/>
  <c r="G49" i="32"/>
  <c r="M22" i="32"/>
  <c r="J47" i="32"/>
  <c r="I47" i="32"/>
  <c r="G46" i="32"/>
  <c r="H41" i="32"/>
  <c r="I43" i="32"/>
  <c r="G44" i="32"/>
  <c r="G43" i="32"/>
  <c r="F41" i="32"/>
  <c r="F40" i="32"/>
  <c r="Z58" i="32"/>
  <c r="Y58" i="32"/>
  <c r="AA57" i="32"/>
  <c r="Z57" i="32"/>
  <c r="Y57" i="32"/>
  <c r="AA56" i="32"/>
  <c r="J56" i="32"/>
  <c r="I56" i="32"/>
  <c r="H56" i="32"/>
  <c r="G56" i="32"/>
  <c r="J55" i="32"/>
  <c r="I55" i="32"/>
  <c r="H55" i="32"/>
  <c r="G55" i="32"/>
  <c r="J53" i="32"/>
  <c r="H53" i="32"/>
  <c r="J52" i="32"/>
  <c r="G50" i="32"/>
  <c r="F50" i="32"/>
  <c r="AA47" i="32"/>
  <c r="AA58" i="32" s="1"/>
  <c r="H47" i="32"/>
  <c r="G47" i="32"/>
  <c r="H46" i="32"/>
  <c r="H44" i="32"/>
  <c r="H40" i="32"/>
  <c r="F36" i="32"/>
  <c r="Y31" i="32"/>
  <c r="X31" i="32"/>
  <c r="Z30" i="32"/>
  <c r="Y30" i="32"/>
  <c r="X30" i="32"/>
  <c r="AA29" i="32"/>
  <c r="AA31" i="32" s="1"/>
  <c r="Z29" i="32"/>
  <c r="Z31" i="32" s="1"/>
  <c r="AA28" i="32"/>
  <c r="AA30" i="32" s="1"/>
  <c r="M23" i="32"/>
  <c r="K23" i="32"/>
  <c r="N20" i="32"/>
  <c r="F29" i="31"/>
  <c r="F20" i="31"/>
  <c r="Y58" i="30"/>
  <c r="Y57" i="30"/>
  <c r="M25" i="32" l="1"/>
  <c r="L25" i="32"/>
  <c r="W52" i="36"/>
  <c r="V52" i="36"/>
  <c r="U52" i="36"/>
  <c r="T52" i="36"/>
  <c r="N25" i="32"/>
  <c r="H52" i="32"/>
  <c r="L52" i="32" s="1"/>
  <c r="K22" i="32"/>
  <c r="F49" i="32"/>
  <c r="M49" i="32" s="1"/>
  <c r="K19" i="32"/>
  <c r="F46" i="32"/>
  <c r="K46" i="32" s="1"/>
  <c r="K25" i="32"/>
  <c r="M19" i="32"/>
  <c r="G52" i="32"/>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G57" i="32" s="1"/>
  <c r="K13" i="32"/>
  <c r="M52" i="32"/>
  <c r="K20" i="32"/>
  <c r="L20" i="32"/>
  <c r="M20" i="32"/>
  <c r="L40" i="32"/>
  <c r="L41" i="32"/>
  <c r="K50" i="32"/>
  <c r="K52" i="32"/>
  <c r="N52" i="32"/>
  <c r="F29" i="30"/>
  <c r="K47" i="32" l="1"/>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L50" i="31" s="1"/>
  <c r="J49" i="31"/>
  <c r="I49" i="31"/>
  <c r="H49" i="31"/>
  <c r="G49" i="31"/>
  <c r="F49" i="31"/>
  <c r="M49" i="31" s="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41" i="31" l="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R14" i="31"/>
  <c r="R17" i="32"/>
  <c r="R20" i="31"/>
  <c r="R23" i="31"/>
  <c r="R26" i="31"/>
  <c r="R29" i="31"/>
  <c r="V23" i="31"/>
  <c r="P13" i="32"/>
  <c r="O14" i="31"/>
  <c r="O26" i="32"/>
  <c r="V26" i="31"/>
  <c r="S14" i="32"/>
  <c r="S31" i="32" s="1"/>
  <c r="S31" i="31"/>
  <c r="R30" i="31"/>
  <c r="Q30" i="31"/>
  <c r="N30" i="31"/>
  <c r="M30" i="31"/>
  <c r="L30" i="31"/>
  <c r="K30" i="31"/>
  <c r="K55" i="31"/>
  <c r="F57" i="31"/>
  <c r="N55" i="31"/>
  <c r="L55" i="31"/>
  <c r="M55" i="31"/>
  <c r="K31" i="31"/>
  <c r="N31" i="31"/>
  <c r="L31" i="31"/>
  <c r="M31" i="31"/>
  <c r="W28" i="31"/>
  <c r="U28" i="31"/>
  <c r="V28" i="31"/>
  <c r="O30"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K50" i="29" s="1"/>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J52" i="29" l="1"/>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H58" i="27" s="1"/>
  <c r="G53" i="27"/>
  <c r="F53" i="27"/>
  <c r="I52" i="27"/>
  <c r="H52" i="27"/>
  <c r="H57" i="27" s="1"/>
  <c r="G52" i="27"/>
  <c r="F52" i="27"/>
  <c r="I50" i="27"/>
  <c r="G50" i="27"/>
  <c r="F50" i="27"/>
  <c r="L50" i="27" s="1"/>
  <c r="I49" i="27"/>
  <c r="G49" i="27"/>
  <c r="F49" i="27"/>
  <c r="V47" i="27"/>
  <c r="V58" i="27" s="1"/>
  <c r="I47" i="27"/>
  <c r="G47" i="27"/>
  <c r="I46" i="27"/>
  <c r="G46" i="27"/>
  <c r="F46" i="27"/>
  <c r="I44" i="27"/>
  <c r="G44" i="27"/>
  <c r="F44" i="27"/>
  <c r="I43" i="27"/>
  <c r="G43" i="27"/>
  <c r="F43" i="27"/>
  <c r="I41" i="27"/>
  <c r="G41" i="27"/>
  <c r="F41" i="27"/>
  <c r="I40" i="27"/>
  <c r="G40" i="27"/>
  <c r="G57" i="27" s="1"/>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7" i="27" l="1"/>
  <c r="G58" i="27"/>
  <c r="I58" i="27"/>
  <c r="L46" i="27"/>
  <c r="F57" i="27"/>
  <c r="L57" i="27" s="1"/>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V58" i="26" s="1"/>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V3" i="24"/>
  <c r="G57" i="26" l="1"/>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K49" i="22" l="1"/>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F58" i="22"/>
  <c r="K20" i="22"/>
  <c r="L29" i="22"/>
  <c r="J40" i="22"/>
  <c r="L41" i="22"/>
  <c r="L20" i="22"/>
  <c r="J52" i="22"/>
  <c r="I57" i="22"/>
  <c r="J20" i="22"/>
  <c r="J44" i="22"/>
  <c r="F57" i="22"/>
  <c r="F31" i="22"/>
  <c r="K44" i="22"/>
  <c r="J50" i="22"/>
  <c r="L52" i="22"/>
  <c r="I56" i="22"/>
  <c r="L56" i="22" s="1"/>
  <c r="V56" i="21"/>
  <c r="V47" i="21"/>
  <c r="J56" i="22" l="1"/>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R19" i="18" l="1"/>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S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6" i="20"/>
  <c r="S11" i="19"/>
  <c r="M19" i="19"/>
  <c r="M19" i="20" s="1"/>
  <c r="M22" i="19"/>
  <c r="M27" i="19" s="1"/>
  <c r="M25" i="19"/>
  <c r="M25" i="20" s="1"/>
  <c r="R23" i="19"/>
  <c r="M26" i="19"/>
  <c r="L26" i="19"/>
  <c r="K26" i="19"/>
  <c r="I28" i="19"/>
  <c r="F28" i="19"/>
  <c r="J17" i="19"/>
  <c r="R25"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O41" i="26" l="1"/>
  <c r="O14" i="27"/>
  <c r="N14" i="27"/>
  <c r="N41" i="26"/>
  <c r="P13" i="27"/>
  <c r="P40" i="26"/>
  <c r="O57" i="21"/>
  <c r="P55" i="22"/>
  <c r="P28" i="26"/>
  <c r="O49" i="22"/>
  <c r="O22" i="26"/>
  <c r="N43" i="22"/>
  <c r="N16" i="26"/>
  <c r="O53" i="22"/>
  <c r="O26" i="26"/>
  <c r="N52" i="22"/>
  <c r="N25" i="26"/>
  <c r="O50" i="22"/>
  <c r="O23" i="26"/>
  <c r="O13" i="27"/>
  <c r="O30" i="26"/>
  <c r="O40" i="26"/>
  <c r="P50" i="22"/>
  <c r="P23" i="26"/>
  <c r="P52" i="22"/>
  <c r="P25" i="26"/>
  <c r="N50" i="22"/>
  <c r="N23" i="26"/>
  <c r="M44" i="26"/>
  <c r="M17" i="27"/>
  <c r="R17" i="26"/>
  <c r="N55" i="22"/>
  <c r="N28" i="26"/>
  <c r="N49" i="22"/>
  <c r="N22" i="26"/>
  <c r="P49" i="22"/>
  <c r="P22" i="26"/>
  <c r="O46" i="22"/>
  <c r="O19" i="26"/>
  <c r="O47" i="22"/>
  <c r="O20" i="26"/>
  <c r="P46" i="22"/>
  <c r="P19" i="26"/>
  <c r="P47" i="22"/>
  <c r="P20" i="26"/>
  <c r="N47" i="22"/>
  <c r="N20" i="26"/>
  <c r="O55" i="22"/>
  <c r="O28" i="26"/>
  <c r="O56" i="22"/>
  <c r="O29" i="26"/>
  <c r="O44" i="22"/>
  <c r="O17" i="26"/>
  <c r="P43" i="22"/>
  <c r="P16" i="26"/>
  <c r="P56" i="22"/>
  <c r="P29" i="26"/>
  <c r="P44" i="22"/>
  <c r="P17" i="26"/>
  <c r="S17" i="26" s="1"/>
  <c r="M14" i="27"/>
  <c r="Q14" i="26"/>
  <c r="R14" i="26"/>
  <c r="M41" i="26"/>
  <c r="N56" i="22"/>
  <c r="N29" i="26"/>
  <c r="O43" i="22"/>
  <c r="O16" i="26"/>
  <c r="O52" i="22"/>
  <c r="O25" i="26"/>
  <c r="N46" i="22"/>
  <c r="N19" i="26"/>
  <c r="M20" i="27"/>
  <c r="M20" i="28" s="1"/>
  <c r="M20" i="29" s="1"/>
  <c r="Q20" i="26"/>
  <c r="R20" i="26"/>
  <c r="M47" i="26"/>
  <c r="S19" i="19"/>
  <c r="S17" i="22"/>
  <c r="R17" i="22"/>
  <c r="M44" i="22"/>
  <c r="O40" i="22"/>
  <c r="O57" i="22" s="1"/>
  <c r="O30" i="22"/>
  <c r="P30" i="22"/>
  <c r="P40" i="22"/>
  <c r="N27" i="19"/>
  <c r="R26" i="19"/>
  <c r="M26" i="20"/>
  <c r="N17" i="22"/>
  <c r="N44" i="21"/>
  <c r="Q23" i="20"/>
  <c r="S47" i="21"/>
  <c r="R47" i="21"/>
  <c r="Q47" i="21"/>
  <c r="M26" i="22"/>
  <c r="M26" i="26" s="1"/>
  <c r="M53" i="21"/>
  <c r="S26" i="21"/>
  <c r="R26" i="21"/>
  <c r="Q26" i="21"/>
  <c r="M28" i="21"/>
  <c r="Q25" i="20"/>
  <c r="R25" i="20"/>
  <c r="S25" i="20"/>
  <c r="O58" i="21"/>
  <c r="N26" i="22"/>
  <c r="N53" i="21"/>
  <c r="Q53" i="21" s="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N27" i="20"/>
  <c r="Q44" i="21"/>
  <c r="S44" i="21"/>
  <c r="R44" i="21"/>
  <c r="N28" i="20"/>
  <c r="P57" i="21"/>
  <c r="M23" i="22"/>
  <c r="M23" i="26" s="1"/>
  <c r="M50" i="21"/>
  <c r="S23" i="21"/>
  <c r="R23" i="21"/>
  <c r="Q23" i="21"/>
  <c r="P14" i="22"/>
  <c r="P41" i="21"/>
  <c r="S41" i="21" s="1"/>
  <c r="P31" i="21"/>
  <c r="M13" i="22"/>
  <c r="M13" i="26" s="1"/>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O56" i="26" l="1"/>
  <c r="O29" i="27"/>
  <c r="N58" i="21"/>
  <c r="N56" i="26"/>
  <c r="N29" i="27"/>
  <c r="N50" i="26"/>
  <c r="N23" i="27"/>
  <c r="O30" i="27"/>
  <c r="O40" i="27"/>
  <c r="O13" i="28"/>
  <c r="P40" i="27"/>
  <c r="P13" i="28"/>
  <c r="P53" i="22"/>
  <c r="P26" i="26"/>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S26" i="26"/>
  <c r="M53" i="26"/>
  <c r="R26" i="26"/>
  <c r="Q26" i="26"/>
  <c r="P16" i="27"/>
  <c r="P43" i="26"/>
  <c r="P57" i="26" s="1"/>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43" i="26"/>
  <c r="Q14" i="27"/>
  <c r="M41" i="27"/>
  <c r="M14" i="28"/>
  <c r="R14" i="27"/>
  <c r="M17" i="28"/>
  <c r="R17" i="27"/>
  <c r="M44" i="27"/>
  <c r="O57" i="26"/>
  <c r="P30" i="26"/>
  <c r="O58"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N40" i="26" l="1"/>
  <c r="N57" i="26" s="1"/>
  <c r="N13" i="27"/>
  <c r="N30" i="26"/>
  <c r="M14" i="29"/>
  <c r="M41" i="28"/>
  <c r="Q14" i="28"/>
  <c r="R14" i="28"/>
  <c r="N22" i="28"/>
  <c r="N49" i="27"/>
  <c r="P22" i="28"/>
  <c r="P49" i="27"/>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P57" i="27"/>
  <c r="S40" i="26"/>
  <c r="R40" i="26"/>
  <c r="Q40" i="26"/>
  <c r="N44" i="26"/>
  <c r="N17" i="27"/>
  <c r="Q17" i="26"/>
  <c r="N31" i="26"/>
  <c r="P30" i="27"/>
  <c r="N14" i="29"/>
  <c r="N41" i="28"/>
  <c r="O50" i="27"/>
  <c r="O58" i="27" s="1"/>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P43" i="28" l="1"/>
  <c r="P16" i="29"/>
  <c r="P44" i="30"/>
  <c r="P44" i="31"/>
  <c r="P44" i="32"/>
  <c r="M44" i="29"/>
  <c r="R17" i="29"/>
  <c r="N56" i="28"/>
  <c r="N29" i="29"/>
  <c r="N55" i="28"/>
  <c r="N28" i="29"/>
  <c r="P17" i="29"/>
  <c r="P44" i="28"/>
  <c r="S44" i="28" s="1"/>
  <c r="N50" i="28"/>
  <c r="N23" i="29"/>
  <c r="M40" i="28"/>
  <c r="M13" i="29"/>
  <c r="R13" i="28"/>
  <c r="S13" i="28"/>
  <c r="Q13" i="28"/>
  <c r="N26" i="28"/>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Q26" i="28"/>
  <c r="M26" i="29"/>
  <c r="R26" i="28"/>
  <c r="M53" i="28"/>
  <c r="O55" i="28"/>
  <c r="O28" i="29"/>
  <c r="O53" i="28"/>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S25" i="26"/>
  <c r="Q25" i="26"/>
  <c r="R25" i="26"/>
  <c r="M30" i="27"/>
  <c r="O49" i="28"/>
  <c r="O22" i="29"/>
  <c r="O56" i="28"/>
  <c r="O29" i="29"/>
  <c r="N58" i="26"/>
  <c r="Q44" i="26"/>
  <c r="O47" i="28"/>
  <c r="R47" i="28" s="1"/>
  <c r="O20" i="29"/>
  <c r="R20" i="28"/>
  <c r="O58" i="28"/>
  <c r="M49" i="27"/>
  <c r="Q22" i="27"/>
  <c r="M22" i="28"/>
  <c r="S22" i="27"/>
  <c r="R22" i="27"/>
  <c r="N47" i="28"/>
  <c r="Q47" i="28" s="1"/>
  <c r="N20" i="29"/>
  <c r="Q20" i="28"/>
  <c r="P56" i="28"/>
  <c r="P29" i="29"/>
  <c r="P49" i="28"/>
  <c r="P22" i="29"/>
  <c r="P46" i="28"/>
  <c r="P57" i="28" s="1"/>
  <c r="P19" i="29"/>
  <c r="R17" i="28"/>
  <c r="O30" i="28"/>
  <c r="O43" i="28"/>
  <c r="O16" i="29"/>
  <c r="O31" i="28"/>
  <c r="Q49" i="26"/>
  <c r="R49" i="26"/>
  <c r="S49" i="26"/>
  <c r="Q16" i="27"/>
  <c r="R16" i="27"/>
  <c r="M16" i="28"/>
  <c r="M43" i="27"/>
  <c r="S16" i="27"/>
  <c r="O46" i="28"/>
  <c r="O19" i="29"/>
  <c r="O30" i="29" s="1"/>
  <c r="N30" i="27"/>
  <c r="N40" i="27"/>
  <c r="N57" i="27" s="1"/>
  <c r="N13" i="28"/>
  <c r="S55" i="26"/>
  <c r="R55" i="26"/>
  <c r="Q55" i="26"/>
  <c r="R40" i="27"/>
  <c r="S40" i="27"/>
  <c r="O57" i="28"/>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R52" i="30" l="1"/>
  <c r="R52" i="31"/>
  <c r="R52" i="32"/>
  <c r="O52" i="29"/>
  <c r="N47" i="29"/>
  <c r="Q47" i="29" s="1"/>
  <c r="Q47" i="30"/>
  <c r="U47" i="30" s="1"/>
  <c r="Q47" i="31"/>
  <c r="U47" i="31" s="1"/>
  <c r="Q47" i="32"/>
  <c r="U47" i="32" s="1"/>
  <c r="Q20" i="29"/>
  <c r="Q44" i="27"/>
  <c r="N58" i="27"/>
  <c r="N53" i="28"/>
  <c r="N26" i="29"/>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V44" i="32"/>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O57" i="29"/>
  <c r="R13" i="29"/>
  <c r="P40" i="30"/>
  <c r="P40" i="31"/>
  <c r="P40" i="32"/>
  <c r="M40" i="29"/>
  <c r="Q56" i="30"/>
  <c r="Q56" i="31"/>
  <c r="Q56" i="32"/>
  <c r="N56" i="29"/>
  <c r="P31" i="28"/>
  <c r="P14" i="29"/>
  <c r="P41" i="28"/>
  <c r="S14" i="28"/>
  <c r="M43" i="28"/>
  <c r="M16" i="29"/>
  <c r="S16" i="28"/>
  <c r="R16" i="28"/>
  <c r="Q16" i="28"/>
  <c r="O43" i="29"/>
  <c r="R43" i="30"/>
  <c r="R57" i="30" s="1"/>
  <c r="R43" i="32"/>
  <c r="R43" i="31"/>
  <c r="S56" i="30"/>
  <c r="S56" i="31"/>
  <c r="S56" i="32"/>
  <c r="P56" i="29"/>
  <c r="O56" i="29"/>
  <c r="R56" i="30"/>
  <c r="R56" i="31"/>
  <c r="R56" i="32"/>
  <c r="S25" i="27"/>
  <c r="Q25" i="27"/>
  <c r="R25" i="27"/>
  <c r="M52" i="27"/>
  <c r="M25" i="28"/>
  <c r="V41" i="30"/>
  <c r="U41" i="30"/>
  <c r="O44" i="29"/>
  <c r="O58" i="29" s="1"/>
  <c r="R44" i="30"/>
  <c r="R58" i="30" s="1"/>
  <c r="R44" i="31"/>
  <c r="R58" i="31" s="1"/>
  <c r="R44" i="32"/>
  <c r="S26" i="28"/>
  <c r="S55" i="27"/>
  <c r="R55" i="27"/>
  <c r="Q55" i="27"/>
  <c r="Q40" i="28"/>
  <c r="S40" i="28"/>
  <c r="R40" i="28"/>
  <c r="P43" i="29"/>
  <c r="S43" i="30"/>
  <c r="S43" i="31"/>
  <c r="S43" i="32"/>
  <c r="Q49" i="30"/>
  <c r="Q49" i="32"/>
  <c r="Q49" i="31"/>
  <c r="N49" i="29"/>
  <c r="M57" i="27"/>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Q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2" l="1"/>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30"/>
  <c r="W53" i="30" s="1"/>
  <c r="S53" i="31"/>
  <c r="W53" i="31" s="1"/>
  <c r="S53" i="32"/>
  <c r="W53" i="32" s="1"/>
  <c r="Q53" i="30"/>
  <c r="U53" i="30" s="1"/>
  <c r="Q53" i="31"/>
  <c r="U53" i="31" s="1"/>
  <c r="Q53" i="32"/>
  <c r="N53" i="29"/>
  <c r="Q53" i="29" s="1"/>
  <c r="U49" i="31"/>
  <c r="P58" i="28"/>
  <c r="S41" i="28"/>
  <c r="S43" i="28"/>
  <c r="R43" i="28"/>
  <c r="Q43" i="28"/>
  <c r="V44" i="30"/>
  <c r="R50" i="29"/>
  <c r="Q50" i="29"/>
  <c r="S50" i="29"/>
  <c r="R44" i="29"/>
  <c r="R53" i="29"/>
  <c r="S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U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V13" i="35"/>
  <c r="V13" i="34"/>
  <c r="F56" i="32"/>
  <c r="O29" i="32"/>
  <c r="N29" i="32"/>
  <c r="M29" i="32"/>
  <c r="L29" i="32"/>
  <c r="K29" i="32"/>
  <c r="F31" i="32"/>
  <c r="N28" i="32"/>
  <c r="O28" i="32"/>
  <c r="L28" i="32"/>
  <c r="F55" i="32"/>
  <c r="F30" i="32"/>
  <c r="K28" i="32"/>
  <c r="M28" i="32"/>
  <c r="F37" i="33"/>
  <c r="L13" i="33"/>
  <c r="K13" i="33"/>
  <c r="M13" i="33"/>
  <c r="O14" i="34"/>
  <c r="O14" i="35" s="1"/>
  <c r="V14" i="35" l="1"/>
  <c r="O14" i="36"/>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6" l="1"/>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6" s="1"/>
  <c r="R28" i="35"/>
  <c r="R22" i="36"/>
  <c r="R27" i="36" s="1"/>
  <c r="R27" i="35"/>
  <c r="O16" i="36"/>
  <c r="V16" i="35"/>
  <c r="O17" i="36"/>
  <c r="V17" i="35"/>
  <c r="V16" i="34"/>
  <c r="V17" i="34"/>
  <c r="V20" i="33"/>
  <c r="O20" i="34"/>
  <c r="O20" i="35" s="1"/>
  <c r="V19" i="33"/>
  <c r="O19" i="34"/>
  <c r="O19" i="35" s="1"/>
  <c r="F41" i="33"/>
  <c r="M17" i="33"/>
  <c r="F40" i="33"/>
  <c r="M16" i="33"/>
  <c r="V16" i="33"/>
  <c r="M20" i="33"/>
  <c r="F44" i="33"/>
  <c r="M44" i="33" s="1"/>
  <c r="V17" i="33"/>
  <c r="M19" i="33"/>
  <c r="F43" i="33"/>
  <c r="M43" i="33" s="1"/>
  <c r="V16" i="36" l="1"/>
  <c r="O19" i="36"/>
  <c r="V19" i="35"/>
  <c r="V17" i="36"/>
  <c r="O20" i="36"/>
  <c r="V20" i="35"/>
  <c r="V20" i="34"/>
  <c r="V19" i="34"/>
  <c r="O27" i="33"/>
  <c r="V27" i="33" s="1"/>
  <c r="O22" i="34"/>
  <c r="O22" i="35" s="1"/>
  <c r="O22" i="36" s="1"/>
  <c r="O28" i="33"/>
  <c r="V28" i="33" s="1"/>
  <c r="O23" i="34"/>
  <c r="O23" i="35" s="1"/>
  <c r="O23" i="36" s="1"/>
  <c r="M40" i="33"/>
  <c r="N23" i="33"/>
  <c r="L23" i="33"/>
  <c r="F47" i="33"/>
  <c r="M23" i="33"/>
  <c r="V23" i="33"/>
  <c r="U23" i="33"/>
  <c r="F28" i="33"/>
  <c r="M28" i="33" s="1"/>
  <c r="F27" i="33"/>
  <c r="M27" i="33" s="1"/>
  <c r="M22" i="33"/>
  <c r="N22" i="33"/>
  <c r="L22" i="33"/>
  <c r="F46" i="33"/>
  <c r="F51" i="33" s="1"/>
  <c r="M51" i="33" s="1"/>
  <c r="U22" i="33"/>
  <c r="V22" i="33"/>
  <c r="M41" i="33"/>
  <c r="V19" i="36" l="1"/>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V27" i="36" l="1"/>
  <c r="V28" i="36"/>
  <c r="V28" i="35"/>
  <c r="V27" i="35"/>
  <c r="V27" i="34"/>
  <c r="V28" i="34"/>
  <c r="Q13" i="34"/>
  <c r="Q13" i="35" s="1"/>
  <c r="Q14" i="34"/>
  <c r="Q14" i="35" s="1"/>
  <c r="P14" i="34"/>
  <c r="P14" i="35" s="1"/>
  <c r="P13" i="34"/>
  <c r="P13" i="35" s="1"/>
  <c r="P13" i="36" l="1"/>
  <c r="T13" i="35"/>
  <c r="P14" i="36"/>
  <c r="T14" i="35"/>
  <c r="Q13" i="36"/>
  <c r="U13" i="35"/>
  <c r="Q14" i="36"/>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9" i="34" l="1"/>
  <c r="Q19" i="35"/>
  <c r="U16" i="34"/>
  <c r="Q16" i="35"/>
  <c r="U13" i="36"/>
  <c r="S13" i="36"/>
  <c r="W13" i="35"/>
  <c r="T23" i="34"/>
  <c r="P23" i="35"/>
  <c r="W20" i="34"/>
  <c r="S20" i="35"/>
  <c r="W19" i="34"/>
  <c r="S19" i="35"/>
  <c r="W16" i="34"/>
  <c r="S16" i="35"/>
  <c r="S27" i="35" s="1"/>
  <c r="W27" i="35" s="1"/>
  <c r="U17" i="34"/>
  <c r="Q17" i="35"/>
  <c r="T14" i="36"/>
  <c r="T20" i="34"/>
  <c r="P20" i="35"/>
  <c r="T19" i="34"/>
  <c r="P19" i="35"/>
  <c r="T22" i="34"/>
  <c r="P22" i="35"/>
  <c r="T17" i="34"/>
  <c r="P17" i="35"/>
  <c r="W22" i="34"/>
  <c r="S22" i="35"/>
  <c r="U14" i="36"/>
  <c r="S14" i="36"/>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Q20" i="36" l="1"/>
  <c r="U20" i="36" s="1"/>
  <c r="U20" i="35"/>
  <c r="S22" i="36"/>
  <c r="W22" i="36" s="1"/>
  <c r="W22" i="35"/>
  <c r="P20" i="36"/>
  <c r="T20" i="36" s="1"/>
  <c r="T20" i="35"/>
  <c r="Q16" i="36"/>
  <c r="U16" i="35"/>
  <c r="Q27" i="35"/>
  <c r="U27" i="35" s="1"/>
  <c r="S19" i="36"/>
  <c r="W19" i="36" s="1"/>
  <c r="W19" i="35"/>
  <c r="S20" i="36"/>
  <c r="W20" i="36" s="1"/>
  <c r="W20" i="35"/>
  <c r="W23" i="34"/>
  <c r="S23" i="35"/>
  <c r="S28" i="35"/>
  <c r="W28" i="35" s="1"/>
  <c r="P22" i="36"/>
  <c r="T22" i="36" s="1"/>
  <c r="T22" i="35"/>
  <c r="Q17" i="36"/>
  <c r="U17" i="35"/>
  <c r="Q28" i="35"/>
  <c r="U28" i="35" s="1"/>
  <c r="P23" i="36"/>
  <c r="T23" i="36" s="1"/>
  <c r="T23" i="35"/>
  <c r="W14" i="36"/>
  <c r="Q19" i="36"/>
  <c r="U19" i="36" s="1"/>
  <c r="U19" i="35"/>
  <c r="W13" i="36"/>
  <c r="P16" i="36"/>
  <c r="T16" i="35"/>
  <c r="P27" i="35"/>
  <c r="T27" i="35" s="1"/>
  <c r="T17" i="35"/>
  <c r="P17" i="36"/>
  <c r="P28" i="35"/>
  <c r="T28" i="35" s="1"/>
  <c r="S17" i="36"/>
  <c r="W17" i="36" s="1"/>
  <c r="W17" i="35"/>
  <c r="P19" i="36"/>
  <c r="T19" i="36" s="1"/>
  <c r="T19" i="35"/>
  <c r="S16" i="36"/>
  <c r="W16" i="36" s="1"/>
  <c r="W16" i="35"/>
  <c r="S28" i="34"/>
  <c r="W28" i="34" s="1"/>
  <c r="N37" i="33"/>
  <c r="J51" i="33"/>
  <c r="N51" i="33" s="1"/>
  <c r="N38" i="33"/>
  <c r="J52" i="33"/>
  <c r="N52" i="33" s="1"/>
  <c r="T16" i="36" l="1"/>
  <c r="P27" i="36"/>
  <c r="T27" i="36" s="1"/>
  <c r="S23" i="36"/>
  <c r="W23" i="35"/>
  <c r="S27" i="36"/>
  <c r="W27" i="36" s="1"/>
  <c r="U17" i="36"/>
  <c r="Q28" i="36"/>
  <c r="U28" i="36" s="1"/>
  <c r="U16" i="36"/>
  <c r="Q27" i="36"/>
  <c r="U27" i="36" s="1"/>
  <c r="T17" i="36"/>
  <c r="P28" i="36"/>
  <c r="T28" i="36" s="1"/>
  <c r="W23" i="36" l="1"/>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<sst xmlns="http://schemas.openxmlformats.org/spreadsheetml/2006/main" count="1320" uniqueCount="126">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</sst>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3">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3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73" fontId="29" fillId="4" borderId="17" xfId="8" applyNumberFormat="1" applyFont="1" applyFill="1" applyBorder="1" applyAlignment="1" applyProtection="1">
      <alignment horizontal="right" vertical="center"/>
    </xf>
    <xf numFmtId="3" fontId="17" fillId="0" borderId="0" xfId="7" applyNumberFormat="1" applyFont="1" applyFill="1" applyBorder="1" applyAlignment="1" applyProtection="1">
      <alignment horizontal="right" indent="1"/>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endParaRPr lang="en-GB" sz="1000" b="1">
            <a:solidFill>
              <a:schemeClr val="dk1"/>
            </a:solidFill>
            <a:effectLst/>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endParaRPr lang="de-DE"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94615</xdr:colOff>
      <xdr:row>0</xdr:row>
      <xdr:rowOff>0</xdr:rowOff>
    </xdr:from>
    <xdr:to>
      <xdr:col>22</xdr:col>
      <xdr:colOff>52917</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0889615"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4">
        <v>45122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3" workbookViewId="0">
      <selection activeCell="X40" sqref="X40"/>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28" t="s">
        <v>41</v>
      </c>
      <c r="G9" s="128"/>
      <c r="H9" s="128"/>
      <c r="I9" s="128"/>
      <c r="J9" s="128"/>
      <c r="K9" s="128"/>
      <c r="L9" s="128"/>
      <c r="M9" s="128"/>
      <c r="N9" s="129"/>
      <c r="O9" s="130" t="s">
        <v>43</v>
      </c>
      <c r="P9" s="128"/>
      <c r="Q9" s="128"/>
      <c r="R9" s="128"/>
      <c r="S9" s="128"/>
      <c r="T9" s="128"/>
      <c r="U9" s="128"/>
      <c r="V9" s="128"/>
      <c r="W9" s="129"/>
      <c r="X9" s="130" t="s">
        <v>57</v>
      </c>
      <c r="Y9" s="128"/>
      <c r="Z9" s="128"/>
      <c r="AA9" s="131"/>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 t="shared" ref="N13:N14" si="1">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 t="shared" ref="M14" si="2">IFERROR(F14/I14-1,"n/a")</f>
        <v>1.2504832805495001</v>
      </c>
      <c r="N14" s="60">
        <f t="shared" si="1"/>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 t="shared" ref="M16:M17" si="3">IFERROR(F16/I16-1,"n/a")</f>
        <v>2.7</v>
      </c>
      <c r="N16" s="60">
        <f t="shared" ref="N16:N17" si="4">IFERROR(F16/J16-1,"n/a")</f>
        <v>-0.15909090909090906</v>
      </c>
      <c r="O16" s="68">
        <f>F16+'Feb-23'!O16</f>
        <v>77</v>
      </c>
      <c r="P16" s="68">
        <f>G16+'Feb-23'!P16</f>
        <v>53</v>
      </c>
      <c r="Q16" s="68">
        <f>H16+'Feb-23'!Q16</f>
        <v>0</v>
      </c>
      <c r="R16" s="68">
        <f>I16+'Feb-23'!R16</f>
        <v>43</v>
      </c>
      <c r="S16" s="68">
        <f>J16+'Feb-23'!S16</f>
        <v>89</v>
      </c>
      <c r="T16" s="64">
        <f>IFERROR(O16/P16-1,"n/a")</f>
        <v>0.45283018867924518</v>
      </c>
      <c r="U16" s="64" t="str">
        <f t="shared" ref="U16:U17" si="5">IFERROR(O16/Q16-1,"n/a")</f>
        <v>n/a</v>
      </c>
      <c r="V16" s="64">
        <f t="shared" ref="V16:V17" si="6">IFERROR(O16/R16-1,"n/a")</f>
        <v>0.79069767441860472</v>
      </c>
      <c r="W16" s="60">
        <f t="shared" ref="W16:W17" si="7">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 t="shared" si="3"/>
        <v>2.6817592430348696</v>
      </c>
      <c r="N17" s="60">
        <f t="shared" si="4"/>
        <v>-0.10720295052432993</v>
      </c>
      <c r="O17" s="68">
        <f>F17+'Feb-23'!O17</f>
        <v>242497</v>
      </c>
      <c r="P17" s="68">
        <f>G17+'Feb-23'!P17</f>
        <v>68454</v>
      </c>
      <c r="Q17" s="68">
        <f>H17+'Feb-23'!Q17</f>
        <v>0</v>
      </c>
      <c r="R17" s="68">
        <f>I17+'Feb-23'!R17</f>
        <v>140552</v>
      </c>
      <c r="S17" s="68">
        <f>J17+'Feb-23'!S17</f>
        <v>251900</v>
      </c>
      <c r="T17" s="64">
        <f>IFERROR(O17/P17-1,"n/a")</f>
        <v>2.542481082186578</v>
      </c>
      <c r="U17" s="64" t="str">
        <f t="shared" si="5"/>
        <v>n/a</v>
      </c>
      <c r="V17" s="64">
        <f t="shared" si="6"/>
        <v>0.72531874324093581</v>
      </c>
      <c r="W17" s="60">
        <f t="shared" si="7"/>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 t="shared" ref="M19:M20" si="8">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 t="shared" ref="U19:U20" si="9">IFERROR(O19/Q19-1,"n/a")</f>
        <v>n/a</v>
      </c>
      <c r="V19" s="64">
        <f t="shared" ref="V19:V20" si="10">IFERROR(O19/R19-1,"n/a")</f>
        <v>6</v>
      </c>
      <c r="W19" s="60">
        <f t="shared" ref="W19:W20" si="11">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 t="shared" si="8"/>
        <v>15.526493799323564</v>
      </c>
      <c r="N20" s="60">
        <f t="shared" ref="N20:N31" si="12">IFERROR(F20/J20-1,"n/a")</f>
        <v>2.2182217343578485</v>
      </c>
      <c r="O20" s="68">
        <f>F20+'Feb-23'!O20</f>
        <v>19654</v>
      </c>
      <c r="P20" s="68">
        <f>G20+'Feb-23'!P20</f>
        <v>1472</v>
      </c>
      <c r="Q20" s="68">
        <f>H20+'Feb-23'!Q20</f>
        <v>0</v>
      </c>
      <c r="R20" s="68">
        <f>I20+'Feb-23'!R20</f>
        <v>1710</v>
      </c>
      <c r="S20" s="68">
        <f>J20+'Feb-23'!S20</f>
        <v>5138</v>
      </c>
      <c r="T20" s="64">
        <f>IFERROR(O20/P20-1,"n/a")</f>
        <v>12.351902173913043</v>
      </c>
      <c r="U20" s="64" t="str">
        <f t="shared" si="9"/>
        <v>n/a</v>
      </c>
      <c r="V20" s="64">
        <f t="shared" si="10"/>
        <v>10.493567251461988</v>
      </c>
      <c r="W20" s="60">
        <f t="shared" si="11"/>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 t="shared" ref="M22:M23" si="13">IFERROR(F22/I22-1,"n/a")</f>
        <v>5.0847457627118731E-2</v>
      </c>
      <c r="N22" s="60">
        <f t="shared" si="12"/>
        <v>0.14814814814814814</v>
      </c>
      <c r="O22" s="68">
        <f>F22+'Feb-23'!O22</f>
        <v>344</v>
      </c>
      <c r="P22" s="68">
        <f>G22+'Feb-23'!P22</f>
        <v>333</v>
      </c>
      <c r="Q22" s="68">
        <f>H22+'Feb-23'!Q22</f>
        <v>0</v>
      </c>
      <c r="R22" s="68">
        <f>I22+'Feb-23'!R22</f>
        <v>364</v>
      </c>
      <c r="S22" s="68">
        <f>J22+'Feb-23'!S22</f>
        <v>316</v>
      </c>
      <c r="T22" s="64">
        <f>IFERROR(O22/P22-1,"n/a")</f>
        <v>3.3033033033033066E-2</v>
      </c>
      <c r="U22" s="64" t="str">
        <f t="shared" ref="U22:U23" si="14">IFERROR(O22/Q22-1,"n/a")</f>
        <v>n/a</v>
      </c>
      <c r="V22" s="64">
        <f t="shared" ref="V22:V23" si="15">IFERROR(O22/R22-1,"n/a")</f>
        <v>-5.4945054945054972E-2</v>
      </c>
      <c r="W22" s="60">
        <f t="shared" ref="W22:W23" si="16">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 t="shared" si="13"/>
        <v>2.0891372070973859</v>
      </c>
      <c r="N23" s="60">
        <f t="shared" si="12"/>
        <v>0.16437013401403955</v>
      </c>
      <c r="O23" s="68">
        <f>F23+'Feb-23'!O23</f>
        <v>1205534</v>
      </c>
      <c r="P23" s="68">
        <f>G23+'Feb-23'!P23</f>
        <v>603330</v>
      </c>
      <c r="Q23" s="68">
        <f>H23+'Feb-23'!Q23</f>
        <v>0</v>
      </c>
      <c r="R23" s="68">
        <f>I23+'Feb-23'!R23</f>
        <v>833999</v>
      </c>
      <c r="S23" s="68">
        <f>J23+'Feb-23'!S23</f>
        <v>1065724</v>
      </c>
      <c r="T23" s="64">
        <f>IFERROR(O23/P23-1,"n/a")</f>
        <v>0.99813369134636099</v>
      </c>
      <c r="U23" s="64" t="str">
        <f t="shared" si="14"/>
        <v>n/a</v>
      </c>
      <c r="V23" s="64">
        <f t="shared" si="15"/>
        <v>0.4454861456668413</v>
      </c>
      <c r="W23" s="60">
        <f t="shared" si="16"/>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 t="shared" ref="M25:M26" si="17">IFERROR(F25/I25-1,"n/a")</f>
        <v>10</v>
      </c>
      <c r="N25" s="60">
        <f t="shared" si="12"/>
        <v>0.22222222222222232</v>
      </c>
      <c r="O25" s="68">
        <f>F25+'Feb-23'!O25</f>
        <v>20</v>
      </c>
      <c r="P25" s="68">
        <f>G25+'Feb-23'!P25</f>
        <v>23</v>
      </c>
      <c r="Q25" s="68">
        <f>H25+'Feb-23'!Q25</f>
        <v>9</v>
      </c>
      <c r="R25" s="68">
        <f>I25+'Feb-23'!R25</f>
        <v>9</v>
      </c>
      <c r="S25" s="68">
        <f>J25+'Feb-23'!S25</f>
        <v>20</v>
      </c>
      <c r="T25" s="64">
        <f>IFERROR(O25/P25-1,"n/a")</f>
        <v>-0.13043478260869568</v>
      </c>
      <c r="U25" s="64">
        <f t="shared" ref="U25:U26" si="18">IFERROR(O25/Q25-1,"n/a")</f>
        <v>1.2222222222222223</v>
      </c>
      <c r="V25" s="64">
        <f t="shared" ref="V25:V26" si="19">IFERROR(O25/R25-1,"n/a")</f>
        <v>1.2222222222222223</v>
      </c>
      <c r="W25" s="60">
        <f t="shared" ref="W25:W26" si="20">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 t="shared" si="17"/>
        <v>61.814159292035399</v>
      </c>
      <c r="N26" s="60">
        <f t="shared" si="12"/>
        <v>0.12061888222292394</v>
      </c>
      <c r="O26" s="68">
        <f>F26+'Feb-23'!O26</f>
        <v>72219</v>
      </c>
      <c r="P26" s="68">
        <f>G26+'Feb-23'!P26</f>
        <v>26521</v>
      </c>
      <c r="Q26" s="68">
        <f>H26+'Feb-23'!Q26</f>
        <v>7964</v>
      </c>
      <c r="R26" s="68">
        <f>I26+'Feb-23'!R26</f>
        <v>40221</v>
      </c>
      <c r="S26" s="68">
        <f>J26+'Feb-23'!S26</f>
        <v>76275</v>
      </c>
      <c r="T26" s="64">
        <f>IFERROR(O26/P26-1,"n/a")</f>
        <v>1.7230873647298366</v>
      </c>
      <c r="U26" s="64">
        <f t="shared" si="18"/>
        <v>8.0681818181818183</v>
      </c>
      <c r="V26" s="64">
        <f t="shared" si="19"/>
        <v>0.79555456105019773</v>
      </c>
      <c r="W26" s="60">
        <f t="shared" si="20"/>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 t="shared" ref="M28:M31" si="21">IFERROR(F28/I28-1,"n/a")</f>
        <v>n/a</v>
      </c>
      <c r="N28" s="60">
        <f t="shared" si="12"/>
        <v>77</v>
      </c>
      <c r="O28" s="68">
        <f>F28+'Feb-23'!O28</f>
        <v>219</v>
      </c>
      <c r="P28" s="68">
        <f>G28+'Feb-23'!P28</f>
        <v>14</v>
      </c>
      <c r="Q28" s="68">
        <f>H28+'Feb-23'!Q28</f>
        <v>3</v>
      </c>
      <c r="R28" s="68">
        <f>I28+'Feb-23'!R28</f>
        <v>1</v>
      </c>
      <c r="S28" s="68">
        <f>J28+'Feb-23'!S28</f>
        <v>4</v>
      </c>
      <c r="T28" s="64">
        <f>IFERROR(O28/P28-1,"n/a")</f>
        <v>14.642857142857142</v>
      </c>
      <c r="U28" s="64">
        <f t="shared" ref="U28:U31" si="22">IFERROR(O28/Q28-1,"n/a")</f>
        <v>72</v>
      </c>
      <c r="V28" s="64">
        <f t="shared" ref="V28:V31" si="23">IFERROR(O28/R28-1,"n/a")</f>
        <v>218</v>
      </c>
      <c r="W28" s="60">
        <f t="shared" ref="W28:W31" si="24">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 t="shared" si="21"/>
        <v>n/a</v>
      </c>
      <c r="N29" s="60">
        <f t="shared" si="12"/>
        <v>137.10674931129478</v>
      </c>
      <c r="O29" s="68">
        <f>F29+'Feb-23'!O29</f>
        <v>605805</v>
      </c>
      <c r="P29" s="68">
        <f>G29+'Feb-23'!P29</f>
        <v>12185</v>
      </c>
      <c r="Q29" s="68">
        <f>H29+'Feb-23'!Q29</f>
        <v>2139</v>
      </c>
      <c r="R29" s="68">
        <f>I29+'Feb-23'!R29</f>
        <v>892</v>
      </c>
      <c r="S29" s="68">
        <f>J29+'Feb-23'!S29</f>
        <v>6109</v>
      </c>
      <c r="T29" s="64">
        <f>IFERROR(O29/P29-1,"n/a")</f>
        <v>48.717275338530982</v>
      </c>
      <c r="U29" s="64">
        <f t="shared" si="22"/>
        <v>282.21879382889199</v>
      </c>
      <c r="V29" s="64">
        <f t="shared" si="23"/>
        <v>678.15358744394621</v>
      </c>
      <c r="W29" s="60">
        <f t="shared" si="24"/>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5">F13+F16+F19+F22+F25+F28</f>
        <v>322</v>
      </c>
      <c r="G30" s="75">
        <f t="shared" si="25"/>
        <v>260</v>
      </c>
      <c r="H30" s="75">
        <f>H13+H16+H19+H22+H25+H28</f>
        <v>5</v>
      </c>
      <c r="I30" s="75">
        <f t="shared" si="25"/>
        <v>160</v>
      </c>
      <c r="J30" s="75">
        <f t="shared" si="25"/>
        <v>229</v>
      </c>
      <c r="K30" s="66">
        <f>IFERROR(F30/G30-1,"n/a")</f>
        <v>0.2384615384615385</v>
      </c>
      <c r="L30" s="66">
        <f t="shared" si="0"/>
        <v>63.400000000000006</v>
      </c>
      <c r="M30" s="66">
        <f t="shared" si="21"/>
        <v>1.0125000000000002</v>
      </c>
      <c r="N30" s="62">
        <f t="shared" si="12"/>
        <v>0.40611353711790388</v>
      </c>
      <c r="O30" s="46">
        <f t="shared" ref="O30:S31" si="26">O13+O16+O19+O22+O25+O28</f>
        <v>867</v>
      </c>
      <c r="P30" s="46">
        <f t="shared" si="26"/>
        <v>630</v>
      </c>
      <c r="Q30" s="46">
        <f t="shared" si="26"/>
        <v>12</v>
      </c>
      <c r="R30" s="46">
        <f t="shared" si="26"/>
        <v>565</v>
      </c>
      <c r="S30" s="46">
        <f t="shared" si="26"/>
        <v>635</v>
      </c>
      <c r="T30" s="66">
        <f>IFERROR(O30/P30-1,"n/a")</f>
        <v>0.37619047619047619</v>
      </c>
      <c r="U30" s="66">
        <f t="shared" si="22"/>
        <v>71.25</v>
      </c>
      <c r="V30" s="66">
        <f t="shared" si="23"/>
        <v>0.53451327433628326</v>
      </c>
      <c r="W30" s="62">
        <f t="shared" si="24"/>
        <v>0.36535433070866152</v>
      </c>
      <c r="X30" s="46">
        <f t="shared" ref="X30:AA31" si="27">X13+X16+X19+X22+X25+X28</f>
        <v>3627</v>
      </c>
      <c r="Y30" s="46">
        <f t="shared" si="27"/>
        <v>1062</v>
      </c>
      <c r="Z30" s="46">
        <f t="shared" si="27"/>
        <v>667</v>
      </c>
      <c r="AA30" s="80">
        <f t="shared" si="27"/>
        <v>3344</v>
      </c>
      <c r="AB30" s="9"/>
    </row>
    <row r="31" spans="1:28" ht="15.6" thickTop="1" thickBot="1">
      <c r="A31" s="9"/>
      <c r="B31" s="12"/>
      <c r="C31" s="38" t="s">
        <v>13</v>
      </c>
      <c r="D31" s="39"/>
      <c r="E31" s="40"/>
      <c r="F31" s="76">
        <f t="shared" si="25"/>
        <v>921313</v>
      </c>
      <c r="G31" s="76">
        <f t="shared" si="25"/>
        <v>406818</v>
      </c>
      <c r="H31" s="76">
        <f t="shared" si="25"/>
        <v>4146</v>
      </c>
      <c r="I31" s="76">
        <f t="shared" si="25"/>
        <v>226273</v>
      </c>
      <c r="J31" s="76">
        <f t="shared" si="25"/>
        <v>655947</v>
      </c>
      <c r="K31" s="67">
        <f>IFERROR(F31/G31-1,"n/a")</f>
        <v>1.2646810121479386</v>
      </c>
      <c r="L31" s="67">
        <f t="shared" si="0"/>
        <v>221.21731789676798</v>
      </c>
      <c r="M31" s="67">
        <f t="shared" si="21"/>
        <v>3.071687740030848</v>
      </c>
      <c r="N31" s="63">
        <f t="shared" si="12"/>
        <v>0.40455402646860184</v>
      </c>
      <c r="O31" s="47">
        <f t="shared" si="26"/>
        <v>2478359</v>
      </c>
      <c r="P31" s="47">
        <f t="shared" si="26"/>
        <v>868290</v>
      </c>
      <c r="Q31" s="47">
        <f t="shared" si="26"/>
        <v>10103</v>
      </c>
      <c r="R31" s="47">
        <f t="shared" si="26"/>
        <v>1276259</v>
      </c>
      <c r="S31" s="47">
        <f t="shared" si="26"/>
        <v>1790526</v>
      </c>
      <c r="T31" s="67">
        <f>IFERROR(O31/P31-1,"n/a")</f>
        <v>1.8542986790127722</v>
      </c>
      <c r="U31" s="67">
        <f t="shared" si="22"/>
        <v>244.30921508462833</v>
      </c>
      <c r="V31" s="67">
        <f t="shared" si="23"/>
        <v>0.94189345579541461</v>
      </c>
      <c r="W31" s="63">
        <f t="shared" si="24"/>
        <v>0.38415136110841175</v>
      </c>
      <c r="X31" s="47">
        <f t="shared" si="27"/>
        <v>7627084</v>
      </c>
      <c r="Y31" s="47">
        <f t="shared" si="27"/>
        <v>1554247</v>
      </c>
      <c r="Z31" s="47">
        <f t="shared" si="27"/>
        <v>1323431</v>
      </c>
      <c r="AA31" s="81">
        <f t="shared" si="27"/>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28" t="str">
        <f>F9</f>
        <v>March</v>
      </c>
      <c r="G36" s="128"/>
      <c r="H36" s="128"/>
      <c r="I36" s="128"/>
      <c r="J36" s="128"/>
      <c r="K36" s="128"/>
      <c r="L36" s="128"/>
      <c r="M36" s="128"/>
      <c r="N36" s="129"/>
      <c r="O36" s="130" t="s">
        <v>108</v>
      </c>
      <c r="P36" s="128"/>
      <c r="Q36" s="128"/>
      <c r="R36" s="128"/>
      <c r="S36" s="128"/>
      <c r="T36" s="128"/>
      <c r="U36" s="128"/>
      <c r="V36" s="128"/>
      <c r="W36" s="129"/>
      <c r="X36" s="130" t="s">
        <v>58</v>
      </c>
      <c r="Y36" s="128"/>
      <c r="Z36" s="128"/>
      <c r="AA36" s="131"/>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28">F13</f>
        <v>57</v>
      </c>
      <c r="G40" s="74">
        <f t="shared" si="28"/>
        <v>74</v>
      </c>
      <c r="H40" s="74">
        <f t="shared" si="28"/>
        <v>0</v>
      </c>
      <c r="I40" s="74">
        <f t="shared" si="28"/>
        <v>29</v>
      </c>
      <c r="J40" s="74">
        <f t="shared" si="28"/>
        <v>62</v>
      </c>
      <c r="K40" s="64">
        <f>IFERROR(F40/G40-1,"n/a")</f>
        <v>-0.22972972972972971</v>
      </c>
      <c r="L40" s="64" t="str">
        <f t="shared" ref="L40:L41" si="29">IFERROR(F40/H40-1,"n/a")</f>
        <v>n/a</v>
      </c>
      <c r="M40" s="64">
        <f>IFERROR(F40/I40-1,"n/a")</f>
        <v>0.96551724137931028</v>
      </c>
      <c r="N40" s="60">
        <f t="shared" ref="N40:N41" si="30">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28"/>
        <v>109432</v>
      </c>
      <c r="G41" s="74">
        <f t="shared" si="28"/>
        <v>60824</v>
      </c>
      <c r="H41" s="74">
        <f t="shared" si="28"/>
        <v>0</v>
      </c>
      <c r="I41" s="74">
        <f t="shared" si="28"/>
        <v>48626</v>
      </c>
      <c r="J41" s="74">
        <f t="shared" si="28"/>
        <v>108846</v>
      </c>
      <c r="K41" s="64">
        <f>IFERROR(F41/G41-1,"n/a")</f>
        <v>0.79915822701565165</v>
      </c>
      <c r="L41" s="64" t="str">
        <f t="shared" si="29"/>
        <v>n/a</v>
      </c>
      <c r="M41" s="64">
        <f t="shared" ref="M41" si="31">IFERROR(F41/I41-1,"n/a")</f>
        <v>1.2504832805495001</v>
      </c>
      <c r="N41" s="60">
        <f t="shared" si="30"/>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32">F16</f>
        <v>37</v>
      </c>
      <c r="G43" s="74">
        <f t="shared" si="32"/>
        <v>24</v>
      </c>
      <c r="H43" s="74">
        <f t="shared" si="32"/>
        <v>0</v>
      </c>
      <c r="I43" s="74">
        <f t="shared" si="32"/>
        <v>10</v>
      </c>
      <c r="J43" s="74">
        <f t="shared" si="32"/>
        <v>44</v>
      </c>
      <c r="K43" s="64">
        <f>IFERROR(F43/G43-1,"n/a")</f>
        <v>0.54166666666666674</v>
      </c>
      <c r="L43" s="64" t="str">
        <f t="shared" ref="L43:L44" si="33">IFERROR(F43/H43-1,"n/a")</f>
        <v>n/a</v>
      </c>
      <c r="M43" s="64">
        <f t="shared" ref="M43:M44" si="34">IFERROR(F43/I43-1,"n/a")</f>
        <v>2.7</v>
      </c>
      <c r="N43" s="60">
        <f t="shared" ref="N43:N44" si="35">IFERROR(F43/J43-1,"n/a")</f>
        <v>-0.15909090909090906</v>
      </c>
      <c r="O43" s="108"/>
      <c r="P43" s="70">
        <f>+O16-'Mar-22'!M13+'Dec-22'!M16</f>
        <v>802</v>
      </c>
      <c r="Q43" s="70">
        <f>+P16-'Mar-22'!N13+'Dec-22'!N16</f>
        <v>336</v>
      </c>
      <c r="R43" s="70">
        <f>+Q16-'Mar-22'!O13+'Dec-22'!O16</f>
        <v>0</v>
      </c>
      <c r="S43" s="70">
        <f>+R16-'Mar-22'!P13+'Dec-22'!P16</f>
        <v>781</v>
      </c>
      <c r="T43" s="108"/>
      <c r="U43" s="64">
        <f t="shared" ref="U43:U44" si="36">IFERROR(P43/Q43-1,"n/a")</f>
        <v>1.3869047619047619</v>
      </c>
      <c r="V43" s="64" t="str">
        <f t="shared" ref="V43:V44" si="37">IFERROR(P43/R43-1,"n/a")</f>
        <v>n/a</v>
      </c>
      <c r="W43" s="60">
        <f t="shared" ref="W43:W44" si="38">IFERROR(P43/S43-1,"n/a")</f>
        <v>2.6888604353393131E-2</v>
      </c>
      <c r="X43" s="89"/>
      <c r="Y43" s="89">
        <v>336</v>
      </c>
      <c r="Z43" s="70">
        <v>43</v>
      </c>
      <c r="AA43" s="78">
        <v>781</v>
      </c>
      <c r="AB43" s="9"/>
    </row>
    <row r="44" spans="1:28" ht="14.4">
      <c r="A44" s="9"/>
      <c r="B44" s="9"/>
      <c r="C44" s="33"/>
      <c r="D44" s="26" t="s">
        <v>11</v>
      </c>
      <c r="E44" s="32"/>
      <c r="F44" s="74">
        <f t="shared" si="32"/>
        <v>105059</v>
      </c>
      <c r="G44" s="74">
        <f t="shared" si="32"/>
        <v>32594</v>
      </c>
      <c r="H44" s="74">
        <f t="shared" si="32"/>
        <v>0</v>
      </c>
      <c r="I44" s="74">
        <f t="shared" si="32"/>
        <v>28535</v>
      </c>
      <c r="J44" s="74">
        <f t="shared" si="32"/>
        <v>117674</v>
      </c>
      <c r="K44" s="64">
        <f>IFERROR(F44/G44-1,"n/a")</f>
        <v>2.2232619500521569</v>
      </c>
      <c r="L44" s="64" t="str">
        <f t="shared" si="33"/>
        <v>n/a</v>
      </c>
      <c r="M44" s="64">
        <f t="shared" si="34"/>
        <v>2.6817592430348696</v>
      </c>
      <c r="N44" s="60">
        <f t="shared" si="35"/>
        <v>-0.10720295052432993</v>
      </c>
      <c r="O44" s="109"/>
      <c r="P44" s="70">
        <f>+O17-'Mar-22'!M14+'Dec-22'!M17</f>
        <v>2017667</v>
      </c>
      <c r="Q44" s="70">
        <f>+P17-'Mar-22'!N14+'Dec-22'!N17</f>
        <v>533563</v>
      </c>
      <c r="R44" s="70">
        <f>+Q17-'Mar-22'!O14+'Dec-22'!O17</f>
        <v>0</v>
      </c>
      <c r="S44" s="70">
        <f>+R17-'Mar-22'!P14+'Dec-22'!P17</f>
        <v>2441594</v>
      </c>
      <c r="T44" s="108"/>
      <c r="U44" s="64">
        <f t="shared" si="36"/>
        <v>2.7814972177606019</v>
      </c>
      <c r="V44" s="64" t="str">
        <f t="shared" si="37"/>
        <v>n/a</v>
      </c>
      <c r="W44" s="60">
        <f t="shared" si="38"/>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39">F19</f>
        <v>15</v>
      </c>
      <c r="G46" s="74">
        <f t="shared" si="39"/>
        <v>5</v>
      </c>
      <c r="H46" s="74">
        <f t="shared" si="39"/>
        <v>0</v>
      </c>
      <c r="I46" s="74">
        <f t="shared" si="39"/>
        <v>2</v>
      </c>
      <c r="J46" s="74">
        <f t="shared" si="39"/>
        <v>5</v>
      </c>
      <c r="K46" s="64">
        <f>IFERROR(F46/G46-1,"n/a")</f>
        <v>2</v>
      </c>
      <c r="L46" s="64" t="str">
        <f t="shared" ref="L46:L47" si="40">IFERROR(F46/H46-1,"n/a")</f>
        <v>n/a</v>
      </c>
      <c r="M46" s="64">
        <f t="shared" ref="M46:M47" si="41">IFERROR(F46/I46-1,"n/a")</f>
        <v>6.5</v>
      </c>
      <c r="N46" s="60">
        <f>IFERROR(F46/J46-1,"n/a")</f>
        <v>2</v>
      </c>
      <c r="O46" s="108"/>
      <c r="P46" s="70">
        <f>+O19-'Mar-22'!M16+'Dec-22'!M19</f>
        <v>486</v>
      </c>
      <c r="Q46" s="70">
        <f>+P19-'Mar-22'!N16+'Dec-22'!N19</f>
        <v>33</v>
      </c>
      <c r="R46" s="70">
        <f>+Q19-'Mar-22'!O16+'Dec-22'!O19</f>
        <v>1</v>
      </c>
      <c r="S46" s="70">
        <f>+R19-'Mar-22'!P16+'Dec-22'!P19</f>
        <v>188</v>
      </c>
      <c r="T46" s="108"/>
      <c r="U46" s="64">
        <f t="shared" ref="U46:U47" si="42">IFERROR(P46/Q46-1,"n/a")</f>
        <v>13.727272727272727</v>
      </c>
      <c r="V46" s="64">
        <f t="shared" ref="V46:V47" si="43">IFERROR(P46/R46-1,"n/a")</f>
        <v>485</v>
      </c>
      <c r="W46" s="60">
        <f t="shared" ref="W46:W47" si="44">IFERROR(P46/S46-1,"n/a")</f>
        <v>1.5851063829787235</v>
      </c>
      <c r="X46" s="89"/>
      <c r="Y46" s="89">
        <v>33</v>
      </c>
      <c r="Z46" s="70">
        <v>4</v>
      </c>
      <c r="AA46" s="78">
        <v>188</v>
      </c>
      <c r="AB46" s="9"/>
    </row>
    <row r="47" spans="1:28" ht="14.4">
      <c r="A47" s="9"/>
      <c r="B47" s="9"/>
      <c r="C47" s="33"/>
      <c r="D47" s="26" t="s">
        <v>11</v>
      </c>
      <c r="E47" s="32"/>
      <c r="F47" s="74">
        <f t="shared" si="39"/>
        <v>14659</v>
      </c>
      <c r="G47" s="74">
        <f t="shared" si="39"/>
        <v>364</v>
      </c>
      <c r="H47" s="74">
        <f t="shared" si="39"/>
        <v>0</v>
      </c>
      <c r="I47" s="74">
        <f t="shared" si="39"/>
        <v>887</v>
      </c>
      <c r="J47" s="74">
        <f t="shared" si="39"/>
        <v>4555</v>
      </c>
      <c r="K47" s="64">
        <f>IFERROR(F47/G47-1,"n/a")</f>
        <v>39.271978021978022</v>
      </c>
      <c r="L47" s="64" t="str">
        <f t="shared" si="40"/>
        <v>n/a</v>
      </c>
      <c r="M47" s="64">
        <f t="shared" si="41"/>
        <v>15.526493799323564</v>
      </c>
      <c r="N47" s="60">
        <f t="shared" ref="N47" si="45">IFERROR(F47/J47-1,"n/a")</f>
        <v>2.2182217343578485</v>
      </c>
      <c r="O47" s="109"/>
      <c r="P47" s="70">
        <f>+O20-'Mar-22'!M17+'Dec-22'!M20</f>
        <v>580166</v>
      </c>
      <c r="Q47" s="70">
        <f>+P20-'Mar-22'!N17+'Dec-22'!N20</f>
        <v>10083</v>
      </c>
      <c r="R47" s="70">
        <f>+Q20-'Mar-22'!O17+'Dec-22'!O20</f>
        <v>111</v>
      </c>
      <c r="S47" s="70">
        <f>+R20-'Mar-22'!P17+'Dec-22'!P20</f>
        <v>250993</v>
      </c>
      <c r="T47" s="108"/>
      <c r="U47" s="64">
        <f t="shared" si="42"/>
        <v>56.53902608350689</v>
      </c>
      <c r="V47" s="64">
        <f t="shared" si="43"/>
        <v>5225.7207207207211</v>
      </c>
      <c r="W47" s="60">
        <f t="shared" si="44"/>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46">F22</f>
        <v>124</v>
      </c>
      <c r="G49" s="74">
        <f t="shared" si="46"/>
        <v>130</v>
      </c>
      <c r="H49" s="74">
        <f t="shared" si="46"/>
        <v>0</v>
      </c>
      <c r="I49" s="74">
        <f t="shared" si="46"/>
        <v>118</v>
      </c>
      <c r="J49" s="74">
        <f t="shared" si="46"/>
        <v>108</v>
      </c>
      <c r="K49" s="64">
        <f>IFERROR(F49/G49-1,"n/a")</f>
        <v>-4.6153846153846101E-2</v>
      </c>
      <c r="L49" s="64" t="str">
        <f t="shared" ref="L49:L50" si="47">IFERROR(F49/H49-1,"n/a")</f>
        <v>n/a</v>
      </c>
      <c r="M49" s="64">
        <f t="shared" ref="M49:M50" si="48">IFERROR(F49/I49-1,"n/a")</f>
        <v>5.0847457627118731E-2</v>
      </c>
      <c r="N49" s="60">
        <f t="shared" ref="N49:N50" si="49">IFERROR(F49/J49-1,"n/a")</f>
        <v>0.14814814814814814</v>
      </c>
      <c r="O49" s="108"/>
      <c r="P49" s="70">
        <f>+O22-'Mar-22'!M19+'Dec-22'!M22</f>
        <v>1151</v>
      </c>
      <c r="Q49" s="70">
        <f>+P22-'Mar-22'!N19+'Dec-22'!N22</f>
        <v>744</v>
      </c>
      <c r="R49" s="70">
        <f>+Q22-'Mar-22'!O19+'Dec-22'!O22</f>
        <v>42</v>
      </c>
      <c r="S49" s="70">
        <f>+R22-'Mar-22'!P19+'Dec-22'!P22</f>
        <v>1253</v>
      </c>
      <c r="T49" s="108"/>
      <c r="U49" s="64">
        <f t="shared" ref="U49:U50" si="50">IFERROR(P49/Q49-1,"n/a")</f>
        <v>0.54704301075268824</v>
      </c>
      <c r="V49" s="64">
        <f t="shared" ref="V49:V50" si="51">IFERROR(P49/R49-1,"n/a")</f>
        <v>26.404761904761905</v>
      </c>
      <c r="W49" s="60">
        <f t="shared" ref="W49:W50" si="52">IFERROR(P49/S49-1,"n/a")</f>
        <v>-8.1404628890662356E-2</v>
      </c>
      <c r="X49" s="89"/>
      <c r="Y49" s="89">
        <v>744</v>
      </c>
      <c r="Z49" s="84">
        <v>406</v>
      </c>
      <c r="AA49" s="78">
        <v>1253</v>
      </c>
      <c r="AB49" s="9"/>
    </row>
    <row r="50" spans="1:28" ht="14.4">
      <c r="A50" s="9"/>
      <c r="B50" s="9"/>
      <c r="C50" s="33"/>
      <c r="D50" s="26" t="s">
        <v>11</v>
      </c>
      <c r="E50" s="32"/>
      <c r="F50" s="74">
        <f t="shared" si="46"/>
        <v>456142</v>
      </c>
      <c r="G50" s="74">
        <f t="shared" si="46"/>
        <v>283677</v>
      </c>
      <c r="H50" s="74">
        <f t="shared" si="46"/>
        <v>0</v>
      </c>
      <c r="I50" s="74">
        <f t="shared" si="46"/>
        <v>147660</v>
      </c>
      <c r="J50" s="74">
        <f t="shared" si="46"/>
        <v>391750</v>
      </c>
      <c r="K50" s="64">
        <f>IFERROR(F50/G50-1,"n/a")</f>
        <v>0.60796257715641389</v>
      </c>
      <c r="L50" s="64" t="str">
        <f t="shared" si="47"/>
        <v>n/a</v>
      </c>
      <c r="M50" s="64">
        <f t="shared" si="48"/>
        <v>2.0891372070973859</v>
      </c>
      <c r="N50" s="60">
        <f t="shared" si="49"/>
        <v>0.16437013401403955</v>
      </c>
      <c r="O50" s="109"/>
      <c r="P50" s="70">
        <f>+O23-'Mar-22'!M20+'Dec-22'!M23</f>
        <v>3814850</v>
      </c>
      <c r="Q50" s="70">
        <f>+P23-'Mar-22'!N20+'Dec-22'!N23</f>
        <v>1290779</v>
      </c>
      <c r="R50" s="70">
        <f>+Q23-'Mar-22'!O20+'Dec-22'!O23</f>
        <v>0</v>
      </c>
      <c r="S50" s="70">
        <f>+R23-'Mar-22'!P20+'Dec-22'!P23</f>
        <v>3627458</v>
      </c>
      <c r="T50" s="108"/>
      <c r="U50" s="64">
        <f t="shared" si="50"/>
        <v>1.9554633287340435</v>
      </c>
      <c r="V50" s="64" t="str">
        <f t="shared" si="51"/>
        <v>n/a</v>
      </c>
      <c r="W50" s="60">
        <f t="shared" si="52"/>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53">F25</f>
        <v>11</v>
      </c>
      <c r="G52" s="74">
        <f t="shared" si="53"/>
        <v>14</v>
      </c>
      <c r="H52" s="74">
        <f t="shared" si="53"/>
        <v>4</v>
      </c>
      <c r="I52" s="74">
        <f t="shared" si="53"/>
        <v>1</v>
      </c>
      <c r="J52" s="74">
        <f t="shared" si="53"/>
        <v>9</v>
      </c>
      <c r="K52" s="64">
        <f>IFERROR(F52/G52-1,"n/a")</f>
        <v>-0.2142857142857143</v>
      </c>
      <c r="L52" s="64">
        <f t="shared" ref="L52:L53" si="54">IFERROR(F52/H52-1,"n/a")</f>
        <v>1.75</v>
      </c>
      <c r="M52" s="64">
        <f t="shared" ref="M52:M53" si="55">IFERROR(F52/I52-1,"n/a")</f>
        <v>10</v>
      </c>
      <c r="N52" s="60">
        <f t="shared" ref="N52:N53" si="56">IFERROR(F52/J52-1,"n/a")</f>
        <v>0.22222222222222232</v>
      </c>
      <c r="O52" s="108"/>
      <c r="P52" s="70">
        <f>+O25-'Mar-22'!M22+'Dec-22'!M25</f>
        <v>280</v>
      </c>
      <c r="Q52" s="70">
        <f>+P25-'Mar-22'!N22+'Dec-22'!N25</f>
        <v>121</v>
      </c>
      <c r="R52" s="70">
        <f>+Q25-'Mar-22'!O22+'Dec-22'!O25</f>
        <v>32</v>
      </c>
      <c r="S52" s="70">
        <f>+R25-'Mar-22'!P22+'Dec-22'!P25</f>
        <v>361</v>
      </c>
      <c r="T52" s="108"/>
      <c r="U52" s="64">
        <f t="shared" ref="U52:U53" si="57">IFERROR(P52/Q52-1,"n/a")</f>
        <v>1.3140495867768593</v>
      </c>
      <c r="V52" s="64">
        <f t="shared" ref="V52:V53" si="58">IFERROR(P52/R52-1,"n/a")</f>
        <v>7.75</v>
      </c>
      <c r="W52" s="60">
        <f t="shared" ref="W52:W53" si="59">IFERROR(P52/S52-1,"n/a")</f>
        <v>-0.22437673130193903</v>
      </c>
      <c r="X52" s="89"/>
      <c r="Y52" s="89">
        <v>121</v>
      </c>
      <c r="Z52" s="70">
        <v>41</v>
      </c>
      <c r="AA52" s="78">
        <v>361</v>
      </c>
      <c r="AB52" s="9"/>
    </row>
    <row r="53" spans="1:28" ht="14.4">
      <c r="A53" s="9"/>
      <c r="B53" s="9"/>
      <c r="C53" s="33"/>
      <c r="D53" s="26" t="s">
        <v>11</v>
      </c>
      <c r="E53" s="32"/>
      <c r="F53" s="74">
        <f t="shared" si="53"/>
        <v>35490</v>
      </c>
      <c r="G53" s="74">
        <f t="shared" si="53"/>
        <v>19157</v>
      </c>
      <c r="H53" s="74">
        <f t="shared" si="53"/>
        <v>3290</v>
      </c>
      <c r="I53" s="74">
        <f t="shared" si="53"/>
        <v>565</v>
      </c>
      <c r="J53" s="74">
        <f t="shared" si="53"/>
        <v>31670</v>
      </c>
      <c r="K53" s="64">
        <f>IFERROR(F53/G53-1,"n/a")</f>
        <v>0.85258652189800066</v>
      </c>
      <c r="L53" s="64">
        <f t="shared" si="54"/>
        <v>9.787234042553191</v>
      </c>
      <c r="M53" s="64">
        <f t="shared" si="55"/>
        <v>61.814159292035399</v>
      </c>
      <c r="N53" s="60">
        <f t="shared" si="56"/>
        <v>0.12061888222292394</v>
      </c>
      <c r="O53" s="109"/>
      <c r="P53" s="70">
        <f>+O26-'Mar-22'!M23+'Dec-22'!M26</f>
        <v>576103</v>
      </c>
      <c r="Q53" s="70">
        <f>+P26-'Mar-22'!N23+'Dec-22'!N26</f>
        <v>165689</v>
      </c>
      <c r="R53" s="70">
        <f>+Q26-'Mar-22'!O23+'Dec-22'!O26</f>
        <v>26923</v>
      </c>
      <c r="S53" s="70">
        <f>+R26-'Mar-22'!P23+'Dec-22'!P26</f>
        <v>865961</v>
      </c>
      <c r="T53" s="108"/>
      <c r="U53" s="64">
        <f t="shared" si="57"/>
        <v>2.4770141650924322</v>
      </c>
      <c r="V53" s="64">
        <f t="shared" si="58"/>
        <v>20.398172566207332</v>
      </c>
      <c r="W53" s="60">
        <f t="shared" si="59"/>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60">F28</f>
        <v>78</v>
      </c>
      <c r="G55" s="74">
        <f t="shared" si="60"/>
        <v>13</v>
      </c>
      <c r="H55" s="74">
        <f t="shared" si="60"/>
        <v>1</v>
      </c>
      <c r="I55" s="74">
        <f t="shared" si="60"/>
        <v>0</v>
      </c>
      <c r="J55" s="74">
        <f t="shared" si="60"/>
        <v>1</v>
      </c>
      <c r="K55" s="64">
        <f>IFERROR(F55/G55-1,"n/a")</f>
        <v>5</v>
      </c>
      <c r="L55" s="64">
        <f t="shared" ref="L55:L58" si="61">IFERROR(F55/H55-1,"n/a")</f>
        <v>77</v>
      </c>
      <c r="M55" s="64" t="str">
        <f t="shared" ref="M55:M58" si="62">IFERROR(F55/I55-1,"n/a")</f>
        <v>n/a</v>
      </c>
      <c r="N55" s="60">
        <f t="shared" ref="N55:N58" si="63">IFERROR(F55/J55-1,"n/a")</f>
        <v>77</v>
      </c>
      <c r="O55" s="108"/>
      <c r="P55" s="70">
        <f>+O28-'Mar-22'!M25+'Dec-22'!M28</f>
        <v>808</v>
      </c>
      <c r="Q55" s="70">
        <f>+P28-'Mar-22'!N25+'Dec-22'!N28</f>
        <v>138</v>
      </c>
      <c r="R55" s="70">
        <f>+Q28-'Mar-22'!O25+'Dec-22'!O28</f>
        <v>39</v>
      </c>
      <c r="S55" s="70">
        <f>+R28-'Mar-22'!P25+'Dec-22'!P28</f>
        <v>360</v>
      </c>
      <c r="T55" s="108"/>
      <c r="U55" s="64">
        <f t="shared" ref="U55" si="64">IFERROR(P55/Q55-1,"n/a")</f>
        <v>4.8550724637681162</v>
      </c>
      <c r="V55" s="64">
        <f t="shared" ref="V55" si="65">IFERROR(P55/R55-1,"n/a")</f>
        <v>19.717948717948719</v>
      </c>
      <c r="W55" s="60">
        <f t="shared" ref="W55" si="66">IFERROR(P55/S55-1,"n/a")</f>
        <v>1.2444444444444445</v>
      </c>
      <c r="X55" s="89"/>
      <c r="Y55" s="89">
        <v>140</v>
      </c>
      <c r="Z55" s="70">
        <v>40</v>
      </c>
      <c r="AA55" s="78">
        <v>360</v>
      </c>
      <c r="AB55" s="9"/>
    </row>
    <row r="56" spans="1:28" ht="14.4">
      <c r="C56" s="33"/>
      <c r="D56" s="26" t="s">
        <v>11</v>
      </c>
      <c r="E56" s="32"/>
      <c r="F56" s="74">
        <f t="shared" si="60"/>
        <v>200531</v>
      </c>
      <c r="G56" s="74">
        <f t="shared" si="60"/>
        <v>10202</v>
      </c>
      <c r="H56" s="74">
        <f t="shared" si="60"/>
        <v>856</v>
      </c>
      <c r="I56" s="74">
        <f t="shared" si="60"/>
        <v>0</v>
      </c>
      <c r="J56" s="74">
        <f t="shared" si="60"/>
        <v>1452</v>
      </c>
      <c r="K56" s="64">
        <f>IFERROR(F56/G56-1,"n/a")</f>
        <v>18.656047833758088</v>
      </c>
      <c r="L56" s="64">
        <f t="shared" si="61"/>
        <v>233.26518691588785</v>
      </c>
      <c r="M56" s="64" t="str">
        <f t="shared" si="62"/>
        <v>n/a</v>
      </c>
      <c r="N56" s="60">
        <f t="shared" si="63"/>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67">F40+F43+F46+F49+F52+F55</f>
        <v>322</v>
      </c>
      <c r="G57" s="75">
        <f t="shared" si="67"/>
        <v>260</v>
      </c>
      <c r="H57" s="75">
        <f t="shared" si="67"/>
        <v>5</v>
      </c>
      <c r="I57" s="75">
        <f t="shared" si="67"/>
        <v>160</v>
      </c>
      <c r="J57" s="75">
        <f t="shared" si="67"/>
        <v>229</v>
      </c>
      <c r="K57" s="66">
        <f>IFERROR(F57/G57-1,"n/a")</f>
        <v>0.2384615384615385</v>
      </c>
      <c r="L57" s="66">
        <f t="shared" si="61"/>
        <v>63.400000000000006</v>
      </c>
      <c r="M57" s="66">
        <f t="shared" si="62"/>
        <v>1.0125000000000002</v>
      </c>
      <c r="N57" s="62">
        <f t="shared" si="63"/>
        <v>0.40611353711790388</v>
      </c>
      <c r="O57" s="46"/>
      <c r="P57" s="46">
        <f t="shared" ref="P57:S58" si="68">P40+P43+P46+P49+P52+P55</f>
        <v>3862</v>
      </c>
      <c r="Q57" s="46">
        <f t="shared" si="68"/>
        <v>1680</v>
      </c>
      <c r="R57" s="46">
        <f t="shared" si="68"/>
        <v>114</v>
      </c>
      <c r="S57" s="46">
        <f t="shared" si="68"/>
        <v>3274</v>
      </c>
      <c r="T57" s="46"/>
      <c r="U57" s="66">
        <f>IFERROR(P57/Q57-1,"n/a")</f>
        <v>1.2988095238095236</v>
      </c>
      <c r="V57" s="66">
        <f>IFERROR(P57/R57-1,"n/a")</f>
        <v>32.877192982456137</v>
      </c>
      <c r="W57" s="62">
        <f>IFERROR(P57/S57-1,"n/a")</f>
        <v>0.17959682345754424</v>
      </c>
      <c r="X57" s="46"/>
      <c r="Y57" s="46">
        <f t="shared" ref="Y57:AA58" si="69">Y40+Y43+Y46+Y49+Y52+Y55</f>
        <v>1682</v>
      </c>
      <c r="Z57" s="46">
        <f t="shared" si="69"/>
        <v>679</v>
      </c>
      <c r="AA57" s="80">
        <f t="shared" si="69"/>
        <v>3274</v>
      </c>
      <c r="AB57" s="9"/>
    </row>
    <row r="58" spans="1:28" ht="15.6" thickTop="1" thickBot="1">
      <c r="C58" s="38" t="s">
        <v>13</v>
      </c>
      <c r="D58" s="39"/>
      <c r="E58" s="40"/>
      <c r="F58" s="76">
        <f t="shared" si="67"/>
        <v>921313</v>
      </c>
      <c r="G58" s="76">
        <f t="shared" si="67"/>
        <v>406818</v>
      </c>
      <c r="H58" s="76">
        <f t="shared" si="67"/>
        <v>4146</v>
      </c>
      <c r="I58" s="76">
        <f t="shared" si="67"/>
        <v>226273</v>
      </c>
      <c r="J58" s="76">
        <f t="shared" si="67"/>
        <v>655947</v>
      </c>
      <c r="K58" s="67">
        <f>IFERROR(F58/G58-1,"n/a")</f>
        <v>1.2646810121479386</v>
      </c>
      <c r="L58" s="67">
        <f t="shared" si="61"/>
        <v>221.21731789676798</v>
      </c>
      <c r="M58" s="67">
        <f t="shared" si="62"/>
        <v>3.071687740030848</v>
      </c>
      <c r="N58" s="63">
        <f t="shared" si="63"/>
        <v>0.40455402646860184</v>
      </c>
      <c r="O58" s="47"/>
      <c r="P58" s="47">
        <f t="shared" si="68"/>
        <v>9237738</v>
      </c>
      <c r="Q58" s="47">
        <f t="shared" si="68"/>
        <v>2412434</v>
      </c>
      <c r="R58" s="47">
        <f t="shared" si="68"/>
        <v>57343</v>
      </c>
      <c r="S58" s="47">
        <f t="shared" si="68"/>
        <v>8654754</v>
      </c>
      <c r="T58" s="47"/>
      <c r="U58" s="67">
        <f>IFERROR(P58/Q58-1,"n/a")</f>
        <v>2.8292189547983488</v>
      </c>
      <c r="V58" s="67">
        <f>IFERROR(P58/R58-1,"n/a")</f>
        <v>160.09617564480408</v>
      </c>
      <c r="W58" s="63">
        <f>IFERROR(P58/S58-1,"n/a")</f>
        <v>6.7359973489714342E-2</v>
      </c>
      <c r="X58" s="47"/>
      <c r="Y58" s="47">
        <f t="shared" si="69"/>
        <v>2411641</v>
      </c>
      <c r="Z58" s="47">
        <f t="shared" si="69"/>
        <v>1324261</v>
      </c>
      <c r="AA58" s="81">
        <f t="shared" si="69"/>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8" workbookViewId="0">
      <selection activeCell="P40" sqref="P40"/>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103</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28" t="s">
        <v>39</v>
      </c>
      <c r="G9" s="128"/>
      <c r="H9" s="128"/>
      <c r="I9" s="128"/>
      <c r="J9" s="128"/>
      <c r="K9" s="128"/>
      <c r="L9" s="128"/>
      <c r="M9" s="128"/>
      <c r="N9" s="129"/>
      <c r="O9" s="130" t="s">
        <v>38</v>
      </c>
      <c r="P9" s="128"/>
      <c r="Q9" s="128"/>
      <c r="R9" s="128"/>
      <c r="S9" s="128"/>
      <c r="T9" s="128"/>
      <c r="U9" s="128"/>
      <c r="V9" s="128"/>
      <c r="W9" s="129"/>
      <c r="X9" s="130" t="s">
        <v>57</v>
      </c>
      <c r="Y9" s="128"/>
      <c r="Z9" s="128"/>
      <c r="AA9" s="131"/>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 t="shared" ref="N13:N14" si="1">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 t="shared" ref="M14" si="2">IFERROR(F14/I14-1,"n/a")</f>
        <v>5.7074992854538209E-2</v>
      </c>
      <c r="N14" s="60">
        <f t="shared" si="1"/>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 t="shared" ref="M16:M17" si="3">IFERROR(F16/I16-1,"n/a")</f>
        <v>0.21428571428571419</v>
      </c>
      <c r="N16" s="60">
        <f t="shared" ref="N16:N17" si="4">IFERROR(F16/J16-1,"n/a")</f>
        <v>-0.19047619047619047</v>
      </c>
      <c r="O16" s="68">
        <f>F16+'Jan-23'!O16</f>
        <v>40</v>
      </c>
      <c r="P16" s="68">
        <f>G16+'Jan-23'!P16</f>
        <v>29</v>
      </c>
      <c r="Q16" s="68">
        <f>H16+'Jan-23'!Q16</f>
        <v>0</v>
      </c>
      <c r="R16" s="68">
        <f>I16+'Jan-23'!R16</f>
        <v>33</v>
      </c>
      <c r="S16" s="68">
        <f>J16+'Jan-23'!S16</f>
        <v>45</v>
      </c>
      <c r="T16" s="64">
        <f>IFERROR(O16/P16-1,"n/a")</f>
        <v>0.3793103448275863</v>
      </c>
      <c r="U16" s="64" t="str">
        <f t="shared" ref="U16:U17" si="5">IFERROR(O16/Q16-1,"n/a")</f>
        <v>n/a</v>
      </c>
      <c r="V16" s="64">
        <f t="shared" ref="V16:V17" si="6">IFERROR(O16/R16-1,"n/a")</f>
        <v>0.21212121212121215</v>
      </c>
      <c r="W16" s="60">
        <f t="shared" ref="W16:W17" si="7">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 t="shared" si="3"/>
        <v>0.37124385938795901</v>
      </c>
      <c r="N17" s="60">
        <f t="shared" si="4"/>
        <v>8.0012729678575534E-2</v>
      </c>
      <c r="O17" s="68">
        <f>F17+'Jan-23'!O17</f>
        <v>137438</v>
      </c>
      <c r="P17" s="68">
        <f>G17+'Jan-23'!P17</f>
        <v>35860</v>
      </c>
      <c r="Q17" s="68">
        <f>H17+'Jan-23'!Q17</f>
        <v>0</v>
      </c>
      <c r="R17" s="68">
        <f>I17+'Jan-23'!R17</f>
        <v>112017</v>
      </c>
      <c r="S17" s="68">
        <f>J17+'Jan-23'!S17</f>
        <v>134226</v>
      </c>
      <c r="T17" s="64">
        <f>IFERROR(O17/P17-1,"n/a")</f>
        <v>2.8326268823201337</v>
      </c>
      <c r="U17" s="64" t="str">
        <f t="shared" si="5"/>
        <v>n/a</v>
      </c>
      <c r="V17" s="64">
        <f t="shared" si="6"/>
        <v>0.22693876822268044</v>
      </c>
      <c r="W17" s="60">
        <f t="shared" si="7"/>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 t="shared" ref="M19:M20" si="8">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 t="shared" ref="U19:U20" si="9">IFERROR(O19/Q19-1,"n/a")</f>
        <v>n/a</v>
      </c>
      <c r="V19" s="64">
        <f t="shared" ref="V19:V20" si="10">IFERROR(O19/R19-1,"n/a")</f>
        <v>5</v>
      </c>
      <c r="W19" s="60">
        <f t="shared" ref="W19:W20" si="11">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 t="shared" si="8"/>
        <v>n/a</v>
      </c>
      <c r="N20" s="60">
        <f t="shared" ref="N20:N31" si="12">IFERROR(F20/J20-1,"n/a")</f>
        <v>2.0188679245283021</v>
      </c>
      <c r="O20" s="68">
        <f>F20+'Jan-23'!O20</f>
        <v>4995</v>
      </c>
      <c r="P20" s="68">
        <f>G20+'Jan-23'!P20</f>
        <v>1108</v>
      </c>
      <c r="Q20" s="68">
        <f>H20+'Jan-23'!Q20</f>
        <v>0</v>
      </c>
      <c r="R20" s="68">
        <f>I20+'Jan-23'!R20</f>
        <v>823</v>
      </c>
      <c r="S20" s="68">
        <f>J20+'Jan-23'!S20</f>
        <v>583</v>
      </c>
      <c r="T20" s="64">
        <f>IFERROR(O20/P20-1,"n/a")</f>
        <v>3.5081227436823106</v>
      </c>
      <c r="U20" s="64" t="str">
        <f t="shared" si="9"/>
        <v>n/a</v>
      </c>
      <c r="V20" s="64">
        <f t="shared" si="10"/>
        <v>5.0692588092345083</v>
      </c>
      <c r="W20" s="60">
        <f t="shared" si="11"/>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 t="shared" ref="M22:M23" si="13">IFERROR(F22/I22-1,"n/a")</f>
        <v>-0.16666666666666663</v>
      </c>
      <c r="N22" s="60">
        <f t="shared" si="12"/>
        <v>5.2631578947368363E-2</v>
      </c>
      <c r="O22" s="68">
        <f>F22+'Jan-23'!O22</f>
        <v>220</v>
      </c>
      <c r="P22" s="68">
        <f>G22+'Jan-23'!P22</f>
        <v>203</v>
      </c>
      <c r="Q22" s="68">
        <f>H22+'Jan-23'!Q22</f>
        <v>0</v>
      </c>
      <c r="R22" s="68">
        <f>I22+'Jan-23'!R22</f>
        <v>246</v>
      </c>
      <c r="S22" s="68">
        <f>J22+'Jan-23'!S22</f>
        <v>208</v>
      </c>
      <c r="T22" s="64">
        <f>IFERROR(O22/P22-1,"n/a")</f>
        <v>8.3743842364532028E-2</v>
      </c>
      <c r="U22" s="64" t="str">
        <f t="shared" ref="U22:U23" si="14">IFERROR(O22/Q22-1,"n/a")</f>
        <v>n/a</v>
      </c>
      <c r="V22" s="64">
        <f t="shared" ref="V22:V23" si="15">IFERROR(O22/R22-1,"n/a")</f>
        <v>-0.10569105691056913</v>
      </c>
      <c r="W22" s="60">
        <f t="shared" ref="W22:W23" si="16">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 t="shared" si="13"/>
        <v>4.0576803269970041E-2</v>
      </c>
      <c r="N23" s="60">
        <f t="shared" si="12"/>
        <v>0.12052241980770861</v>
      </c>
      <c r="O23" s="68">
        <f>F23+'Jan-23'!O23</f>
        <v>749392</v>
      </c>
      <c r="P23" s="68">
        <f>G23+'Jan-23'!P23</f>
        <v>319653</v>
      </c>
      <c r="Q23" s="68">
        <f>H23+'Jan-23'!Q23</f>
        <v>0</v>
      </c>
      <c r="R23" s="68">
        <f>I23+'Jan-23'!R23</f>
        <v>686339</v>
      </c>
      <c r="S23" s="68">
        <f>J23+'Jan-23'!S23</f>
        <v>673974</v>
      </c>
      <c r="T23" s="64">
        <f>IFERROR(O23/P23-1,"n/a")</f>
        <v>1.3443922002921918</v>
      </c>
      <c r="U23" s="64" t="str">
        <f t="shared" si="14"/>
        <v>n/a</v>
      </c>
      <c r="V23" s="64">
        <f t="shared" si="15"/>
        <v>9.1868595548264098E-2</v>
      </c>
      <c r="W23" s="60">
        <f t="shared" si="16"/>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 t="shared" ref="M25:M26" si="17">IFERROR(F25/I25-1,"n/a")</f>
        <v>0.66666666666666674</v>
      </c>
      <c r="N25" s="60">
        <f t="shared" si="12"/>
        <v>-0.2857142857142857</v>
      </c>
      <c r="O25" s="68">
        <f>F25+'Jan-23'!O25</f>
        <v>9</v>
      </c>
      <c r="P25" s="68">
        <f>G25+'Jan-23'!P25</f>
        <v>9</v>
      </c>
      <c r="Q25" s="68">
        <f>H25+'Jan-23'!Q25</f>
        <v>5</v>
      </c>
      <c r="R25" s="68">
        <f>I25+'Jan-23'!R25</f>
        <v>8</v>
      </c>
      <c r="S25" s="68">
        <f>J25+'Jan-23'!S25</f>
        <v>11</v>
      </c>
      <c r="T25" s="64">
        <f>IFERROR(O25/P25-1,"n/a")</f>
        <v>0</v>
      </c>
      <c r="U25" s="64">
        <f t="shared" ref="U25:U26" si="18">IFERROR(O25/Q25-1,"n/a")</f>
        <v>0.8</v>
      </c>
      <c r="V25" s="64">
        <f t="shared" ref="V25:V26" si="19">IFERROR(O25/R25-1,"n/a")</f>
        <v>0.125</v>
      </c>
      <c r="W25" s="60">
        <f t="shared" ref="W25:W26" si="20">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 t="shared" si="17"/>
        <v>0.32509839539812302</v>
      </c>
      <c r="N26" s="60">
        <f t="shared" si="12"/>
        <v>-0.12077139413419047</v>
      </c>
      <c r="O26" s="68">
        <f>F26+'Jan-23'!O26</f>
        <v>36729</v>
      </c>
      <c r="P26" s="68">
        <f>G26+'Jan-23'!P26</f>
        <v>7364</v>
      </c>
      <c r="Q26" s="68">
        <f>H26+'Jan-23'!Q26</f>
        <v>4674</v>
      </c>
      <c r="R26" s="68">
        <f>I26+'Jan-23'!R26</f>
        <v>39656</v>
      </c>
      <c r="S26" s="68">
        <f>J26+'Jan-23'!S26</f>
        <v>44605</v>
      </c>
      <c r="T26" s="64">
        <f>IFERROR(O26/P26-1,"n/a")</f>
        <v>3.9876425855513311</v>
      </c>
      <c r="U26" s="64">
        <f t="shared" si="18"/>
        <v>6.8581514762516047</v>
      </c>
      <c r="V26" s="64">
        <f t="shared" si="19"/>
        <v>-7.3809763970143272E-2</v>
      </c>
      <c r="W26" s="60">
        <f t="shared" si="20"/>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 t="shared" ref="M28:M31" si="21">IFERROR(F28/I28-1,"n/a")</f>
        <v>56</v>
      </c>
      <c r="N28" s="60">
        <f t="shared" si="12"/>
        <v>27.5</v>
      </c>
      <c r="O28" s="68">
        <f>F28+'Jan-23'!O28</f>
        <v>141</v>
      </c>
      <c r="P28" s="68">
        <f>G28+'Jan-23'!P28</f>
        <v>1</v>
      </c>
      <c r="Q28" s="68">
        <f>H28+'Jan-23'!Q28</f>
        <v>2</v>
      </c>
      <c r="R28" s="68">
        <f>I28+'Jan-23'!R28</f>
        <v>1</v>
      </c>
      <c r="S28" s="68">
        <f>J28+'Jan-23'!S28</f>
        <v>3</v>
      </c>
      <c r="T28" s="64">
        <f>IFERROR(O28/P28-1,"n/a")</f>
        <v>140</v>
      </c>
      <c r="U28" s="64">
        <f t="shared" ref="U28:U31" si="22">IFERROR(O28/Q28-1,"n/a")</f>
        <v>69.5</v>
      </c>
      <c r="V28" s="64">
        <f t="shared" ref="V28:V31" si="23">IFERROR(O28/R28-1,"n/a")</f>
        <v>140</v>
      </c>
      <c r="W28" s="60">
        <f t="shared" ref="W28:W31" si="24">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 t="shared" si="21"/>
        <v>207.35874439461884</v>
      </c>
      <c r="N29" s="60">
        <f t="shared" si="12"/>
        <v>55.234795763993951</v>
      </c>
      <c r="O29" s="68">
        <f>F29+'Jan-23'!O29</f>
        <v>405274</v>
      </c>
      <c r="P29" s="68">
        <f>G29+'Jan-23'!P29</f>
        <v>1983</v>
      </c>
      <c r="Q29" s="68">
        <f>H29+'Jan-23'!Q29</f>
        <v>1283</v>
      </c>
      <c r="R29" s="68">
        <f>I29+'Jan-23'!R29</f>
        <v>892</v>
      </c>
      <c r="S29" s="68">
        <f>J29+'Jan-23'!S29</f>
        <v>4657</v>
      </c>
      <c r="T29" s="64">
        <f>IFERROR(O29/P29-1,"n/a")</f>
        <v>203.37418053454363</v>
      </c>
      <c r="U29" s="64">
        <f t="shared" si="22"/>
        <v>314.87996882307095</v>
      </c>
      <c r="V29" s="64">
        <f t="shared" si="23"/>
        <v>453.34304932735427</v>
      </c>
      <c r="W29" s="60">
        <f t="shared" si="24"/>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5">F13+F16+F19+F22+F25+F28</f>
        <v>242</v>
      </c>
      <c r="G30" s="75">
        <f t="shared" si="25"/>
        <v>184</v>
      </c>
      <c r="H30" s="75">
        <f>H13+H16+H19+H22+H25+H28</f>
        <v>5</v>
      </c>
      <c r="I30" s="75">
        <f t="shared" si="25"/>
        <v>193</v>
      </c>
      <c r="J30" s="75">
        <f t="shared" si="25"/>
        <v>188</v>
      </c>
      <c r="K30" s="66">
        <f>IFERROR(F30/G30-1,"n/a")</f>
        <v>0.31521739130434789</v>
      </c>
      <c r="L30" s="66">
        <f t="shared" si="0"/>
        <v>47.4</v>
      </c>
      <c r="M30" s="66">
        <f t="shared" si="21"/>
        <v>0.25388601036269431</v>
      </c>
      <c r="N30" s="62">
        <f t="shared" si="12"/>
        <v>0.2872340425531914</v>
      </c>
      <c r="O30" s="46">
        <f t="shared" ref="O30:S31" si="26">O13+O16+O19+O22+O25+O28</f>
        <v>545</v>
      </c>
      <c r="P30" s="46">
        <f t="shared" si="26"/>
        <v>370</v>
      </c>
      <c r="Q30" s="46">
        <f t="shared" si="26"/>
        <v>7</v>
      </c>
      <c r="R30" s="46">
        <f t="shared" si="26"/>
        <v>405</v>
      </c>
      <c r="S30" s="46">
        <f t="shared" si="26"/>
        <v>406</v>
      </c>
      <c r="T30" s="66">
        <f>IFERROR(O30/P30-1,"n/a")</f>
        <v>0.47297297297297303</v>
      </c>
      <c r="U30" s="66">
        <f t="shared" si="22"/>
        <v>76.857142857142861</v>
      </c>
      <c r="V30" s="66">
        <f t="shared" si="23"/>
        <v>0.34567901234567899</v>
      </c>
      <c r="W30" s="62">
        <f t="shared" si="24"/>
        <v>0.3423645320197044</v>
      </c>
      <c r="X30" s="46">
        <f t="shared" ref="X30:AA31" si="27">X13+X16+X19+X22+X25+X28</f>
        <v>3627</v>
      </c>
      <c r="Y30" s="46">
        <f t="shared" si="27"/>
        <v>1062</v>
      </c>
      <c r="Z30" s="46">
        <f t="shared" si="27"/>
        <v>667</v>
      </c>
      <c r="AA30" s="80">
        <f t="shared" si="27"/>
        <v>3344</v>
      </c>
      <c r="AB30" s="9"/>
    </row>
    <row r="31" spans="1:28" ht="15.6" thickTop="1" thickBot="1">
      <c r="A31" s="9"/>
      <c r="B31" s="12"/>
      <c r="C31" s="38" t="s">
        <v>13</v>
      </c>
      <c r="D31" s="39"/>
      <c r="E31" s="40"/>
      <c r="F31" s="76">
        <f t="shared" si="25"/>
        <v>723641</v>
      </c>
      <c r="G31" s="76">
        <f t="shared" si="25"/>
        <v>241516</v>
      </c>
      <c r="H31" s="76">
        <f t="shared" si="25"/>
        <v>4669</v>
      </c>
      <c r="I31" s="76">
        <f t="shared" si="25"/>
        <v>494948</v>
      </c>
      <c r="J31" s="76">
        <f t="shared" si="25"/>
        <v>513727</v>
      </c>
      <c r="K31" s="67">
        <f>IFERROR(F31/G31-1,"n/a")</f>
        <v>1.9962445552261547</v>
      </c>
      <c r="L31" s="67">
        <f t="shared" si="0"/>
        <v>153.98843435425144</v>
      </c>
      <c r="M31" s="67">
        <f t="shared" si="21"/>
        <v>0.46205459967511731</v>
      </c>
      <c r="N31" s="63">
        <f t="shared" si="12"/>
        <v>0.40861002049726802</v>
      </c>
      <c r="O31" s="47">
        <f t="shared" si="26"/>
        <v>1557046</v>
      </c>
      <c r="P31" s="47">
        <f t="shared" si="26"/>
        <v>461472</v>
      </c>
      <c r="Q31" s="47">
        <f t="shared" si="26"/>
        <v>5957</v>
      </c>
      <c r="R31" s="47">
        <f t="shared" si="26"/>
        <v>1049986</v>
      </c>
      <c r="S31" s="47">
        <f t="shared" si="26"/>
        <v>1134579</v>
      </c>
      <c r="T31" s="67">
        <f>IFERROR(O31/P31-1,"n/a")</f>
        <v>2.3740855349837044</v>
      </c>
      <c r="U31" s="67">
        <f t="shared" si="22"/>
        <v>260.38089642437467</v>
      </c>
      <c r="V31" s="67">
        <f t="shared" si="23"/>
        <v>0.48292072465728109</v>
      </c>
      <c r="W31" s="63">
        <f t="shared" si="24"/>
        <v>0.3723557372382178</v>
      </c>
      <c r="X31" s="47">
        <f t="shared" si="27"/>
        <v>7627084</v>
      </c>
      <c r="Y31" s="47">
        <f t="shared" si="27"/>
        <v>1554247</v>
      </c>
      <c r="Z31" s="47">
        <f t="shared" si="27"/>
        <v>1323431</v>
      </c>
      <c r="AA31" s="81">
        <f t="shared" si="27"/>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28" t="str">
        <f>F9</f>
        <v>February</v>
      </c>
      <c r="G36" s="128"/>
      <c r="H36" s="128"/>
      <c r="I36" s="128"/>
      <c r="J36" s="128"/>
      <c r="K36" s="128"/>
      <c r="L36" s="128"/>
      <c r="M36" s="128"/>
      <c r="N36" s="129"/>
      <c r="O36" s="130" t="s">
        <v>104</v>
      </c>
      <c r="P36" s="128"/>
      <c r="Q36" s="128"/>
      <c r="R36" s="128"/>
      <c r="S36" s="128"/>
      <c r="T36" s="128"/>
      <c r="U36" s="128"/>
      <c r="V36" s="128"/>
      <c r="W36" s="129"/>
      <c r="X36" s="130" t="s">
        <v>58</v>
      </c>
      <c r="Y36" s="128"/>
      <c r="Z36" s="128"/>
      <c r="AA36" s="131"/>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28">F13</f>
        <v>61</v>
      </c>
      <c r="G40" s="74">
        <f t="shared" si="28"/>
        <v>59</v>
      </c>
      <c r="H40" s="74">
        <f t="shared" si="28"/>
        <v>0</v>
      </c>
      <c r="I40" s="74">
        <f t="shared" si="28"/>
        <v>55</v>
      </c>
      <c r="J40" s="74">
        <f t="shared" si="28"/>
        <v>62</v>
      </c>
      <c r="K40" s="64">
        <f>IFERROR(F40/G40-1,"n/a")</f>
        <v>3.3898305084745672E-2</v>
      </c>
      <c r="L40" s="64" t="str">
        <f t="shared" ref="L40:L41" si="29">IFERROR(F40/H40-1,"n/a")</f>
        <v>n/a</v>
      </c>
      <c r="M40" s="64">
        <f>IFERROR(F40/I40-1,"n/a")</f>
        <v>0.10909090909090913</v>
      </c>
      <c r="N40" s="60">
        <f t="shared" ref="N40:N41" si="30">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28"/>
        <v>107254</v>
      </c>
      <c r="G41" s="74">
        <f t="shared" si="28"/>
        <v>44710</v>
      </c>
      <c r="H41" s="74">
        <f t="shared" si="28"/>
        <v>0</v>
      </c>
      <c r="I41" s="74">
        <f t="shared" si="28"/>
        <v>101463</v>
      </c>
      <c r="J41" s="74">
        <f t="shared" si="28"/>
        <v>119668</v>
      </c>
      <c r="K41" s="64">
        <f>IFERROR(F41/G41-1,"n/a")</f>
        <v>1.3988816819503467</v>
      </c>
      <c r="L41" s="64" t="str">
        <f t="shared" si="29"/>
        <v>n/a</v>
      </c>
      <c r="M41" s="64">
        <f t="shared" ref="M41" si="31">IFERROR(F41/I41-1,"n/a")</f>
        <v>5.7074992854538209E-2</v>
      </c>
      <c r="N41" s="60">
        <f t="shared" si="30"/>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32">F16</f>
        <v>17</v>
      </c>
      <c r="G43" s="74">
        <f t="shared" si="32"/>
        <v>13</v>
      </c>
      <c r="H43" s="74">
        <f t="shared" si="32"/>
        <v>0</v>
      </c>
      <c r="I43" s="74">
        <f t="shared" si="32"/>
        <v>14</v>
      </c>
      <c r="J43" s="74">
        <f t="shared" si="32"/>
        <v>21</v>
      </c>
      <c r="K43" s="64">
        <f>IFERROR(F43/G43-1,"n/a")</f>
        <v>0.30769230769230771</v>
      </c>
      <c r="L43" s="64" t="str">
        <f t="shared" ref="L43:L44" si="33">IFERROR(F43/H43-1,"n/a")</f>
        <v>n/a</v>
      </c>
      <c r="M43" s="64">
        <f t="shared" ref="M43:M44" si="34">IFERROR(F43/I43-1,"n/a")</f>
        <v>0.21428571428571419</v>
      </c>
      <c r="N43" s="60">
        <f t="shared" ref="N43:N44" si="35">IFERROR(F43/J43-1,"n/a")</f>
        <v>-0.19047619047619047</v>
      </c>
      <c r="O43" s="108"/>
      <c r="P43" s="70">
        <f>+O16-'Mar-22'!M13+'Dec-22'!M16</f>
        <v>765</v>
      </c>
      <c r="Q43" s="70">
        <f>+P16-'Mar-22'!N13+'Dec-22'!N16</f>
        <v>312</v>
      </c>
      <c r="R43" s="70">
        <f>+Q16-'Mar-22'!O13+'Dec-22'!O16</f>
        <v>0</v>
      </c>
      <c r="S43" s="70">
        <f>+R16-'Mar-22'!P13+'Dec-22'!P16</f>
        <v>771</v>
      </c>
      <c r="T43" s="108"/>
      <c r="U43" s="64">
        <f t="shared" ref="U43:U44" si="36">IFERROR(P43/Q43-1,"n/a")</f>
        <v>1.4519230769230771</v>
      </c>
      <c r="V43" s="64" t="str">
        <f t="shared" ref="V43:V44" si="37">IFERROR(P43/R43-1,"n/a")</f>
        <v>n/a</v>
      </c>
      <c r="W43" s="60">
        <f t="shared" ref="W43:W44" si="38">IFERROR(P43/S43-1,"n/a")</f>
        <v>-7.7821011673151474E-3</v>
      </c>
      <c r="X43" s="89"/>
      <c r="Y43" s="89">
        <v>336</v>
      </c>
      <c r="Z43" s="70">
        <v>43</v>
      </c>
      <c r="AA43" s="78">
        <v>781</v>
      </c>
      <c r="AB43" s="9"/>
    </row>
    <row r="44" spans="1:28">
      <c r="A44" s="9"/>
      <c r="B44" s="9"/>
      <c r="C44" s="33"/>
      <c r="D44" s="26" t="s">
        <v>11</v>
      </c>
      <c r="E44" s="32"/>
      <c r="F44" s="74">
        <f t="shared" si="32"/>
        <v>64480</v>
      </c>
      <c r="G44" s="74">
        <f t="shared" si="32"/>
        <v>14032</v>
      </c>
      <c r="H44" s="74">
        <f t="shared" si="32"/>
        <v>0</v>
      </c>
      <c r="I44" s="74">
        <f t="shared" si="32"/>
        <v>47023</v>
      </c>
      <c r="J44" s="74">
        <f t="shared" si="32"/>
        <v>59703</v>
      </c>
      <c r="K44" s="64">
        <f>IFERROR(F44/G44-1,"n/a")</f>
        <v>3.5952109464082094</v>
      </c>
      <c r="L44" s="64" t="str">
        <f t="shared" si="33"/>
        <v>n/a</v>
      </c>
      <c r="M44" s="64">
        <f t="shared" si="34"/>
        <v>0.37124385938795901</v>
      </c>
      <c r="N44" s="60">
        <f t="shared" si="35"/>
        <v>8.0012729678575534E-2</v>
      </c>
      <c r="O44" s="109"/>
      <c r="P44" s="70">
        <f>+O17-'Mar-22'!M14+'Dec-22'!M17</f>
        <v>1912608</v>
      </c>
      <c r="Q44" s="70">
        <f>+P17-'Mar-22'!N14+'Dec-22'!N17</f>
        <v>500969</v>
      </c>
      <c r="R44" s="70">
        <f>+Q17-'Mar-22'!O14+'Dec-22'!O17</f>
        <v>0</v>
      </c>
      <c r="S44" s="70">
        <f>+R17-'Mar-22'!P14+'Dec-22'!P17</f>
        <v>2413059</v>
      </c>
      <c r="T44" s="108"/>
      <c r="U44" s="64">
        <f t="shared" si="36"/>
        <v>2.8178170705173375</v>
      </c>
      <c r="V44" s="64" t="str">
        <f t="shared" si="37"/>
        <v>n/a</v>
      </c>
      <c r="W44" s="60">
        <f t="shared" si="38"/>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39">F19</f>
        <v>2</v>
      </c>
      <c r="G46" s="74">
        <f t="shared" si="39"/>
        <v>2</v>
      </c>
      <c r="H46" s="74">
        <f t="shared" si="39"/>
        <v>0</v>
      </c>
      <c r="I46" s="74">
        <f t="shared" si="39"/>
        <v>0</v>
      </c>
      <c r="J46" s="74">
        <f t="shared" si="39"/>
        <v>1</v>
      </c>
      <c r="K46" s="64">
        <f>IFERROR(F46/G46-1,"n/a")</f>
        <v>0</v>
      </c>
      <c r="L46" s="64" t="str">
        <f t="shared" ref="L46:L47" si="40">IFERROR(F46/H46-1,"n/a")</f>
        <v>n/a</v>
      </c>
      <c r="M46" s="64" t="str">
        <f t="shared" ref="M46:M47" si="41">IFERROR(F46/I46-1,"n/a")</f>
        <v>n/a</v>
      </c>
      <c r="N46" s="60">
        <f>IFERROR(F46/J46-1,"n/a")</f>
        <v>1</v>
      </c>
      <c r="O46" s="108"/>
      <c r="P46" s="70">
        <f>+O19-'Mar-22'!M16+'Dec-22'!M19</f>
        <v>471</v>
      </c>
      <c r="Q46" s="70">
        <f>+P19-'Mar-22'!N16+'Dec-22'!N19</f>
        <v>28</v>
      </c>
      <c r="R46" s="70">
        <f>+Q19-'Mar-22'!O16+'Dec-22'!O19</f>
        <v>1</v>
      </c>
      <c r="S46" s="70">
        <f>+R19-'Mar-22'!P16+'Dec-22'!P19</f>
        <v>186</v>
      </c>
      <c r="T46" s="108"/>
      <c r="U46" s="64">
        <f t="shared" ref="U46:U47" si="42">IFERROR(P46/Q46-1,"n/a")</f>
        <v>15.821428571428573</v>
      </c>
      <c r="V46" s="64">
        <f t="shared" ref="V46:V47" si="43">IFERROR(P46/R46-1,"n/a")</f>
        <v>470</v>
      </c>
      <c r="W46" s="60">
        <f t="shared" ref="W46:W47" si="44">IFERROR(P46/S46-1,"n/a")</f>
        <v>1.532258064516129</v>
      </c>
      <c r="X46" s="89"/>
      <c r="Y46" s="89">
        <v>33</v>
      </c>
      <c r="Z46" s="70">
        <v>4</v>
      </c>
      <c r="AA46" s="78">
        <v>188</v>
      </c>
      <c r="AB46" s="9"/>
    </row>
    <row r="47" spans="1:28">
      <c r="A47" s="9"/>
      <c r="B47" s="9"/>
      <c r="C47" s="33"/>
      <c r="D47" s="26" t="s">
        <v>11</v>
      </c>
      <c r="E47" s="32"/>
      <c r="F47" s="74">
        <f t="shared" si="39"/>
        <v>1760</v>
      </c>
      <c r="G47" s="74">
        <f t="shared" si="39"/>
        <v>294</v>
      </c>
      <c r="H47" s="74">
        <f t="shared" si="39"/>
        <v>0</v>
      </c>
      <c r="I47" s="74">
        <f t="shared" si="39"/>
        <v>0</v>
      </c>
      <c r="J47" s="74">
        <f t="shared" si="39"/>
        <v>583</v>
      </c>
      <c r="K47" s="64">
        <f>IFERROR(F47/G47-1,"n/a")</f>
        <v>4.9863945578231297</v>
      </c>
      <c r="L47" s="64" t="str">
        <f t="shared" si="40"/>
        <v>n/a</v>
      </c>
      <c r="M47" s="64" t="str">
        <f t="shared" si="41"/>
        <v>n/a</v>
      </c>
      <c r="N47" s="60">
        <f t="shared" ref="N47" si="45">IFERROR(F47/J47-1,"n/a")</f>
        <v>2.0188679245283021</v>
      </c>
      <c r="O47" s="109"/>
      <c r="P47" s="70">
        <f>+O20-'Mar-22'!M17+'Dec-22'!M20</f>
        <v>565507</v>
      </c>
      <c r="Q47" s="70">
        <f>+P20-'Mar-22'!N17+'Dec-22'!N20</f>
        <v>9719</v>
      </c>
      <c r="R47" s="70">
        <f>+Q20-'Mar-22'!O17+'Dec-22'!O20</f>
        <v>111</v>
      </c>
      <c r="S47" s="70">
        <f>+R20-'Mar-22'!P17+'Dec-22'!P20</f>
        <v>250106</v>
      </c>
      <c r="T47" s="108"/>
      <c r="U47" s="64">
        <f t="shared" si="42"/>
        <v>57.185718695339027</v>
      </c>
      <c r="V47" s="64">
        <f t="shared" si="43"/>
        <v>5093.6576576576581</v>
      </c>
      <c r="W47" s="60">
        <f t="shared" si="44"/>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46">F22</f>
        <v>100</v>
      </c>
      <c r="G49" s="74">
        <f t="shared" si="46"/>
        <v>103</v>
      </c>
      <c r="H49" s="74">
        <f t="shared" si="46"/>
        <v>0</v>
      </c>
      <c r="I49" s="74">
        <f t="shared" si="46"/>
        <v>120</v>
      </c>
      <c r="J49" s="74">
        <f t="shared" si="46"/>
        <v>95</v>
      </c>
      <c r="K49" s="64">
        <f>IFERROR(F49/G49-1,"n/a")</f>
        <v>-2.9126213592232997E-2</v>
      </c>
      <c r="L49" s="64" t="str">
        <f t="shared" ref="L49:L50" si="47">IFERROR(F49/H49-1,"n/a")</f>
        <v>n/a</v>
      </c>
      <c r="M49" s="64">
        <f t="shared" ref="M49:M50" si="48">IFERROR(F49/I49-1,"n/a")</f>
        <v>-0.16666666666666663</v>
      </c>
      <c r="N49" s="60">
        <f t="shared" ref="N49:N50" si="49">IFERROR(F49/J49-1,"n/a")</f>
        <v>5.2631578947368363E-2</v>
      </c>
      <c r="O49" s="108"/>
      <c r="P49" s="70">
        <f>+O22-'Mar-22'!M19+'Dec-22'!M22</f>
        <v>1027</v>
      </c>
      <c r="Q49" s="70">
        <f>+P22-'Mar-22'!N19+'Dec-22'!N22</f>
        <v>614</v>
      </c>
      <c r="R49" s="70">
        <f>+Q22-'Mar-22'!O19+'Dec-22'!O22</f>
        <v>42</v>
      </c>
      <c r="S49" s="70">
        <f>+R22-'Mar-22'!P19+'Dec-22'!P22</f>
        <v>1135</v>
      </c>
      <c r="T49" s="108"/>
      <c r="U49" s="64">
        <f t="shared" ref="U49:U50" si="50">IFERROR(P49/Q49-1,"n/a")</f>
        <v>0.67263843648208477</v>
      </c>
      <c r="V49" s="64">
        <f t="shared" ref="V49:V50" si="51">IFERROR(P49/R49-1,"n/a")</f>
        <v>23.452380952380953</v>
      </c>
      <c r="W49" s="60">
        <f t="shared" ref="W49:W50" si="52">IFERROR(P49/S49-1,"n/a")</f>
        <v>-9.5154185022026438E-2</v>
      </c>
      <c r="X49" s="89"/>
      <c r="Y49" s="89">
        <v>744</v>
      </c>
      <c r="Z49" s="84">
        <v>406</v>
      </c>
      <c r="AA49" s="78">
        <v>1253</v>
      </c>
      <c r="AB49" s="9"/>
    </row>
    <row r="50" spans="1:28">
      <c r="A50" s="9"/>
      <c r="B50" s="9"/>
      <c r="C50" s="33"/>
      <c r="D50" s="26" t="s">
        <v>11</v>
      </c>
      <c r="E50" s="32"/>
      <c r="F50" s="74">
        <f t="shared" si="46"/>
        <v>342407</v>
      </c>
      <c r="G50" s="74">
        <f t="shared" si="46"/>
        <v>174835</v>
      </c>
      <c r="H50" s="74">
        <f t="shared" si="46"/>
        <v>0</v>
      </c>
      <c r="I50" s="74">
        <f t="shared" si="46"/>
        <v>329055</v>
      </c>
      <c r="J50" s="74">
        <f t="shared" si="46"/>
        <v>305578</v>
      </c>
      <c r="K50" s="64">
        <f>IFERROR(F50/G50-1,"n/a")</f>
        <v>0.95845797466182403</v>
      </c>
      <c r="L50" s="64" t="str">
        <f t="shared" si="47"/>
        <v>n/a</v>
      </c>
      <c r="M50" s="64">
        <f t="shared" si="48"/>
        <v>4.0576803269970041E-2</v>
      </c>
      <c r="N50" s="60">
        <f t="shared" si="49"/>
        <v>0.12052241980770861</v>
      </c>
      <c r="O50" s="109"/>
      <c r="P50" s="70">
        <f>+O23-'Mar-22'!M20+'Dec-22'!M23</f>
        <v>3358708</v>
      </c>
      <c r="Q50" s="70">
        <f>+P23-'Mar-22'!N20+'Dec-22'!N23</f>
        <v>1007102</v>
      </c>
      <c r="R50" s="70">
        <f>+Q23-'Mar-22'!O20+'Dec-22'!O23</f>
        <v>0</v>
      </c>
      <c r="S50" s="70">
        <f>+R23-'Mar-22'!P20+'Dec-22'!P23</f>
        <v>3479798</v>
      </c>
      <c r="T50" s="108"/>
      <c r="U50" s="64">
        <f t="shared" si="50"/>
        <v>2.3350226690047284</v>
      </c>
      <c r="V50" s="64" t="str">
        <f t="shared" si="51"/>
        <v>n/a</v>
      </c>
      <c r="W50" s="60">
        <f t="shared" si="52"/>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53">F25</f>
        <v>5</v>
      </c>
      <c r="G52" s="74">
        <f t="shared" si="53"/>
        <v>6</v>
      </c>
      <c r="H52" s="74">
        <f t="shared" si="53"/>
        <v>4</v>
      </c>
      <c r="I52" s="74">
        <f t="shared" si="53"/>
        <v>3</v>
      </c>
      <c r="J52" s="74">
        <f t="shared" si="53"/>
        <v>7</v>
      </c>
      <c r="K52" s="64">
        <f>IFERROR(F52/G52-1,"n/a")</f>
        <v>-0.16666666666666663</v>
      </c>
      <c r="L52" s="64">
        <f t="shared" ref="L52:L53" si="54">IFERROR(F52/H52-1,"n/a")</f>
        <v>0.25</v>
      </c>
      <c r="M52" s="64">
        <f t="shared" ref="M52:M53" si="55">IFERROR(F52/I52-1,"n/a")</f>
        <v>0.66666666666666674</v>
      </c>
      <c r="N52" s="60">
        <f t="shared" ref="N52:N53" si="56">IFERROR(F52/J52-1,"n/a")</f>
        <v>-0.2857142857142857</v>
      </c>
      <c r="O52" s="108"/>
      <c r="P52" s="70">
        <f>+O25-'Mar-22'!M22+'Dec-22'!M25</f>
        <v>269</v>
      </c>
      <c r="Q52" s="70">
        <f>+P25-'Mar-22'!N22+'Dec-22'!N25</f>
        <v>107</v>
      </c>
      <c r="R52" s="70">
        <f>+Q25-'Mar-22'!O22+'Dec-22'!O25</f>
        <v>28</v>
      </c>
      <c r="S52" s="70">
        <f>+R25-'Mar-22'!P22+'Dec-22'!P25</f>
        <v>360</v>
      </c>
      <c r="T52" s="108"/>
      <c r="U52" s="64">
        <f t="shared" ref="U52:U53" si="57">IFERROR(P52/Q52-1,"n/a")</f>
        <v>1.514018691588785</v>
      </c>
      <c r="V52" s="64">
        <f t="shared" ref="V52:V53" si="58">IFERROR(P52/R52-1,"n/a")</f>
        <v>8.6071428571428577</v>
      </c>
      <c r="W52" s="60">
        <f t="shared" ref="W52:W53" si="59">IFERROR(P52/S52-1,"n/a")</f>
        <v>-0.25277777777777777</v>
      </c>
      <c r="X52" s="89"/>
      <c r="Y52" s="89">
        <v>121</v>
      </c>
      <c r="Z52" s="70">
        <v>41</v>
      </c>
      <c r="AA52" s="78">
        <v>361</v>
      </c>
      <c r="AB52" s="9"/>
    </row>
    <row r="53" spans="1:28">
      <c r="A53" s="9"/>
      <c r="B53" s="9"/>
      <c r="C53" s="33"/>
      <c r="D53" s="26" t="s">
        <v>11</v>
      </c>
      <c r="E53" s="32"/>
      <c r="F53" s="74">
        <f t="shared" si="53"/>
        <v>21884</v>
      </c>
      <c r="G53" s="74">
        <f t="shared" si="53"/>
        <v>5662</v>
      </c>
      <c r="H53" s="74">
        <f t="shared" si="53"/>
        <v>4030</v>
      </c>
      <c r="I53" s="74">
        <f t="shared" si="53"/>
        <v>16515</v>
      </c>
      <c r="J53" s="74">
        <f t="shared" si="53"/>
        <v>24890</v>
      </c>
      <c r="K53" s="64">
        <f>IFERROR(F53/G53-1,"n/a")</f>
        <v>2.8650653479335926</v>
      </c>
      <c r="L53" s="64">
        <f t="shared" si="54"/>
        <v>4.4302729528535982</v>
      </c>
      <c r="M53" s="64">
        <f t="shared" si="55"/>
        <v>0.32509839539812302</v>
      </c>
      <c r="N53" s="60">
        <f t="shared" si="56"/>
        <v>-0.12077139413419047</v>
      </c>
      <c r="O53" s="109"/>
      <c r="P53" s="70">
        <f>+O26-'Mar-22'!M23+'Dec-22'!M26</f>
        <v>540613</v>
      </c>
      <c r="Q53" s="70">
        <f>+P26-'Mar-22'!N23+'Dec-22'!N26</f>
        <v>146532</v>
      </c>
      <c r="R53" s="70">
        <f>+Q26-'Mar-22'!O23+'Dec-22'!O26</f>
        <v>23633</v>
      </c>
      <c r="S53" s="70">
        <f>+R26-'Mar-22'!P23+'Dec-22'!P26</f>
        <v>865396</v>
      </c>
      <c r="T53" s="108"/>
      <c r="U53" s="64">
        <f t="shared" si="57"/>
        <v>2.689385253732973</v>
      </c>
      <c r="V53" s="64">
        <f t="shared" si="58"/>
        <v>21.875343798925233</v>
      </c>
      <c r="W53" s="60">
        <f t="shared" si="59"/>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60">F28</f>
        <v>57</v>
      </c>
      <c r="G55" s="74">
        <f t="shared" si="60"/>
        <v>1</v>
      </c>
      <c r="H55" s="74">
        <f t="shared" si="60"/>
        <v>1</v>
      </c>
      <c r="I55" s="74">
        <f t="shared" si="60"/>
        <v>1</v>
      </c>
      <c r="J55" s="74">
        <f t="shared" si="60"/>
        <v>2</v>
      </c>
      <c r="K55" s="64">
        <f>IFERROR(F55/G55-1,"n/a")</f>
        <v>56</v>
      </c>
      <c r="L55" s="64">
        <f t="shared" ref="L55:L58" si="61">IFERROR(F55/H55-1,"n/a")</f>
        <v>56</v>
      </c>
      <c r="M55" s="64">
        <f t="shared" ref="M55:M58" si="62">IFERROR(F55/I55-1,"n/a")</f>
        <v>56</v>
      </c>
      <c r="N55" s="60">
        <f t="shared" ref="N55:N58" si="63">IFERROR(F55/J55-1,"n/a")</f>
        <v>27.5</v>
      </c>
      <c r="O55" s="108"/>
      <c r="P55" s="70">
        <f>+O28-'Mar-22'!M25+'Dec-22'!M28</f>
        <v>730</v>
      </c>
      <c r="Q55" s="70">
        <f>+P28-'Mar-22'!N25+'Dec-22'!N28</f>
        <v>125</v>
      </c>
      <c r="R55" s="70">
        <f>+Q28-'Mar-22'!O25+'Dec-22'!O28</f>
        <v>38</v>
      </c>
      <c r="S55" s="70">
        <f>+R28-'Mar-22'!P25+'Dec-22'!P28</f>
        <v>360</v>
      </c>
      <c r="T55" s="108"/>
      <c r="U55" s="64">
        <f t="shared" ref="U55" si="64">IFERROR(P55/Q55-1,"n/a")</f>
        <v>4.84</v>
      </c>
      <c r="V55" s="64">
        <f t="shared" ref="V55" si="65">IFERROR(P55/R55-1,"n/a")</f>
        <v>18.210526315789473</v>
      </c>
      <c r="W55" s="60">
        <f t="shared" ref="W55" si="66">IFERROR(P55/S55-1,"n/a")</f>
        <v>1.0277777777777777</v>
      </c>
      <c r="X55" s="89"/>
      <c r="Y55" s="89">
        <v>140</v>
      </c>
      <c r="Z55" s="70">
        <v>40</v>
      </c>
      <c r="AA55" s="78">
        <v>360</v>
      </c>
      <c r="AB55" s="9"/>
    </row>
    <row r="56" spans="1:28">
      <c r="C56" s="33"/>
      <c r="D56" s="26" t="s">
        <v>11</v>
      </c>
      <c r="E56" s="32"/>
      <c r="F56" s="74">
        <f t="shared" si="60"/>
        <v>185856</v>
      </c>
      <c r="G56" s="74">
        <f t="shared" si="60"/>
        <v>1983</v>
      </c>
      <c r="H56" s="74">
        <f t="shared" si="60"/>
        <v>639</v>
      </c>
      <c r="I56" s="74">
        <f t="shared" si="60"/>
        <v>892</v>
      </c>
      <c r="J56" s="74">
        <f t="shared" si="60"/>
        <v>3305</v>
      </c>
      <c r="K56" s="64">
        <f>IFERROR(F56/G56-1,"n/a")</f>
        <v>92.724659606656587</v>
      </c>
      <c r="L56" s="64">
        <f t="shared" si="61"/>
        <v>289.85446009389671</v>
      </c>
      <c r="M56" s="64">
        <f t="shared" si="62"/>
        <v>207.35874439461884</v>
      </c>
      <c r="N56" s="60">
        <f t="shared" si="63"/>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67">F40+F43+F46+F49+F52+F55</f>
        <v>242</v>
      </c>
      <c r="G57" s="75">
        <f t="shared" si="67"/>
        <v>184</v>
      </c>
      <c r="H57" s="75">
        <f t="shared" si="67"/>
        <v>5</v>
      </c>
      <c r="I57" s="75">
        <f t="shared" si="67"/>
        <v>193</v>
      </c>
      <c r="J57" s="75">
        <f t="shared" si="67"/>
        <v>188</v>
      </c>
      <c r="K57" s="66">
        <f>IFERROR(F57/G57-1,"n/a")</f>
        <v>0.31521739130434789</v>
      </c>
      <c r="L57" s="66">
        <f t="shared" si="61"/>
        <v>47.4</v>
      </c>
      <c r="M57" s="66">
        <f t="shared" si="62"/>
        <v>0.25388601036269431</v>
      </c>
      <c r="N57" s="62">
        <f t="shared" si="63"/>
        <v>0.2872340425531914</v>
      </c>
      <c r="O57" s="46"/>
      <c r="P57" s="46">
        <f t="shared" ref="P57:S58" si="68">P40+P43+P46+P49+P52+P55</f>
        <v>3540</v>
      </c>
      <c r="Q57" s="46">
        <f t="shared" si="68"/>
        <v>1420</v>
      </c>
      <c r="R57" s="46">
        <f t="shared" si="68"/>
        <v>109</v>
      </c>
      <c r="S57" s="46">
        <f t="shared" si="68"/>
        <v>3114</v>
      </c>
      <c r="T57" s="46"/>
      <c r="U57" s="66">
        <f>IFERROR(P57/Q57-1,"n/a")</f>
        <v>1.492957746478873</v>
      </c>
      <c r="V57" s="66">
        <f>IFERROR(P57/R57-1,"n/a")</f>
        <v>31.477064220183486</v>
      </c>
      <c r="W57" s="62">
        <f>IFERROR(P57/S57-1,"n/a")</f>
        <v>0.1368015414258188</v>
      </c>
      <c r="X57" s="46"/>
      <c r="Y57" s="46">
        <f t="shared" ref="Y57" si="69">Y40+Y43+Y46+Y49+Y52+Y55</f>
        <v>1682</v>
      </c>
      <c r="Z57" s="46">
        <f t="shared" ref="Z57:AA58" si="70">Z40+Z43+Z46+Z49+Z52+Z55</f>
        <v>679</v>
      </c>
      <c r="AA57" s="80">
        <f t="shared" si="70"/>
        <v>3274</v>
      </c>
      <c r="AB57" s="9"/>
    </row>
    <row r="58" spans="1:28" ht="15.6" thickTop="1" thickBot="1">
      <c r="C58" s="38" t="s">
        <v>13</v>
      </c>
      <c r="D58" s="39"/>
      <c r="E58" s="40"/>
      <c r="F58" s="76">
        <f t="shared" si="67"/>
        <v>723641</v>
      </c>
      <c r="G58" s="76">
        <f t="shared" si="67"/>
        <v>241516</v>
      </c>
      <c r="H58" s="76">
        <f t="shared" si="67"/>
        <v>4669</v>
      </c>
      <c r="I58" s="76">
        <f t="shared" si="67"/>
        <v>494948</v>
      </c>
      <c r="J58" s="76">
        <f t="shared" si="67"/>
        <v>513727</v>
      </c>
      <c r="K58" s="67">
        <f>IFERROR(F58/G58-1,"n/a")</f>
        <v>1.9962445552261547</v>
      </c>
      <c r="L58" s="67">
        <f t="shared" si="61"/>
        <v>153.98843435425144</v>
      </c>
      <c r="M58" s="67">
        <f t="shared" si="62"/>
        <v>0.46205459967511731</v>
      </c>
      <c r="N58" s="63">
        <f t="shared" si="63"/>
        <v>0.40861002049726802</v>
      </c>
      <c r="O58" s="47"/>
      <c r="P58" s="47">
        <f t="shared" si="68"/>
        <v>8316425</v>
      </c>
      <c r="Q58" s="47">
        <f t="shared" si="68"/>
        <v>2005616</v>
      </c>
      <c r="R58" s="47">
        <f t="shared" si="68"/>
        <v>53197</v>
      </c>
      <c r="S58" s="47">
        <f t="shared" si="68"/>
        <v>8428481</v>
      </c>
      <c r="T58" s="47"/>
      <c r="U58" s="67">
        <f>IFERROR(P58/Q58-1,"n/a")</f>
        <v>3.1465689344321151</v>
      </c>
      <c r="V58" s="67">
        <f>IFERROR(P58/R58-1,"n/a")</f>
        <v>155.33259394326748</v>
      </c>
      <c r="W58" s="63">
        <f>IFERROR(P58/S58-1,"n/a")</f>
        <v>-1.3294922299759593E-2</v>
      </c>
      <c r="X58" s="47"/>
      <c r="Y58" s="47">
        <f t="shared" ref="Y58" si="71">Y41+Y44+Y47+Y50+Y53+Y56</f>
        <v>2411641</v>
      </c>
      <c r="Z58" s="47">
        <f t="shared" si="70"/>
        <v>1324261</v>
      </c>
      <c r="AA58" s="81">
        <f t="shared" si="70"/>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24"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100</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28" t="s">
        <v>33</v>
      </c>
      <c r="G9" s="128"/>
      <c r="H9" s="128"/>
      <c r="I9" s="128"/>
      <c r="J9" s="128"/>
      <c r="K9" s="128"/>
      <c r="L9" s="128"/>
      <c r="M9" s="128"/>
      <c r="N9" s="129"/>
      <c r="O9" s="130" t="s">
        <v>33</v>
      </c>
      <c r="P9" s="128"/>
      <c r="Q9" s="128"/>
      <c r="R9" s="128"/>
      <c r="S9" s="128"/>
      <c r="T9" s="128"/>
      <c r="U9" s="128"/>
      <c r="V9" s="128"/>
      <c r="W9" s="129"/>
      <c r="X9" s="130" t="s">
        <v>57</v>
      </c>
      <c r="Y9" s="128"/>
      <c r="Z9" s="128"/>
      <c r="AA9" s="131"/>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 t="shared" ref="N13:N14" si="1">IFERROR(F13/J13-1,"n/a")</f>
        <v>-0.10526315789473684</v>
      </c>
      <c r="O13" s="68">
        <f>F13</f>
        <v>68</v>
      </c>
      <c r="P13" s="68">
        <f t="shared" ref="P13:S14" si="2">G13</f>
        <v>64</v>
      </c>
      <c r="Q13" s="68">
        <f t="shared" si="2"/>
        <v>0</v>
      </c>
      <c r="R13" s="68">
        <f t="shared" si="2"/>
        <v>61</v>
      </c>
      <c r="S13" s="68">
        <f t="shared" si="2"/>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 t="shared" ref="M14" si="3">IFERROR(F14/I14-1,"n/a")</f>
        <v>6.5884775175558019E-2</v>
      </c>
      <c r="N14" s="60">
        <f t="shared" si="1"/>
        <v>-0.2607448395445795</v>
      </c>
      <c r="O14" s="68">
        <f>F14</f>
        <v>115964</v>
      </c>
      <c r="P14" s="68">
        <f t="shared" si="2"/>
        <v>50794</v>
      </c>
      <c r="Q14" s="68">
        <f t="shared" si="2"/>
        <v>0</v>
      </c>
      <c r="R14" s="68">
        <f t="shared" si="2"/>
        <v>108796</v>
      </c>
      <c r="S14" s="68">
        <f t="shared" si="2"/>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 t="shared" ref="M16:M17" si="4">IFERROR(F16/I16-1,"n/a")</f>
        <v>0.21052631578947367</v>
      </c>
      <c r="N16" s="60">
        <f t="shared" ref="N16:N17" si="5">IFERROR(F16/J16-1,"n/a")</f>
        <v>-4.166666666666663E-2</v>
      </c>
      <c r="O16" s="68">
        <f t="shared" ref="O16:O17" si="6">F16</f>
        <v>23</v>
      </c>
      <c r="P16" s="68">
        <f t="shared" ref="P16:P17" si="7">G16</f>
        <v>16</v>
      </c>
      <c r="Q16" s="68">
        <f t="shared" ref="Q16:Q17" si="8">H16</f>
        <v>0</v>
      </c>
      <c r="R16" s="68">
        <f t="shared" ref="R16:R17" si="9">I16</f>
        <v>19</v>
      </c>
      <c r="S16" s="68">
        <f t="shared" ref="S16:S17" si="10">J16</f>
        <v>24</v>
      </c>
      <c r="T16" s="64">
        <f>IFERROR(O16/P16-1,"n/a")</f>
        <v>0.4375</v>
      </c>
      <c r="U16" s="64" t="str">
        <f t="shared" ref="U16:U17" si="11">IFERROR(O16/Q16-1,"n/a")</f>
        <v>n/a</v>
      </c>
      <c r="V16" s="64">
        <f t="shared" ref="V16:V17" si="12">IFERROR(O16/R16-1,"n/a")</f>
        <v>0.21052631578947367</v>
      </c>
      <c r="W16" s="60">
        <f t="shared" ref="W16:W17" si="13">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 t="shared" si="4"/>
        <v>0.1225343877896421</v>
      </c>
      <c r="N17" s="60">
        <f t="shared" si="5"/>
        <v>-2.1000228117493913E-2</v>
      </c>
      <c r="O17" s="68">
        <f t="shared" si="6"/>
        <v>72958</v>
      </c>
      <c r="P17" s="68">
        <f t="shared" si="7"/>
        <v>21828</v>
      </c>
      <c r="Q17" s="68">
        <f t="shared" si="8"/>
        <v>0</v>
      </c>
      <c r="R17" s="68">
        <f t="shared" si="9"/>
        <v>64994</v>
      </c>
      <c r="S17" s="68">
        <f t="shared" si="10"/>
        <v>74523</v>
      </c>
      <c r="T17" s="64">
        <f>IFERROR(O17/P17-1,"n/a")</f>
        <v>2.3424042514201942</v>
      </c>
      <c r="U17" s="64" t="str">
        <f t="shared" si="11"/>
        <v>n/a</v>
      </c>
      <c r="V17" s="64">
        <f t="shared" si="12"/>
        <v>0.1225343877896421</v>
      </c>
      <c r="W17" s="60">
        <f t="shared" si="13"/>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 t="shared" ref="M19:M20" si="14">IFERROR(F19/I19-1,"n/a")</f>
        <v>3</v>
      </c>
      <c r="N19" s="60" t="str">
        <f>IFERROR(F19/J19-1,"n/a")</f>
        <v>n/a</v>
      </c>
      <c r="O19" s="68">
        <f>F19</f>
        <v>4</v>
      </c>
      <c r="P19" s="68">
        <f t="shared" ref="P19:S20" si="15">G19</f>
        <v>3</v>
      </c>
      <c r="Q19" s="68">
        <f t="shared" si="15"/>
        <v>0</v>
      </c>
      <c r="R19" s="68">
        <f t="shared" si="15"/>
        <v>1</v>
      </c>
      <c r="S19" s="68">
        <f t="shared" si="15"/>
        <v>0</v>
      </c>
      <c r="T19" s="64">
        <f>IFERROR(O19/P19-1,"n/a")</f>
        <v>0.33333333333333326</v>
      </c>
      <c r="U19" s="64" t="str">
        <f t="shared" ref="U19:U20" si="16">IFERROR(O19/Q19-1,"n/a")</f>
        <v>n/a</v>
      </c>
      <c r="V19" s="64">
        <f t="shared" ref="V19:V20" si="17">IFERROR(O19/R19-1,"n/a")</f>
        <v>3</v>
      </c>
      <c r="W19" s="60" t="str">
        <f t="shared" ref="W19:W20" si="18">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 t="shared" si="14"/>
        <v>2.9307411907654921</v>
      </c>
      <c r="N20" s="60" t="str">
        <f t="shared" ref="N20:N31" si="19">IFERROR(F20/J20-1,"n/a")</f>
        <v>n/a</v>
      </c>
      <c r="O20" s="68">
        <f>F20</f>
        <v>3235</v>
      </c>
      <c r="P20" s="68">
        <f t="shared" si="15"/>
        <v>814</v>
      </c>
      <c r="Q20" s="68">
        <f t="shared" si="15"/>
        <v>0</v>
      </c>
      <c r="R20" s="68">
        <f t="shared" si="15"/>
        <v>823</v>
      </c>
      <c r="S20" s="68">
        <f t="shared" si="15"/>
        <v>0</v>
      </c>
      <c r="T20" s="64">
        <f>IFERROR(O20/P20-1,"n/a")</f>
        <v>2.9742014742014744</v>
      </c>
      <c r="U20" s="64" t="str">
        <f t="shared" si="16"/>
        <v>n/a</v>
      </c>
      <c r="V20" s="64">
        <f t="shared" si="17"/>
        <v>2.9307411907654921</v>
      </c>
      <c r="W20" s="60" t="str">
        <f t="shared" si="18"/>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 t="shared" ref="M22:M23" si="20">IFERROR(F22/I22-1,"n/a")</f>
        <v>-4.7619047619047672E-2</v>
      </c>
      <c r="N22" s="60">
        <f t="shared" si="19"/>
        <v>6.1946902654867353E-2</v>
      </c>
      <c r="O22" s="68">
        <f>F22</f>
        <v>120</v>
      </c>
      <c r="P22" s="68">
        <f t="shared" ref="P22:S23" si="21">G22</f>
        <v>100</v>
      </c>
      <c r="Q22" s="68">
        <f t="shared" si="21"/>
        <v>0</v>
      </c>
      <c r="R22" s="68">
        <f t="shared" si="21"/>
        <v>126</v>
      </c>
      <c r="S22" s="68">
        <f t="shared" si="21"/>
        <v>113</v>
      </c>
      <c r="T22" s="64">
        <f>IFERROR(O22/P22-1,"n/a")</f>
        <v>0.19999999999999996</v>
      </c>
      <c r="U22" s="64" t="str">
        <f t="shared" ref="U22:U23" si="22">IFERROR(O22/Q22-1,"n/a")</f>
        <v>n/a</v>
      </c>
      <c r="V22" s="64">
        <f t="shared" ref="V22:V23" si="23">IFERROR(O22/R22-1,"n/a")</f>
        <v>-4.7619047619047672E-2</v>
      </c>
      <c r="W22" s="60">
        <f t="shared" ref="W22:W23" si="24">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 t="shared" si="20"/>
        <v>0.13910782458772286</v>
      </c>
      <c r="N23" s="60">
        <f t="shared" si="19"/>
        <v>0.10474869433978662</v>
      </c>
      <c r="O23" s="68">
        <f>F23</f>
        <v>406985</v>
      </c>
      <c r="P23" s="68">
        <f t="shared" si="21"/>
        <v>144818</v>
      </c>
      <c r="Q23" s="68">
        <f t="shared" si="21"/>
        <v>0</v>
      </c>
      <c r="R23" s="68">
        <f t="shared" si="21"/>
        <v>357284</v>
      </c>
      <c r="S23" s="68">
        <f t="shared" si="21"/>
        <v>368396</v>
      </c>
      <c r="T23" s="64">
        <f>IFERROR(O23/P23-1,"n/a")</f>
        <v>1.8103205402643319</v>
      </c>
      <c r="U23" s="64" t="str">
        <f t="shared" si="22"/>
        <v>n/a</v>
      </c>
      <c r="V23" s="64">
        <f t="shared" si="23"/>
        <v>0.13910782458772286</v>
      </c>
      <c r="W23" s="60">
        <f t="shared" si="24"/>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 t="shared" ref="M25:M26" si="25">IFERROR(F25/I25-1,"n/a")</f>
        <v>-0.19999999999999996</v>
      </c>
      <c r="N25" s="60">
        <f t="shared" si="19"/>
        <v>0</v>
      </c>
      <c r="O25" s="68">
        <f>F25</f>
        <v>4</v>
      </c>
      <c r="P25" s="68">
        <f t="shared" ref="P25:S26" si="26">G25</f>
        <v>3</v>
      </c>
      <c r="Q25" s="68">
        <f t="shared" si="26"/>
        <v>1</v>
      </c>
      <c r="R25" s="68">
        <f t="shared" si="26"/>
        <v>5</v>
      </c>
      <c r="S25" s="68">
        <f t="shared" si="26"/>
        <v>4</v>
      </c>
      <c r="T25" s="64">
        <f>IFERROR(O25/P25-1,"n/a")</f>
        <v>0.33333333333333326</v>
      </c>
      <c r="U25" s="64">
        <f t="shared" ref="U25:U26" si="27">IFERROR(O25/Q25-1,"n/a")</f>
        <v>3</v>
      </c>
      <c r="V25" s="64">
        <f t="shared" ref="V25:V26" si="28">IFERROR(O25/R25-1,"n/a")</f>
        <v>-0.19999999999999996</v>
      </c>
      <c r="W25" s="60">
        <f t="shared" ref="W25:W26" si="29">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 t="shared" si="25"/>
        <v>-0.35849790415280236</v>
      </c>
      <c r="N26" s="60">
        <f t="shared" si="19"/>
        <v>-0.24702003550595997</v>
      </c>
      <c r="O26" s="68">
        <f>F26</f>
        <v>14845</v>
      </c>
      <c r="P26" s="68">
        <f t="shared" si="26"/>
        <v>1702</v>
      </c>
      <c r="Q26" s="68">
        <f t="shared" si="26"/>
        <v>644</v>
      </c>
      <c r="R26" s="68">
        <f t="shared" si="26"/>
        <v>23141</v>
      </c>
      <c r="S26" s="68">
        <f t="shared" si="26"/>
        <v>19715</v>
      </c>
      <c r="T26" s="64">
        <f>IFERROR(O26/P26-1,"n/a")</f>
        <v>7.7220916568742659</v>
      </c>
      <c r="U26" s="64">
        <f t="shared" si="27"/>
        <v>22.051242236024844</v>
      </c>
      <c r="V26" s="64">
        <f t="shared" si="28"/>
        <v>-0.35849790415280236</v>
      </c>
      <c r="W26" s="60">
        <f t="shared" si="29"/>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 t="shared" ref="M28:M31" si="30">IFERROR(F28/I28-1,"n/a")</f>
        <v>n/a</v>
      </c>
      <c r="N28" s="60">
        <f t="shared" si="19"/>
        <v>83</v>
      </c>
      <c r="O28" s="68">
        <f>F28</f>
        <v>84</v>
      </c>
      <c r="P28" s="68">
        <f t="shared" ref="P28:S29" si="31">G28</f>
        <v>0</v>
      </c>
      <c r="Q28" s="68">
        <f t="shared" si="31"/>
        <v>1</v>
      </c>
      <c r="R28" s="68">
        <f t="shared" si="31"/>
        <v>0</v>
      </c>
      <c r="S28" s="68">
        <f t="shared" si="31"/>
        <v>1</v>
      </c>
      <c r="T28" s="64" t="str">
        <f>IFERROR(O28/P28-1,"n/a")</f>
        <v>n/a</v>
      </c>
      <c r="U28" s="64">
        <f t="shared" ref="U28:U31" si="32">IFERROR(O28/Q28-1,"n/a")</f>
        <v>83</v>
      </c>
      <c r="V28" s="64" t="str">
        <f t="shared" ref="V28:V31" si="33">IFERROR(O28/R28-1,"n/a")</f>
        <v>n/a</v>
      </c>
      <c r="W28" s="60">
        <f t="shared" ref="W28:W31" si="34">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 t="shared" si="30"/>
        <v>n/a</v>
      </c>
      <c r="N29" s="60">
        <f t="shared" si="19"/>
        <v>161.29142011834318</v>
      </c>
      <c r="O29" s="68">
        <f>F29</f>
        <v>219418</v>
      </c>
      <c r="P29" s="68">
        <f t="shared" si="31"/>
        <v>0</v>
      </c>
      <c r="Q29" s="68">
        <f t="shared" si="31"/>
        <v>644</v>
      </c>
      <c r="R29" s="68">
        <f t="shared" si="31"/>
        <v>0</v>
      </c>
      <c r="S29" s="68">
        <f t="shared" si="31"/>
        <v>1352</v>
      </c>
      <c r="T29" s="64" t="str">
        <f>IFERROR(O29/P29-1,"n/a")</f>
        <v>n/a</v>
      </c>
      <c r="U29" s="64">
        <f t="shared" si="32"/>
        <v>339.71118012422357</v>
      </c>
      <c r="V29" s="64" t="str">
        <f t="shared" si="33"/>
        <v>n/a</v>
      </c>
      <c r="W29" s="60">
        <f t="shared" si="34"/>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35">F13+F16+F19+F22+F25+F28</f>
        <v>303</v>
      </c>
      <c r="G30" s="75">
        <f t="shared" ref="G30" si="36">G13+G16+G19+G22+G25+G28</f>
        <v>186</v>
      </c>
      <c r="H30" s="75">
        <f>H13+H16+H19+H22+H25+H28</f>
        <v>2</v>
      </c>
      <c r="I30" s="75">
        <f t="shared" si="35"/>
        <v>212</v>
      </c>
      <c r="J30" s="75">
        <f t="shared" si="35"/>
        <v>218</v>
      </c>
      <c r="K30" s="66">
        <f>IFERROR(F30/G30-1,"n/a")</f>
        <v>0.62903225806451624</v>
      </c>
      <c r="L30" s="66">
        <f t="shared" si="0"/>
        <v>150.5</v>
      </c>
      <c r="M30" s="66">
        <f t="shared" si="30"/>
        <v>0.429245283018868</v>
      </c>
      <c r="N30" s="62">
        <f t="shared" si="19"/>
        <v>0.38990825688073394</v>
      </c>
      <c r="O30" s="46">
        <f t="shared" ref="O30:S31" si="37">O13+O16+O19+O22+O25+O28</f>
        <v>303</v>
      </c>
      <c r="P30" s="46">
        <f t="shared" ref="P30" si="38">P13+P16+P19+P22+P25+P28</f>
        <v>186</v>
      </c>
      <c r="Q30" s="46">
        <f t="shared" si="37"/>
        <v>2</v>
      </c>
      <c r="R30" s="46">
        <f t="shared" si="37"/>
        <v>212</v>
      </c>
      <c r="S30" s="46">
        <f t="shared" si="37"/>
        <v>218</v>
      </c>
      <c r="T30" s="66">
        <f>IFERROR(O30/P30-1,"n/a")</f>
        <v>0.62903225806451624</v>
      </c>
      <c r="U30" s="66">
        <f t="shared" si="32"/>
        <v>150.5</v>
      </c>
      <c r="V30" s="66">
        <f t="shared" si="33"/>
        <v>0.429245283018868</v>
      </c>
      <c r="W30" s="62">
        <f t="shared" si="34"/>
        <v>0.38990825688073394</v>
      </c>
      <c r="X30" s="46">
        <f t="shared" ref="X30:AA31" si="39">X13+X16+X19+X22+X25+X28</f>
        <v>3627</v>
      </c>
      <c r="Y30" s="46">
        <f t="shared" ref="Y30" si="40">Y13+Y16+Y19+Y22+Y25+Y28</f>
        <v>1062</v>
      </c>
      <c r="Z30" s="46">
        <f t="shared" si="39"/>
        <v>667</v>
      </c>
      <c r="AA30" s="80">
        <f t="shared" si="39"/>
        <v>3344</v>
      </c>
    </row>
    <row r="31" spans="1:51" s="22" customFormat="1" ht="15" customHeight="1" thickTop="1" thickBot="1">
      <c r="A31" s="9"/>
      <c r="B31" s="12"/>
      <c r="C31" s="38" t="s">
        <v>13</v>
      </c>
      <c r="D31" s="39"/>
      <c r="E31" s="40"/>
      <c r="F31" s="76">
        <f t="shared" si="35"/>
        <v>833405</v>
      </c>
      <c r="G31" s="76">
        <f t="shared" ref="G31" si="41">G14+G17+G20+G23+G26+G29</f>
        <v>219956</v>
      </c>
      <c r="H31" s="76">
        <f t="shared" si="35"/>
        <v>1288</v>
      </c>
      <c r="I31" s="76">
        <f t="shared" si="35"/>
        <v>555038</v>
      </c>
      <c r="J31" s="76">
        <f t="shared" si="35"/>
        <v>620852</v>
      </c>
      <c r="K31" s="67">
        <f>IFERROR(F31/G31-1,"n/a")</f>
        <v>2.78896233792213</v>
      </c>
      <c r="L31" s="67">
        <f t="shared" si="0"/>
        <v>646.05357142857144</v>
      </c>
      <c r="M31" s="67">
        <f t="shared" si="30"/>
        <v>0.50152782332020518</v>
      </c>
      <c r="N31" s="63">
        <f t="shared" si="19"/>
        <v>0.34235695463653171</v>
      </c>
      <c r="O31" s="47">
        <f t="shared" si="37"/>
        <v>833405</v>
      </c>
      <c r="P31" s="47">
        <f t="shared" ref="P31" si="42">P14+P17+P20+P23+P26+P29</f>
        <v>219956</v>
      </c>
      <c r="Q31" s="47">
        <f t="shared" si="37"/>
        <v>1288</v>
      </c>
      <c r="R31" s="47">
        <f t="shared" si="37"/>
        <v>555038</v>
      </c>
      <c r="S31" s="47">
        <f t="shared" si="37"/>
        <v>620852</v>
      </c>
      <c r="T31" s="67">
        <f>IFERROR(O31/P31-1,"n/a")</f>
        <v>2.78896233792213</v>
      </c>
      <c r="U31" s="67">
        <f t="shared" si="32"/>
        <v>646.05357142857144</v>
      </c>
      <c r="V31" s="67">
        <f t="shared" si="33"/>
        <v>0.50152782332020518</v>
      </c>
      <c r="W31" s="63">
        <f t="shared" si="34"/>
        <v>0.34235695463653171</v>
      </c>
      <c r="X31" s="47">
        <f t="shared" si="39"/>
        <v>7627084</v>
      </c>
      <c r="Y31" s="47">
        <f t="shared" ref="Y31" si="43">Y14+Y17+Y20+Y23+Y26+Y29</f>
        <v>1554247</v>
      </c>
      <c r="Z31" s="47">
        <f t="shared" si="39"/>
        <v>1323431</v>
      </c>
      <c r="AA31" s="81">
        <f t="shared" si="39"/>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28" t="str">
        <f>F9</f>
        <v>January</v>
      </c>
      <c r="G36" s="128"/>
      <c r="H36" s="128"/>
      <c r="I36" s="128"/>
      <c r="J36" s="128"/>
      <c r="K36" s="128"/>
      <c r="L36" s="128"/>
      <c r="M36" s="128"/>
      <c r="N36" s="129"/>
      <c r="O36" s="130" t="s">
        <v>101</v>
      </c>
      <c r="P36" s="128"/>
      <c r="Q36" s="128"/>
      <c r="R36" s="128"/>
      <c r="S36" s="128"/>
      <c r="T36" s="128"/>
      <c r="U36" s="128"/>
      <c r="V36" s="128"/>
      <c r="W36" s="129"/>
      <c r="X36" s="130" t="s">
        <v>58</v>
      </c>
      <c r="Y36" s="128"/>
      <c r="Z36" s="128"/>
      <c r="AA36" s="131"/>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44">F13</f>
        <v>68</v>
      </c>
      <c r="G40" s="74">
        <f t="shared" ref="G40" si="45">G13</f>
        <v>64</v>
      </c>
      <c r="H40" s="74">
        <f t="shared" si="44"/>
        <v>0</v>
      </c>
      <c r="I40" s="74">
        <f t="shared" si="44"/>
        <v>61</v>
      </c>
      <c r="J40" s="74">
        <f t="shared" si="44"/>
        <v>76</v>
      </c>
      <c r="K40" s="64">
        <f>IFERROR(F40/G40-1,"n/a")</f>
        <v>6.25E-2</v>
      </c>
      <c r="L40" s="64" t="str">
        <f t="shared" ref="L40:L41" si="46">IFERROR(F40/H40-1,"n/a")</f>
        <v>n/a</v>
      </c>
      <c r="M40" s="64">
        <f>IFERROR(F40/I40-1,"n/a")</f>
        <v>0.11475409836065564</v>
      </c>
      <c r="N40" s="60">
        <f t="shared" ref="N40:N41" si="47">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44"/>
        <v>115964</v>
      </c>
      <c r="G41" s="74">
        <f t="shared" ref="G41" si="48">G14</f>
        <v>50794</v>
      </c>
      <c r="H41" s="74">
        <f t="shared" si="44"/>
        <v>0</v>
      </c>
      <c r="I41" s="74">
        <f t="shared" si="44"/>
        <v>108796</v>
      </c>
      <c r="J41" s="74">
        <f t="shared" si="44"/>
        <v>156866</v>
      </c>
      <c r="K41" s="64">
        <f>IFERROR(F41/G41-1,"n/a")</f>
        <v>1.2830255541993147</v>
      </c>
      <c r="L41" s="64" t="str">
        <f t="shared" si="46"/>
        <v>n/a</v>
      </c>
      <c r="M41" s="64">
        <f t="shared" ref="M41" si="49">IFERROR(F41/I41-1,"n/a")</f>
        <v>6.5884775175558019E-2</v>
      </c>
      <c r="N41" s="60">
        <f t="shared" si="47"/>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50">F16</f>
        <v>23</v>
      </c>
      <c r="G43" s="74">
        <f t="shared" ref="G43" si="51">G16</f>
        <v>16</v>
      </c>
      <c r="H43" s="74">
        <f t="shared" si="50"/>
        <v>0</v>
      </c>
      <c r="I43" s="74">
        <f t="shared" si="50"/>
        <v>19</v>
      </c>
      <c r="J43" s="74">
        <f t="shared" si="50"/>
        <v>24</v>
      </c>
      <c r="K43" s="64">
        <f>IFERROR(F43/G43-1,"n/a")</f>
        <v>0.4375</v>
      </c>
      <c r="L43" s="64" t="str">
        <f t="shared" ref="L43:L44" si="52">IFERROR(F43/H43-1,"n/a")</f>
        <v>n/a</v>
      </c>
      <c r="M43" s="64">
        <f t="shared" ref="M43:M44" si="53">IFERROR(F43/I43-1,"n/a")</f>
        <v>0.21052631578947367</v>
      </c>
      <c r="N43" s="60">
        <f t="shared" ref="N43:N44" si="54">IFERROR(F43/J43-1,"n/a")</f>
        <v>-4.166666666666663E-2</v>
      </c>
      <c r="O43" s="108"/>
      <c r="P43" s="70">
        <f>+O16-'Mar-22'!M13+'Dec-22'!M16</f>
        <v>748</v>
      </c>
      <c r="Q43" s="70">
        <f>+P16-'Mar-22'!N13+'Dec-22'!N16</f>
        <v>299</v>
      </c>
      <c r="R43" s="70">
        <f>+Q16-'Mar-22'!O13+'Dec-22'!O16</f>
        <v>0</v>
      </c>
      <c r="S43" s="70">
        <f>+R16-'Mar-22'!P13+'Dec-22'!P16</f>
        <v>757</v>
      </c>
      <c r="T43" s="108"/>
      <c r="U43" s="64">
        <f t="shared" ref="U43:U44" si="55">IFERROR(P43/Q43-1,"n/a")</f>
        <v>1.5016722408026757</v>
      </c>
      <c r="V43" s="64" t="str">
        <f t="shared" ref="V43:V44" si="56">IFERROR(P43/R43-1,"n/a")</f>
        <v>n/a</v>
      </c>
      <c r="W43" s="60">
        <f t="shared" ref="W43:W44" si="57">IFERROR(P43/S43-1,"n/a")</f>
        <v>-1.1889035667106973E-2</v>
      </c>
      <c r="X43" s="89"/>
      <c r="Y43" s="89">
        <v>336</v>
      </c>
      <c r="Z43" s="70">
        <v>43</v>
      </c>
      <c r="AA43" s="78">
        <v>781</v>
      </c>
    </row>
    <row r="44" spans="2:51" s="9" customFormat="1" ht="15" customHeight="1">
      <c r="C44" s="33"/>
      <c r="D44" s="26" t="s">
        <v>11</v>
      </c>
      <c r="E44" s="32"/>
      <c r="F44" s="74">
        <f t="shared" si="50"/>
        <v>72958</v>
      </c>
      <c r="G44" s="74">
        <f t="shared" ref="G44" si="58">G17</f>
        <v>21828</v>
      </c>
      <c r="H44" s="74">
        <f t="shared" si="50"/>
        <v>0</v>
      </c>
      <c r="I44" s="74">
        <f t="shared" si="50"/>
        <v>64994</v>
      </c>
      <c r="J44" s="74">
        <f t="shared" si="50"/>
        <v>74523</v>
      </c>
      <c r="K44" s="64">
        <f>IFERROR(F44/G44-1,"n/a")</f>
        <v>2.3424042514201942</v>
      </c>
      <c r="L44" s="64" t="str">
        <f t="shared" si="52"/>
        <v>n/a</v>
      </c>
      <c r="M44" s="64">
        <f t="shared" si="53"/>
        <v>0.1225343877896421</v>
      </c>
      <c r="N44" s="60">
        <f t="shared" si="54"/>
        <v>-2.1000228117493913E-2</v>
      </c>
      <c r="O44" s="109"/>
      <c r="P44" s="70">
        <f>+O17-'Mar-22'!M14+'Dec-22'!M17</f>
        <v>1848128</v>
      </c>
      <c r="Q44" s="70">
        <f>+P17-'Mar-22'!N14+'Dec-22'!N17</f>
        <v>486937</v>
      </c>
      <c r="R44" s="70">
        <f>+Q17-'Mar-22'!O14+'Dec-22'!O17</f>
        <v>0</v>
      </c>
      <c r="S44" s="70">
        <f>+R17-'Mar-22'!P14+'Dec-22'!P17</f>
        <v>2366036</v>
      </c>
      <c r="T44" s="108"/>
      <c r="U44" s="64">
        <f t="shared" si="55"/>
        <v>2.7954150126197024</v>
      </c>
      <c r="V44" s="64" t="str">
        <f t="shared" si="56"/>
        <v>n/a</v>
      </c>
      <c r="W44" s="60">
        <f t="shared" si="57"/>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59">F19</f>
        <v>4</v>
      </c>
      <c r="G46" s="74">
        <f t="shared" ref="G46" si="60">G19</f>
        <v>3</v>
      </c>
      <c r="H46" s="74">
        <f t="shared" si="59"/>
        <v>0</v>
      </c>
      <c r="I46" s="74">
        <f t="shared" si="59"/>
        <v>1</v>
      </c>
      <c r="J46" s="74">
        <f t="shared" si="59"/>
        <v>0</v>
      </c>
      <c r="K46" s="64">
        <f>IFERROR(F46/G46-1,"n/a")</f>
        <v>0.33333333333333326</v>
      </c>
      <c r="L46" s="64" t="str">
        <f t="shared" ref="L46:L47" si="61">IFERROR(F46/H46-1,"n/a")</f>
        <v>n/a</v>
      </c>
      <c r="M46" s="64">
        <f t="shared" ref="M46:M47" si="62">IFERROR(F46/I46-1,"n/a")</f>
        <v>3</v>
      </c>
      <c r="N46" s="60" t="str">
        <f>IFERROR(F46/J46-1,"n/a")</f>
        <v>n/a</v>
      </c>
      <c r="O46" s="108"/>
      <c r="P46" s="70">
        <f>+O19-'Mar-22'!M16+'Dec-22'!M19</f>
        <v>469</v>
      </c>
      <c r="Q46" s="70">
        <f>+P19-'Mar-22'!N16+'Dec-22'!N19</f>
        <v>26</v>
      </c>
      <c r="R46" s="70">
        <f>+Q19-'Mar-22'!O16+'Dec-22'!O19</f>
        <v>1</v>
      </c>
      <c r="S46" s="70">
        <f>+R19-'Mar-22'!P16+'Dec-22'!P19</f>
        <v>186</v>
      </c>
      <c r="T46" s="108"/>
      <c r="U46" s="64">
        <f t="shared" ref="U46:U47" si="63">IFERROR(P46/Q46-1,"n/a")</f>
        <v>17.03846153846154</v>
      </c>
      <c r="V46" s="64">
        <f t="shared" ref="V46:V47" si="64">IFERROR(P46/R46-1,"n/a")</f>
        <v>468</v>
      </c>
      <c r="W46" s="60">
        <f t="shared" ref="W46:W47" si="65">IFERROR(P46/S46-1,"n/a")</f>
        <v>1.521505376344086</v>
      </c>
      <c r="X46" s="89"/>
      <c r="Y46" s="89">
        <v>33</v>
      </c>
      <c r="Z46" s="70">
        <v>4</v>
      </c>
      <c r="AA46" s="78">
        <v>188</v>
      </c>
    </row>
    <row r="47" spans="2:51" s="9" customFormat="1" ht="15" customHeight="1">
      <c r="C47" s="33"/>
      <c r="D47" s="26" t="s">
        <v>11</v>
      </c>
      <c r="E47" s="32"/>
      <c r="F47" s="74">
        <f t="shared" si="59"/>
        <v>3235</v>
      </c>
      <c r="G47" s="74">
        <f t="shared" ref="G47" si="66">G20</f>
        <v>814</v>
      </c>
      <c r="H47" s="74">
        <f t="shared" si="59"/>
        <v>0</v>
      </c>
      <c r="I47" s="74">
        <f t="shared" si="59"/>
        <v>823</v>
      </c>
      <c r="J47" s="74">
        <f t="shared" si="59"/>
        <v>0</v>
      </c>
      <c r="K47" s="64">
        <f>IFERROR(F47/G47-1,"n/a")</f>
        <v>2.9742014742014744</v>
      </c>
      <c r="L47" s="64" t="str">
        <f t="shared" si="61"/>
        <v>n/a</v>
      </c>
      <c r="M47" s="64">
        <f t="shared" si="62"/>
        <v>2.9307411907654921</v>
      </c>
      <c r="N47" s="60" t="str">
        <f t="shared" ref="N47" si="67">IFERROR(F47/J47-1,"n/a")</f>
        <v>n/a</v>
      </c>
      <c r="O47" s="109"/>
      <c r="P47" s="70">
        <f>+O20-'Mar-22'!M17+'Dec-22'!M20</f>
        <v>563747</v>
      </c>
      <c r="Q47" s="70">
        <f>+P20-'Mar-22'!N17+'Dec-22'!N20</f>
        <v>9425</v>
      </c>
      <c r="R47" s="70">
        <f>+Q20-'Mar-22'!O17+'Dec-22'!O20</f>
        <v>111</v>
      </c>
      <c r="S47" s="70">
        <f>+R20-'Mar-22'!P17+'Dec-22'!P20</f>
        <v>250106</v>
      </c>
      <c r="T47" s="108"/>
      <c r="U47" s="64">
        <f t="shared" si="63"/>
        <v>58.814005305039785</v>
      </c>
      <c r="V47" s="64">
        <f t="shared" si="64"/>
        <v>5077.801801801802</v>
      </c>
      <c r="W47" s="60">
        <f t="shared" si="65"/>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68">F22</f>
        <v>120</v>
      </c>
      <c r="G49" s="74">
        <f t="shared" ref="G49" si="69">G22</f>
        <v>100</v>
      </c>
      <c r="H49" s="74">
        <f t="shared" si="68"/>
        <v>0</v>
      </c>
      <c r="I49" s="74">
        <f t="shared" si="68"/>
        <v>126</v>
      </c>
      <c r="J49" s="74">
        <f t="shared" si="68"/>
        <v>113</v>
      </c>
      <c r="K49" s="64">
        <f>IFERROR(F49/G49-1,"n/a")</f>
        <v>0.19999999999999996</v>
      </c>
      <c r="L49" s="64" t="str">
        <f t="shared" ref="L49:L50" si="70">IFERROR(F49/H49-1,"n/a")</f>
        <v>n/a</v>
      </c>
      <c r="M49" s="64">
        <f t="shared" ref="M49:M50" si="71">IFERROR(F49/I49-1,"n/a")</f>
        <v>-4.7619047619047672E-2</v>
      </c>
      <c r="N49" s="60">
        <f t="shared" ref="N49:N50" si="72">IFERROR(F49/J49-1,"n/a")</f>
        <v>6.1946902654867353E-2</v>
      </c>
      <c r="O49" s="108"/>
      <c r="P49" s="70">
        <f>+O22-'Mar-22'!M19+'Dec-22'!M22</f>
        <v>927</v>
      </c>
      <c r="Q49" s="70">
        <f>+P22-'Mar-22'!N19+'Dec-22'!N22</f>
        <v>511</v>
      </c>
      <c r="R49" s="70">
        <f>+Q22-'Mar-22'!O19+'Dec-22'!O22</f>
        <v>42</v>
      </c>
      <c r="S49" s="70">
        <f>+R22-'Mar-22'!P19+'Dec-22'!P22</f>
        <v>1015</v>
      </c>
      <c r="T49" s="108"/>
      <c r="U49" s="64">
        <f t="shared" ref="U49:U50" si="73">IFERROR(P49/Q49-1,"n/a")</f>
        <v>0.81409001956947158</v>
      </c>
      <c r="V49" s="64">
        <f t="shared" ref="V49:V50" si="74">IFERROR(P49/R49-1,"n/a")</f>
        <v>21.071428571428573</v>
      </c>
      <c r="W49" s="60">
        <f t="shared" ref="W49:W50" si="75">IFERROR(P49/S49-1,"n/a")</f>
        <v>-8.6699507389162545E-2</v>
      </c>
      <c r="X49" s="89"/>
      <c r="Y49" s="89">
        <v>744</v>
      </c>
      <c r="Z49" s="84">
        <v>406</v>
      </c>
      <c r="AA49" s="78">
        <v>1253</v>
      </c>
    </row>
    <row r="50" spans="1:51" s="9" customFormat="1" ht="15" customHeight="1">
      <c r="C50" s="33"/>
      <c r="D50" s="26" t="s">
        <v>11</v>
      </c>
      <c r="E50" s="32"/>
      <c r="F50" s="74">
        <f t="shared" si="68"/>
        <v>406985</v>
      </c>
      <c r="G50" s="74">
        <f t="shared" ref="G50" si="76">G23</f>
        <v>144818</v>
      </c>
      <c r="H50" s="74">
        <f t="shared" si="68"/>
        <v>0</v>
      </c>
      <c r="I50" s="74">
        <f t="shared" si="68"/>
        <v>357284</v>
      </c>
      <c r="J50" s="74">
        <f t="shared" si="68"/>
        <v>368396</v>
      </c>
      <c r="K50" s="64">
        <f>IFERROR(F50/G50-1,"n/a")</f>
        <v>1.8103205402643319</v>
      </c>
      <c r="L50" s="64" t="str">
        <f t="shared" si="70"/>
        <v>n/a</v>
      </c>
      <c r="M50" s="64">
        <f t="shared" si="71"/>
        <v>0.13910782458772286</v>
      </c>
      <c r="N50" s="60">
        <f t="shared" si="72"/>
        <v>0.10474869433978662</v>
      </c>
      <c r="O50" s="109"/>
      <c r="P50" s="70">
        <f>+O23-'Mar-22'!M20+'Dec-22'!M23</f>
        <v>3016301</v>
      </c>
      <c r="Q50" s="70">
        <f>+P23-'Mar-22'!N20+'Dec-22'!N23</f>
        <v>832267</v>
      </c>
      <c r="R50" s="70">
        <f>+Q23-'Mar-22'!O20+'Dec-22'!O23</f>
        <v>0</v>
      </c>
      <c r="S50" s="70">
        <f>+R23-'Mar-22'!P20+'Dec-22'!P23</f>
        <v>3150743</v>
      </c>
      <c r="T50" s="108"/>
      <c r="U50" s="64">
        <f t="shared" si="73"/>
        <v>2.6241987246881111</v>
      </c>
      <c r="V50" s="64" t="str">
        <f t="shared" si="74"/>
        <v>n/a</v>
      </c>
      <c r="W50" s="60">
        <f t="shared" si="75"/>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77">F25</f>
        <v>4</v>
      </c>
      <c r="G52" s="74">
        <f t="shared" ref="G52" si="78">G25</f>
        <v>3</v>
      </c>
      <c r="H52" s="74">
        <f t="shared" si="77"/>
        <v>1</v>
      </c>
      <c r="I52" s="74">
        <f t="shared" si="77"/>
        <v>5</v>
      </c>
      <c r="J52" s="74">
        <f t="shared" si="77"/>
        <v>4</v>
      </c>
      <c r="K52" s="64">
        <f>IFERROR(F52/G52-1,"n/a")</f>
        <v>0.33333333333333326</v>
      </c>
      <c r="L52" s="64">
        <f t="shared" ref="L52:L53" si="79">IFERROR(F52/H52-1,"n/a")</f>
        <v>3</v>
      </c>
      <c r="M52" s="64">
        <f t="shared" ref="M52:M53" si="80">IFERROR(F52/I52-1,"n/a")</f>
        <v>-0.19999999999999996</v>
      </c>
      <c r="N52" s="60">
        <f t="shared" ref="N52:N53" si="81">IFERROR(F52/J52-1,"n/a")</f>
        <v>0</v>
      </c>
      <c r="O52" s="108"/>
      <c r="P52" s="70">
        <f>+O25-'Mar-22'!M22+'Dec-22'!M25</f>
        <v>264</v>
      </c>
      <c r="Q52" s="70">
        <f>+P25-'Mar-22'!N22+'Dec-22'!N25</f>
        <v>101</v>
      </c>
      <c r="R52" s="70">
        <f>+Q25-'Mar-22'!O22+'Dec-22'!O25</f>
        <v>24</v>
      </c>
      <c r="S52" s="70">
        <f>+R25-'Mar-22'!P22+'Dec-22'!P25</f>
        <v>357</v>
      </c>
      <c r="T52" s="108"/>
      <c r="U52" s="64">
        <f t="shared" ref="U52:U53" si="82">IFERROR(P52/Q52-1,"n/a")</f>
        <v>1.613861386138614</v>
      </c>
      <c r="V52" s="64">
        <f t="shared" ref="V52:V53" si="83">IFERROR(P52/R52-1,"n/a")</f>
        <v>10</v>
      </c>
      <c r="W52" s="60">
        <f t="shared" ref="W52:W53" si="84">IFERROR(P52/S52-1,"n/a")</f>
        <v>-0.26050420168067223</v>
      </c>
      <c r="X52" s="89"/>
      <c r="Y52" s="89">
        <v>121</v>
      </c>
      <c r="Z52" s="70">
        <v>41</v>
      </c>
      <c r="AA52" s="78">
        <v>361</v>
      </c>
    </row>
    <row r="53" spans="1:51" s="9" customFormat="1" ht="15" customHeight="1">
      <c r="C53" s="33"/>
      <c r="D53" s="26" t="s">
        <v>11</v>
      </c>
      <c r="E53" s="32"/>
      <c r="F53" s="74">
        <f t="shared" si="77"/>
        <v>14845</v>
      </c>
      <c r="G53" s="74">
        <f t="shared" ref="G53" si="85">G26</f>
        <v>1702</v>
      </c>
      <c r="H53" s="74">
        <f t="shared" si="77"/>
        <v>644</v>
      </c>
      <c r="I53" s="74">
        <f t="shared" si="77"/>
        <v>23141</v>
      </c>
      <c r="J53" s="74">
        <f t="shared" si="77"/>
        <v>19715</v>
      </c>
      <c r="K53" s="64">
        <f>IFERROR(F53/G53-1,"n/a")</f>
        <v>7.7220916568742659</v>
      </c>
      <c r="L53" s="64">
        <f t="shared" si="79"/>
        <v>22.051242236024844</v>
      </c>
      <c r="M53" s="64">
        <f t="shared" si="80"/>
        <v>-0.35849790415280236</v>
      </c>
      <c r="N53" s="60">
        <f t="shared" si="81"/>
        <v>-0.24702003550595997</v>
      </c>
      <c r="O53" s="109"/>
      <c r="P53" s="70">
        <f>+O26-'Mar-22'!M23+'Dec-22'!M26</f>
        <v>518729</v>
      </c>
      <c r="Q53" s="70">
        <f>+P26-'Mar-22'!N23+'Dec-22'!N26</f>
        <v>140870</v>
      </c>
      <c r="R53" s="70">
        <f>+Q26-'Mar-22'!O23+'Dec-22'!O26</f>
        <v>19603</v>
      </c>
      <c r="S53" s="70">
        <f>+R26-'Mar-22'!P23+'Dec-22'!P26</f>
        <v>848881</v>
      </c>
      <c r="T53" s="108"/>
      <c r="U53" s="64">
        <f t="shared" si="82"/>
        <v>2.6823241286292325</v>
      </c>
      <c r="V53" s="64">
        <f t="shared" si="83"/>
        <v>25.461715043615772</v>
      </c>
      <c r="W53" s="60">
        <f t="shared" si="84"/>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86">F28</f>
        <v>84</v>
      </c>
      <c r="G55" s="74">
        <f t="shared" ref="G55" si="87">G28</f>
        <v>0</v>
      </c>
      <c r="H55" s="74">
        <f t="shared" si="86"/>
        <v>1</v>
      </c>
      <c r="I55" s="74">
        <f t="shared" si="86"/>
        <v>0</v>
      </c>
      <c r="J55" s="74">
        <f t="shared" si="86"/>
        <v>1</v>
      </c>
      <c r="K55" s="64" t="str">
        <f>IFERROR(F55/G55-1,"n/a")</f>
        <v>n/a</v>
      </c>
      <c r="L55" s="64">
        <f t="shared" ref="L55:L58" si="88">IFERROR(F55/H55-1,"n/a")</f>
        <v>83</v>
      </c>
      <c r="M55" s="64" t="str">
        <f t="shared" ref="M55:M58" si="89">IFERROR(F55/I55-1,"n/a")</f>
        <v>n/a</v>
      </c>
      <c r="N55" s="60">
        <f t="shared" ref="N55:N58" si="90">IFERROR(F55/J55-1,"n/a")</f>
        <v>83</v>
      </c>
      <c r="O55" s="108"/>
      <c r="P55" s="70">
        <f>+O28-'Mar-22'!M25+'Dec-22'!M28</f>
        <v>673</v>
      </c>
      <c r="Q55" s="70">
        <f>+P28-'Mar-22'!N25+'Dec-22'!N28</f>
        <v>124</v>
      </c>
      <c r="R55" s="70">
        <f>+Q28-'Mar-22'!O25+'Dec-22'!O28</f>
        <v>37</v>
      </c>
      <c r="S55" s="70">
        <f>+R28-'Mar-22'!P25+'Dec-22'!P28</f>
        <v>359</v>
      </c>
      <c r="T55" s="108"/>
      <c r="U55" s="64">
        <f t="shared" ref="U55" si="91">IFERROR(P55/Q55-1,"n/a")</f>
        <v>4.42741935483871</v>
      </c>
      <c r="V55" s="64">
        <f t="shared" ref="V55" si="92">IFERROR(P55/R55-1,"n/a")</f>
        <v>17.189189189189189</v>
      </c>
      <c r="W55" s="60">
        <f t="shared" ref="W55" si="93">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86"/>
        <v>219418</v>
      </c>
      <c r="G56" s="74">
        <f t="shared" ref="G56" si="94">G29</f>
        <v>0</v>
      </c>
      <c r="H56" s="74">
        <f t="shared" si="86"/>
        <v>644</v>
      </c>
      <c r="I56" s="74">
        <f t="shared" si="86"/>
        <v>0</v>
      </c>
      <c r="J56" s="74">
        <f t="shared" si="86"/>
        <v>1352</v>
      </c>
      <c r="K56" s="64" t="str">
        <f>IFERROR(F56/G56-1,"n/a")</f>
        <v>n/a</v>
      </c>
      <c r="L56" s="64">
        <f t="shared" si="88"/>
        <v>339.71118012422357</v>
      </c>
      <c r="M56" s="64" t="str">
        <f t="shared" si="89"/>
        <v>n/a</v>
      </c>
      <c r="N56" s="60">
        <f t="shared" si="90"/>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95">F40+F43+F46+F49+F52+F55</f>
        <v>303</v>
      </c>
      <c r="G57" s="75">
        <f t="shared" ref="G57" si="96">G40+G43+G46+G49+G52+G55</f>
        <v>186</v>
      </c>
      <c r="H57" s="75">
        <f t="shared" si="95"/>
        <v>2</v>
      </c>
      <c r="I57" s="75">
        <f t="shared" si="95"/>
        <v>212</v>
      </c>
      <c r="J57" s="75">
        <f t="shared" si="95"/>
        <v>218</v>
      </c>
      <c r="K57" s="66">
        <f>IFERROR(F57/G57-1,"n/a")</f>
        <v>0.62903225806451624</v>
      </c>
      <c r="L57" s="66">
        <f t="shared" si="88"/>
        <v>150.5</v>
      </c>
      <c r="M57" s="66">
        <f t="shared" si="89"/>
        <v>0.429245283018868</v>
      </c>
      <c r="N57" s="62">
        <f t="shared" si="90"/>
        <v>0.38990825688073394</v>
      </c>
      <c r="O57" s="46"/>
      <c r="P57" s="46">
        <f t="shared" ref="P57" si="97">P40+P43+P46+P49+P52+P55</f>
        <v>3298</v>
      </c>
      <c r="Q57" s="46">
        <f t="shared" ref="Q57:S58" si="98">Q40+Q43+Q46+Q49+Q52+Q55</f>
        <v>1236</v>
      </c>
      <c r="R57" s="46">
        <f t="shared" si="98"/>
        <v>104</v>
      </c>
      <c r="S57" s="46">
        <f t="shared" si="98"/>
        <v>2921</v>
      </c>
      <c r="T57" s="46"/>
      <c r="U57" s="66">
        <f>IFERROR(P57/Q57-1,"n/a")</f>
        <v>1.6682847896440132</v>
      </c>
      <c r="V57" s="66">
        <f>IFERROR(P57/R57-1,"n/a")</f>
        <v>30.71153846153846</v>
      </c>
      <c r="W57" s="62">
        <f>IFERROR(P57/S57-1,"n/a")</f>
        <v>0.12906538856555971</v>
      </c>
      <c r="X57" s="46"/>
      <c r="Y57" s="46">
        <f t="shared" ref="Y57" si="99">Y40+Y43+Y46+Y49+Y52+Y55</f>
        <v>1682</v>
      </c>
      <c r="Z57" s="46">
        <f t="shared" ref="Z57:AA58" si="100">Z40+Z43+Z46+Z49+Z52+Z55</f>
        <v>679</v>
      </c>
      <c r="AA57" s="80">
        <f t="shared" si="100"/>
        <v>3274</v>
      </c>
      <c r="AR57"/>
      <c r="AS57"/>
      <c r="AT57"/>
      <c r="AU57"/>
      <c r="AV57"/>
      <c r="AW57"/>
      <c r="AX57"/>
      <c r="AY57"/>
    </row>
    <row r="58" spans="1:51" s="9" customFormat="1" ht="26.7" customHeight="1" thickTop="1" thickBot="1">
      <c r="A58"/>
      <c r="B58"/>
      <c r="C58" s="38" t="s">
        <v>13</v>
      </c>
      <c r="D58" s="39"/>
      <c r="E58" s="40"/>
      <c r="F58" s="76">
        <f t="shared" si="95"/>
        <v>833405</v>
      </c>
      <c r="G58" s="76">
        <f t="shared" ref="G58" si="101">G41+G44+G47+G50+G53+G56</f>
        <v>219956</v>
      </c>
      <c r="H58" s="76">
        <f t="shared" si="95"/>
        <v>1288</v>
      </c>
      <c r="I58" s="76">
        <f t="shared" si="95"/>
        <v>555038</v>
      </c>
      <c r="J58" s="76">
        <f t="shared" si="95"/>
        <v>620852</v>
      </c>
      <c r="K58" s="67">
        <f>IFERROR(F58/G58-1,"n/a")</f>
        <v>2.78896233792213</v>
      </c>
      <c r="L58" s="67">
        <f t="shared" si="88"/>
        <v>646.05357142857144</v>
      </c>
      <c r="M58" s="67">
        <f t="shared" si="89"/>
        <v>0.50152782332020518</v>
      </c>
      <c r="N58" s="63">
        <f t="shared" si="90"/>
        <v>0.34235695463653171</v>
      </c>
      <c r="O58" s="47"/>
      <c r="P58" s="47">
        <f t="shared" ref="P58" si="102">P41+P44+P47+P50+P53+P56</f>
        <v>7592784</v>
      </c>
      <c r="Q58" s="47">
        <f t="shared" si="98"/>
        <v>1764100</v>
      </c>
      <c r="R58" s="47">
        <f t="shared" si="98"/>
        <v>48528</v>
      </c>
      <c r="S58" s="47">
        <f t="shared" si="98"/>
        <v>7933533</v>
      </c>
      <c r="T58" s="47"/>
      <c r="U58" s="67">
        <f>IFERROR(P58/Q58-1,"n/a")</f>
        <v>3.3040553256618104</v>
      </c>
      <c r="V58" s="67">
        <f>IFERROR(P58/R58-1,"n/a")</f>
        <v>155.46191889218596</v>
      </c>
      <c r="W58" s="63">
        <f>IFERROR(P58/S58-1,"n/a")</f>
        <v>-4.2950473641440667E-2</v>
      </c>
      <c r="X58" s="47"/>
      <c r="Y58" s="47">
        <f t="shared" ref="Y58" si="103">Y41+Y44+Y47+Y50+Y53+Y56</f>
        <v>2411641</v>
      </c>
      <c r="Z58" s="47">
        <f t="shared" si="100"/>
        <v>1324261</v>
      </c>
      <c r="AA58" s="81">
        <f t="shared" si="100"/>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31</v>
      </c>
      <c r="G9" s="128"/>
      <c r="H9" s="128"/>
      <c r="I9" s="128"/>
      <c r="J9" s="128"/>
      <c r="K9" s="128"/>
      <c r="L9" s="129"/>
      <c r="M9" s="130" t="s">
        <v>96</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 t="shared" ref="L13:L14" si="1">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 t="shared" ref="K14" si="2">IFERROR(F14/H14-1,"n/a")</f>
        <v>n/a</v>
      </c>
      <c r="L14" s="60">
        <f t="shared" si="1"/>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 t="shared" ref="K16:K17" si="3">IFERROR(F16/H16-1,"n/a")</f>
        <v>n/a</v>
      </c>
      <c r="L16" s="60">
        <f t="shared" ref="L16:L17" si="4">IFERROR(F16/I16-1,"n/a")</f>
        <v>0.55000000000000004</v>
      </c>
      <c r="M16" s="68">
        <f>F16+'Nov-22'!M16</f>
        <v>778</v>
      </c>
      <c r="N16" s="68">
        <f>G16+'Nov-22'!N16</f>
        <v>283</v>
      </c>
      <c r="O16" s="68">
        <f>H16+'Nov-22'!O16</f>
        <v>43</v>
      </c>
      <c r="P16" s="68">
        <f>I16+'Nov-22'!P16</f>
        <v>827</v>
      </c>
      <c r="Q16" s="64">
        <f t="shared" ref="Q16:Q17" si="5">IFERROR(M16/N16-1,"n/a")</f>
        <v>1.7491166077738516</v>
      </c>
      <c r="R16" s="64">
        <f t="shared" ref="R16:R17" si="6">IFERROR(M16/O16-1,"n/a")</f>
        <v>17.093023255813954</v>
      </c>
      <c r="S16" s="60">
        <f t="shared" ref="S16:S17" si="7">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 t="shared" si="3"/>
        <v>n/a</v>
      </c>
      <c r="L17" s="60">
        <f t="shared" si="4"/>
        <v>0.49958434419693609</v>
      </c>
      <c r="M17" s="68">
        <f>F17+'Nov-22'!M17</f>
        <v>1843624</v>
      </c>
      <c r="N17" s="68">
        <f>G17+'Nov-22'!N17</f>
        <v>465109</v>
      </c>
      <c r="O17" s="68">
        <f>H17+'Nov-22'!O17</f>
        <v>140552</v>
      </c>
      <c r="P17" s="68">
        <f>I17+'Nov-22'!P17</f>
        <v>2552942</v>
      </c>
      <c r="Q17" s="64">
        <f t="shared" si="5"/>
        <v>2.9638536343093769</v>
      </c>
      <c r="R17" s="64">
        <f t="shared" si="6"/>
        <v>12.117024304172121</v>
      </c>
      <c r="S17" s="60">
        <f t="shared" si="7"/>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 t="shared" ref="K19:K20" si="8">IFERROR(F19/H19-1,"n/a")</f>
        <v>n/a</v>
      </c>
      <c r="L19" s="60">
        <f>IFERROR(F19/I19-1,"n/a")</f>
        <v>0</v>
      </c>
      <c r="M19" s="68">
        <f>F19+'Nov-22'!M19</f>
        <v>475</v>
      </c>
      <c r="N19" s="68">
        <f>G19+'Nov-22'!N19</f>
        <v>23</v>
      </c>
      <c r="O19" s="68">
        <f>H19+'Nov-22'!O19</f>
        <v>4</v>
      </c>
      <c r="P19" s="68">
        <f>I19+'Nov-22'!P19</f>
        <v>191</v>
      </c>
      <c r="Q19" s="64">
        <f t="shared" ref="Q19:Q20" si="9">IFERROR(M19/N19-1,"n/a")</f>
        <v>19.652173913043477</v>
      </c>
      <c r="R19" s="64">
        <f t="shared" ref="R19:R20" si="10">IFERROR(M19/O19-1,"n/a")</f>
        <v>117.75</v>
      </c>
      <c r="S19" s="60">
        <f t="shared" ref="S19:S20" si="11">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 t="shared" si="8"/>
        <v>n/a</v>
      </c>
      <c r="L20" s="60">
        <f t="shared" ref="L20:L31" si="12">IFERROR(F20/I20-1,"n/a")</f>
        <v>-0.37333333333333329</v>
      </c>
      <c r="M20" s="68">
        <f>F20+'Nov-22'!M20</f>
        <v>561984</v>
      </c>
      <c r="N20" s="68">
        <f>G20+'Nov-22'!N20</f>
        <v>8611</v>
      </c>
      <c r="O20" s="68">
        <f>H20+'Nov-22'!O20</f>
        <v>1753</v>
      </c>
      <c r="P20" s="68">
        <f>I20+'Nov-22'!P20</f>
        <v>254421</v>
      </c>
      <c r="Q20" s="64">
        <f t="shared" si="9"/>
        <v>64.263500174195798</v>
      </c>
      <c r="R20" s="64">
        <f t="shared" si="10"/>
        <v>319.58414147176268</v>
      </c>
      <c r="S20" s="60">
        <f t="shared" si="11"/>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 t="shared" ref="K22:K23" si="13">IFERROR(F22/H22-1,"n/a")</f>
        <v>n/a</v>
      </c>
      <c r="L22" s="60">
        <f t="shared" si="12"/>
        <v>-9.92366412213741E-2</v>
      </c>
      <c r="M22" s="68">
        <f>F22+'Nov-22'!M22</f>
        <v>1140</v>
      </c>
      <c r="N22" s="68">
        <f>G22+'Nov-22'!N22</f>
        <v>411</v>
      </c>
      <c r="O22" s="68">
        <f>H22+'Nov-22'!O22</f>
        <v>406</v>
      </c>
      <c r="P22" s="68">
        <f>I22+'Nov-22'!P22</f>
        <v>1205</v>
      </c>
      <c r="Q22" s="64">
        <f t="shared" ref="Q22:Q23" si="14">IFERROR(M22/N22-1,"n/a")</f>
        <v>1.7737226277372264</v>
      </c>
      <c r="R22" s="64">
        <f t="shared" ref="R22:R23" si="15">IFERROR(M22/O22-1,"n/a")</f>
        <v>1.8078817733990147</v>
      </c>
      <c r="S22" s="60">
        <f t="shared" ref="S22:S23" si="16">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 t="shared" si="13"/>
        <v>n/a</v>
      </c>
      <c r="L23" s="60">
        <f t="shared" si="12"/>
        <v>5.9802074491211332E-2</v>
      </c>
      <c r="M23" s="68">
        <f>F23+'Nov-22'!M23</f>
        <v>3212646</v>
      </c>
      <c r="N23" s="68">
        <f>G23+'Nov-22'!N23</f>
        <v>687449</v>
      </c>
      <c r="O23" s="68">
        <f>H23+'Nov-22'!O23</f>
        <v>833999</v>
      </c>
      <c r="P23" s="68">
        <f>I23+'Nov-22'!P23</f>
        <v>3859183</v>
      </c>
      <c r="Q23" s="64">
        <f t="shared" si="14"/>
        <v>3.6732863092389403</v>
      </c>
      <c r="R23" s="64">
        <f t="shared" si="15"/>
        <v>2.8520981440025706</v>
      </c>
      <c r="S23" s="60">
        <f t="shared" si="16"/>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 t="shared" ref="K25:K26" si="17">IFERROR(F25/H25-1,"n/a")</f>
        <v>0.66666666666666674</v>
      </c>
      <c r="L25" s="60">
        <f t="shared" si="12"/>
        <v>-0.88636363636363635</v>
      </c>
      <c r="M25" s="68">
        <f>F25+'Nov-22'!M25</f>
        <v>283</v>
      </c>
      <c r="N25" s="68">
        <f>G25+'Nov-22'!N25</f>
        <v>107</v>
      </c>
      <c r="O25" s="68">
        <f>H25+'Nov-22'!O25</f>
        <v>32</v>
      </c>
      <c r="P25" s="68">
        <f>I25+'Nov-22'!P25</f>
        <v>372</v>
      </c>
      <c r="Q25" s="64">
        <f t="shared" ref="Q25:Q26" si="18">IFERROR(M25/N25-1,"n/a")</f>
        <v>1.6448598130841123</v>
      </c>
      <c r="R25" s="64">
        <f t="shared" ref="R25:R26" si="19">IFERROR(M25/O25-1,"n/a")</f>
        <v>7.84375</v>
      </c>
      <c r="S25" s="60">
        <f t="shared" ref="S25:S26" si="20">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 t="shared" si="17"/>
        <v>18.379904306220094</v>
      </c>
      <c r="L26" s="60">
        <f t="shared" si="12"/>
        <v>-0.61506148904221547</v>
      </c>
      <c r="M26" s="68">
        <f>F26+'Nov-22'!M26</f>
        <v>530405</v>
      </c>
      <c r="N26" s="68">
        <f>G26+'Nov-22'!N26</f>
        <v>147132</v>
      </c>
      <c r="O26" s="68">
        <f>H26+'Nov-22'!O26</f>
        <v>59180</v>
      </c>
      <c r="P26" s="68">
        <f>I26+'Nov-22'!P26</f>
        <v>902015</v>
      </c>
      <c r="Q26" s="64">
        <f t="shared" si="18"/>
        <v>2.6049601718185031</v>
      </c>
      <c r="R26" s="64">
        <f t="shared" si="19"/>
        <v>7.9625718148022973</v>
      </c>
      <c r="S26" s="60">
        <f t="shared" si="20"/>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 t="shared" ref="K28:K31" si="21">IFERROR(F28/H28-1,"n/a")</f>
        <v>6.4</v>
      </c>
      <c r="L28" s="60">
        <f t="shared" si="12"/>
        <v>1.0555555555555554</v>
      </c>
      <c r="M28" s="68">
        <f>F28+'Nov-22'!M28</f>
        <v>605</v>
      </c>
      <c r="N28" s="68">
        <f>G28+'Nov-22'!N28</f>
        <v>127</v>
      </c>
      <c r="O28" s="68">
        <f>H28+'Nov-22'!O28</f>
        <v>37</v>
      </c>
      <c r="P28" s="68">
        <f>I28+'Nov-22'!P28</f>
        <v>363</v>
      </c>
      <c r="Q28" s="64">
        <f t="shared" ref="Q28:Q31" si="22">IFERROR(M28/N28-1,"n/a")</f>
        <v>3.7637795275590555</v>
      </c>
      <c r="R28" s="64">
        <f t="shared" ref="R28:R31" si="23">IFERROR(M28/O28-1,"n/a")</f>
        <v>15.351351351351351</v>
      </c>
      <c r="S28" s="60">
        <f t="shared" ref="S28:S31" si="24">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 t="shared" si="21"/>
        <v>11.519432925065098</v>
      </c>
      <c r="L29" s="60">
        <f t="shared" si="12"/>
        <v>11.170823176448527</v>
      </c>
      <c r="M29" s="68">
        <f>F29+'Nov-22'!M29</f>
        <v>1098243</v>
      </c>
      <c r="N29" s="68">
        <f>G29+'Nov-22'!N29</f>
        <v>165083</v>
      </c>
      <c r="O29" s="68">
        <f>H29+'Nov-22'!O29</f>
        <v>29062</v>
      </c>
      <c r="P29" s="68">
        <f>I29+'Nov-22'!P29</f>
        <v>867164</v>
      </c>
      <c r="Q29" s="64">
        <f t="shared" si="22"/>
        <v>5.6526716863638287</v>
      </c>
      <c r="R29" s="64">
        <f t="shared" si="23"/>
        <v>36.789656596242516</v>
      </c>
      <c r="S29" s="60">
        <f t="shared" si="24"/>
        <v>0.2664766987559446</v>
      </c>
      <c r="T29" s="68">
        <v>165083</v>
      </c>
      <c r="U29" s="70">
        <f>20768+8294</f>
        <v>29062</v>
      </c>
      <c r="V29" s="78">
        <f>659951+168729+38484</f>
        <v>867164</v>
      </c>
    </row>
    <row r="30" spans="1:46" ht="15" customHeight="1" thickBot="1">
      <c r="A30" s="9"/>
      <c r="B30" s="12"/>
      <c r="C30" s="35" t="s">
        <v>12</v>
      </c>
      <c r="D30" s="36"/>
      <c r="E30" s="37"/>
      <c r="F30" s="75">
        <f t="shared" ref="F30:I31" si="25">F13+F16+F19+F22+F25+F28</f>
        <v>273</v>
      </c>
      <c r="G30" s="75">
        <f>G13+G16+G19+G22+G25+G28</f>
        <v>207</v>
      </c>
      <c r="H30" s="75">
        <f t="shared" si="25"/>
        <v>8</v>
      </c>
      <c r="I30" s="75">
        <f t="shared" si="25"/>
        <v>291</v>
      </c>
      <c r="J30" s="66">
        <f t="shared" si="0"/>
        <v>0.31884057971014501</v>
      </c>
      <c r="K30" s="66">
        <f t="shared" si="21"/>
        <v>33.125</v>
      </c>
      <c r="L30" s="62">
        <f t="shared" si="12"/>
        <v>-6.1855670103092786E-2</v>
      </c>
      <c r="M30" s="46">
        <f t="shared" ref="M30:P31" si="26">M13+M16+M19+M22+M25+M28</f>
        <v>3627</v>
      </c>
      <c r="N30" s="46">
        <f t="shared" si="26"/>
        <v>1062</v>
      </c>
      <c r="O30" s="46">
        <f t="shared" si="26"/>
        <v>667</v>
      </c>
      <c r="P30" s="46">
        <f t="shared" si="26"/>
        <v>3344</v>
      </c>
      <c r="Q30" s="66">
        <f t="shared" si="22"/>
        <v>2.4152542372881354</v>
      </c>
      <c r="R30" s="66">
        <f t="shared" si="23"/>
        <v>4.437781109445277</v>
      </c>
      <c r="S30" s="62">
        <f t="shared" si="24"/>
        <v>8.4629186602870776E-2</v>
      </c>
      <c r="T30" s="46">
        <f t="shared" ref="T30:V31" si="27">T13+T16+T19+T22+T25+T28</f>
        <v>1062</v>
      </c>
      <c r="U30" s="46">
        <f t="shared" si="27"/>
        <v>667</v>
      </c>
      <c r="V30" s="80">
        <f t="shared" si="27"/>
        <v>3344</v>
      </c>
    </row>
    <row r="31" spans="1:46" s="22" customFormat="1" ht="15" customHeight="1" thickTop="1" thickBot="1">
      <c r="A31" s="9"/>
      <c r="B31" s="12"/>
      <c r="C31" s="38" t="s">
        <v>13</v>
      </c>
      <c r="D31" s="39"/>
      <c r="E31" s="40"/>
      <c r="F31" s="76">
        <f t="shared" si="25"/>
        <v>763347</v>
      </c>
      <c r="G31" s="76">
        <f t="shared" si="25"/>
        <v>307043</v>
      </c>
      <c r="H31" s="76">
        <f t="shared" si="25"/>
        <v>11414</v>
      </c>
      <c r="I31" s="76">
        <f t="shared" si="25"/>
        <v>638656</v>
      </c>
      <c r="J31" s="67">
        <f t="shared" si="0"/>
        <v>1.48612409336803</v>
      </c>
      <c r="K31" s="67">
        <f t="shared" si="21"/>
        <v>65.87813211845102</v>
      </c>
      <c r="L31" s="63">
        <f t="shared" si="12"/>
        <v>0.19523969085078674</v>
      </c>
      <c r="M31" s="47">
        <f t="shared" si="26"/>
        <v>7627084</v>
      </c>
      <c r="N31" s="47">
        <f t="shared" si="26"/>
        <v>1554247</v>
      </c>
      <c r="O31" s="47">
        <f t="shared" si="26"/>
        <v>1323431</v>
      </c>
      <c r="P31" s="47">
        <f t="shared" si="26"/>
        <v>9169021</v>
      </c>
      <c r="Q31" s="67">
        <f t="shared" si="22"/>
        <v>3.9072534803026802</v>
      </c>
      <c r="R31" s="67">
        <f t="shared" si="23"/>
        <v>4.7631142084475879</v>
      </c>
      <c r="S31" s="63">
        <f t="shared" si="24"/>
        <v>-0.16816811740315574</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28" t="str">
        <f>F9</f>
        <v>December</v>
      </c>
      <c r="G36" s="128"/>
      <c r="H36" s="128"/>
      <c r="I36" s="128"/>
      <c r="J36" s="128"/>
      <c r="K36" s="128"/>
      <c r="L36" s="129"/>
      <c r="M36" s="130" t="s">
        <v>97</v>
      </c>
      <c r="N36" s="128"/>
      <c r="O36" s="128"/>
      <c r="P36" s="128"/>
      <c r="Q36" s="128"/>
      <c r="R36" s="128"/>
      <c r="S36" s="129"/>
      <c r="T36" s="130" t="s">
        <v>58</v>
      </c>
      <c r="U36" s="128"/>
      <c r="V36" s="131"/>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28">F13</f>
        <v>73</v>
      </c>
      <c r="G40" s="74">
        <f t="shared" si="28"/>
        <v>70</v>
      </c>
      <c r="H40" s="74">
        <f t="shared" si="28"/>
        <v>0</v>
      </c>
      <c r="I40" s="74">
        <f t="shared" si="28"/>
        <v>69</v>
      </c>
      <c r="J40" s="64">
        <f t="shared" ref="J40:J41" si="29">IFERROR(F40/G40-1,"n/a")</f>
        <v>4.2857142857142927E-2</v>
      </c>
      <c r="K40" s="64" t="str">
        <f>IFERROR(F40/H40-1,"n/a")</f>
        <v>n/a</v>
      </c>
      <c r="L40" s="60">
        <f t="shared" ref="L40:L41" si="30">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28"/>
        <v>109218</v>
      </c>
      <c r="G41" s="74">
        <f t="shared" si="28"/>
        <v>52767</v>
      </c>
      <c r="H41" s="74">
        <f t="shared" si="28"/>
        <v>0</v>
      </c>
      <c r="I41" s="74">
        <f t="shared" si="28"/>
        <v>120203</v>
      </c>
      <c r="J41" s="64">
        <f t="shared" si="29"/>
        <v>1.0698163624992891</v>
      </c>
      <c r="K41" s="64" t="str">
        <f t="shared" ref="K41" si="31">IFERROR(F41/H41-1,"n/a")</f>
        <v>n/a</v>
      </c>
      <c r="L41" s="60">
        <f t="shared" si="30"/>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32">F16</f>
        <v>31</v>
      </c>
      <c r="G43" s="74">
        <f t="shared" si="32"/>
        <v>25</v>
      </c>
      <c r="H43" s="74">
        <f t="shared" si="32"/>
        <v>0</v>
      </c>
      <c r="I43" s="74">
        <f t="shared" si="32"/>
        <v>20</v>
      </c>
      <c r="J43" s="64">
        <f t="shared" ref="J43:J44" si="33">IFERROR(F43/G43-1,"n/a")</f>
        <v>0.24</v>
      </c>
      <c r="K43" s="64" t="str">
        <f t="shared" ref="K43:K44" si="34">IFERROR(F43/H43-1,"n/a")</f>
        <v>n/a</v>
      </c>
      <c r="L43" s="60">
        <f t="shared" ref="L43:L44" si="35">IFERROR(F43/I43-1,"n/a")</f>
        <v>0.55000000000000004</v>
      </c>
      <c r="M43" s="70">
        <f>+M16-'Mar-22'!M13</f>
        <v>725</v>
      </c>
      <c r="N43" s="70">
        <f>+N16-'Mar-22'!N13</f>
        <v>283</v>
      </c>
      <c r="O43" s="82">
        <f>+O16-'Mar-22'!O13</f>
        <v>0</v>
      </c>
      <c r="P43" s="70">
        <f>+P16-'Mar-22'!P13</f>
        <v>738</v>
      </c>
      <c r="Q43" s="64">
        <f>IFERROR(M43/N43-1,"n/a")</f>
        <v>1.5618374558303887</v>
      </c>
      <c r="R43" s="64" t="str">
        <f>IFERROR(M43/O43-1,"n/a")</f>
        <v>n/a</v>
      </c>
      <c r="S43" s="60">
        <f t="shared" ref="S43:S44" si="36">IFERROR(M43/P43-1,"n/a")</f>
        <v>-1.7615176151761558E-2</v>
      </c>
      <c r="T43" s="89">
        <v>336</v>
      </c>
      <c r="U43" s="70">
        <v>43</v>
      </c>
      <c r="V43" s="78">
        <v>781</v>
      </c>
    </row>
    <row r="44" spans="2:46" s="9" customFormat="1" ht="15" customHeight="1">
      <c r="C44" s="33"/>
      <c r="D44" s="26" t="s">
        <v>11</v>
      </c>
      <c r="E44" s="32"/>
      <c r="F44" s="74">
        <f t="shared" si="32"/>
        <v>88390</v>
      </c>
      <c r="G44" s="74">
        <f t="shared" si="32"/>
        <v>39214</v>
      </c>
      <c r="H44" s="74">
        <f t="shared" si="32"/>
        <v>0</v>
      </c>
      <c r="I44" s="74">
        <f t="shared" si="32"/>
        <v>58943</v>
      </c>
      <c r="J44" s="64">
        <f t="shared" si="33"/>
        <v>1.2540419238027236</v>
      </c>
      <c r="K44" s="64" t="str">
        <f t="shared" si="34"/>
        <v>n/a</v>
      </c>
      <c r="L44" s="60">
        <f t="shared" si="35"/>
        <v>0.49958434419693609</v>
      </c>
      <c r="M44" s="82">
        <f>+M17-'Mar-22'!M14</f>
        <v>1775170</v>
      </c>
      <c r="N44" s="82">
        <f>+N17-'Mar-22'!N14</f>
        <v>465109</v>
      </c>
      <c r="O44" s="82">
        <f>+O17-'Mar-22'!O14</f>
        <v>0</v>
      </c>
      <c r="P44" s="82">
        <f>+P17-'Mar-22'!P14</f>
        <v>2301042</v>
      </c>
      <c r="Q44" s="64">
        <f>IFERROR(M44/N44-1,"n/a")</f>
        <v>2.8166752309673648</v>
      </c>
      <c r="R44" s="64" t="str">
        <f>IFERROR(M44/O44-1,"n/a")</f>
        <v>n/a</v>
      </c>
      <c r="S44" s="60">
        <f t="shared" si="36"/>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37">F19</f>
        <v>9</v>
      </c>
      <c r="G46" s="74">
        <f t="shared" si="37"/>
        <v>3</v>
      </c>
      <c r="H46" s="74">
        <f t="shared" si="37"/>
        <v>0</v>
      </c>
      <c r="I46" s="74">
        <f t="shared" si="37"/>
        <v>9</v>
      </c>
      <c r="J46" s="64">
        <f t="shared" ref="J46:J47" si="38">IFERROR(F46/G46-1,"n/a")</f>
        <v>2</v>
      </c>
      <c r="K46" s="64" t="str">
        <f t="shared" ref="K46:K47" si="39">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 t="shared" ref="S46:S47" si="40">IFERROR(M46/P46-1,"n/a")</f>
        <v>1.5135135135135136</v>
      </c>
      <c r="T46" s="89">
        <v>33</v>
      </c>
      <c r="U46" s="70">
        <v>4</v>
      </c>
      <c r="V46" s="78">
        <v>188</v>
      </c>
    </row>
    <row r="47" spans="2:46" s="9" customFormat="1" ht="15" customHeight="1">
      <c r="C47" s="33"/>
      <c r="D47" s="26" t="s">
        <v>11</v>
      </c>
      <c r="E47" s="32"/>
      <c r="F47" s="74">
        <f t="shared" si="37"/>
        <v>6157</v>
      </c>
      <c r="G47" s="74">
        <f t="shared" si="37"/>
        <v>864</v>
      </c>
      <c r="H47" s="74">
        <f t="shared" si="37"/>
        <v>0</v>
      </c>
      <c r="I47" s="74">
        <f t="shared" si="37"/>
        <v>9825</v>
      </c>
      <c r="J47" s="64">
        <f t="shared" si="38"/>
        <v>6.1261574074074074</v>
      </c>
      <c r="K47" s="64" t="str">
        <f t="shared" si="39"/>
        <v>n/a</v>
      </c>
      <c r="L47" s="60">
        <f t="shared" ref="L47" si="41">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 t="shared" si="40"/>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42">F22</f>
        <v>118</v>
      </c>
      <c r="G49" s="74">
        <f t="shared" si="42"/>
        <v>102</v>
      </c>
      <c r="H49" s="74">
        <f t="shared" si="42"/>
        <v>0</v>
      </c>
      <c r="I49" s="74">
        <f t="shared" si="42"/>
        <v>131</v>
      </c>
      <c r="J49" s="64">
        <f t="shared" ref="J49:J50" si="43">IFERROR(F49/G49-1,"n/a")</f>
        <v>0.15686274509803932</v>
      </c>
      <c r="K49" s="64" t="str">
        <f t="shared" ref="K49:K50" si="44">IFERROR(F49/H49-1,"n/a")</f>
        <v>n/a</v>
      </c>
      <c r="L49" s="60">
        <f t="shared" ref="L49:L50" si="45">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42"/>
        <v>409516</v>
      </c>
      <c r="G50" s="74">
        <f t="shared" si="42"/>
        <v>200450</v>
      </c>
      <c r="H50" s="74">
        <f t="shared" si="42"/>
        <v>0</v>
      </c>
      <c r="I50" s="74">
        <f t="shared" si="42"/>
        <v>386408</v>
      </c>
      <c r="J50" s="64">
        <f t="shared" si="43"/>
        <v>1.0429832876028935</v>
      </c>
      <c r="K50" s="64" t="str">
        <f t="shared" si="44"/>
        <v>n/a</v>
      </c>
      <c r="L50" s="60">
        <f t="shared" si="45"/>
        <v>5.9802074491211332E-2</v>
      </c>
      <c r="M50" s="82">
        <f>+M23-'Mar-22'!M20</f>
        <v>2609316</v>
      </c>
      <c r="N50" s="82">
        <f>+N23-'Mar-22'!N20</f>
        <v>687449</v>
      </c>
      <c r="O50" s="82">
        <f>+O23-'Mar-22'!O20</f>
        <v>0</v>
      </c>
      <c r="P50" s="82">
        <f>+P23-'Mar-22'!P20</f>
        <v>2793459</v>
      </c>
      <c r="Q50" s="64">
        <f>IFERROR(M50/N50-1,"n/a")</f>
        <v>2.7956502955128308</v>
      </c>
      <c r="R50" s="64" t="str">
        <f>IFERROR(M50/O50-1,"n/a")</f>
        <v>n/a</v>
      </c>
      <c r="S50" s="60">
        <f t="shared" ref="S50" si="46">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47">F25</f>
        <v>5</v>
      </c>
      <c r="G52" s="74">
        <f t="shared" si="47"/>
        <v>7</v>
      </c>
      <c r="H52" s="74">
        <f t="shared" si="47"/>
        <v>3</v>
      </c>
      <c r="I52" s="74">
        <f t="shared" si="47"/>
        <v>44</v>
      </c>
      <c r="J52" s="64">
        <f t="shared" ref="J52:J53" si="48">IFERROR(F52/G52-1,"n/a")</f>
        <v>-0.2857142857142857</v>
      </c>
      <c r="K52" s="64">
        <f t="shared" ref="K52:K53" si="49">IFERROR(F52/H52-1,"n/a")</f>
        <v>0.66666666666666674</v>
      </c>
      <c r="L52" s="60">
        <f t="shared" ref="L52:L53" si="50">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 t="shared" ref="S52:S53" si="51">IFERROR(M52/P52-1,"n/a")</f>
        <v>-0.26136363636363635</v>
      </c>
      <c r="T52" s="89">
        <v>121</v>
      </c>
      <c r="U52" s="70">
        <v>41</v>
      </c>
      <c r="V52" s="78">
        <v>361</v>
      </c>
    </row>
    <row r="53" spans="1:46" s="9" customFormat="1" ht="15" customHeight="1">
      <c r="C53" s="33"/>
      <c r="D53" s="26" t="s">
        <v>11</v>
      </c>
      <c r="E53" s="32"/>
      <c r="F53" s="74">
        <f t="shared" si="47"/>
        <v>20252</v>
      </c>
      <c r="G53" s="74">
        <f t="shared" si="47"/>
        <v>13748</v>
      </c>
      <c r="H53" s="74">
        <f t="shared" si="47"/>
        <v>1045</v>
      </c>
      <c r="I53" s="74">
        <f t="shared" si="47"/>
        <v>52611</v>
      </c>
      <c r="J53" s="64">
        <f t="shared" si="48"/>
        <v>0.47308699447192315</v>
      </c>
      <c r="K53" s="64">
        <f t="shared" si="49"/>
        <v>18.379904306220094</v>
      </c>
      <c r="L53" s="60">
        <f t="shared" si="50"/>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 t="shared" si="51"/>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52">F28</f>
        <v>37</v>
      </c>
      <c r="G55" s="74">
        <f t="shared" si="52"/>
        <v>0</v>
      </c>
      <c r="H55" s="74">
        <f t="shared" si="52"/>
        <v>5</v>
      </c>
      <c r="I55" s="74">
        <f t="shared" si="52"/>
        <v>18</v>
      </c>
      <c r="J55" s="64" t="str">
        <f t="shared" ref="J55:J58" si="53">IFERROR(F55/G55-1,"n/a")</f>
        <v>n/a</v>
      </c>
      <c r="K55" s="64">
        <f t="shared" ref="K55:K58" si="54">IFERROR(F55/H55-1,"n/a")</f>
        <v>6.4</v>
      </c>
      <c r="L55" s="60">
        <f t="shared" ref="L55:L58" si="55">IFERROR(F55/I55-1,"n/a")</f>
        <v>1.0555555555555554</v>
      </c>
      <c r="M55" s="70">
        <f>+M28-'Mar-22'!M25</f>
        <v>589</v>
      </c>
      <c r="N55" s="70">
        <f>+N28-'Mar-22'!N25</f>
        <v>124</v>
      </c>
      <c r="O55" s="70">
        <f>+O28-'Mar-22'!O25</f>
        <v>36</v>
      </c>
      <c r="P55" s="70">
        <f>+P28-'Mar-22'!P25</f>
        <v>359</v>
      </c>
      <c r="Q55" s="64">
        <f>IFERROR(M55/N55-1,"n/a")</f>
        <v>3.75</v>
      </c>
      <c r="R55" s="64">
        <f>IFERROR(M55/O55-1,"n/a")</f>
        <v>15.361111111111111</v>
      </c>
      <c r="S55" s="60">
        <f t="shared" ref="S55:S58" si="56">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52"/>
        <v>129814</v>
      </c>
      <c r="G56" s="74">
        <f t="shared" si="52"/>
        <v>0</v>
      </c>
      <c r="H56" s="74">
        <f t="shared" si="52"/>
        <v>10369</v>
      </c>
      <c r="I56" s="74">
        <f t="shared" si="52"/>
        <v>10666</v>
      </c>
      <c r="J56" s="64" t="str">
        <f t="shared" si="53"/>
        <v>n/a</v>
      </c>
      <c r="K56" s="64">
        <f t="shared" si="54"/>
        <v>11.519432925065098</v>
      </c>
      <c r="L56" s="60">
        <f t="shared" si="55"/>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 t="shared" si="56"/>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57">F40+F43+F46+F49+F52+F55</f>
        <v>273</v>
      </c>
      <c r="G57" s="75">
        <f t="shared" si="57"/>
        <v>207</v>
      </c>
      <c r="H57" s="75">
        <f t="shared" si="57"/>
        <v>8</v>
      </c>
      <c r="I57" s="75">
        <f t="shared" si="57"/>
        <v>291</v>
      </c>
      <c r="J57" s="66">
        <f t="shared" si="53"/>
        <v>0.31884057971014501</v>
      </c>
      <c r="K57" s="66">
        <f t="shared" si="54"/>
        <v>33.125</v>
      </c>
      <c r="L57" s="62">
        <f t="shared" si="55"/>
        <v>-6.1855670103092786E-2</v>
      </c>
      <c r="M57" s="46">
        <f t="shared" ref="M57:P58" si="58">M40+M43+M46+M49+M52+M55</f>
        <v>2995</v>
      </c>
      <c r="N57" s="46">
        <f t="shared" si="58"/>
        <v>1050</v>
      </c>
      <c r="O57" s="46">
        <f t="shared" si="58"/>
        <v>102</v>
      </c>
      <c r="P57" s="46">
        <f t="shared" si="58"/>
        <v>2709</v>
      </c>
      <c r="Q57" s="66">
        <f>IFERROR(M57/N57-1,"n/a")</f>
        <v>1.8523809523809525</v>
      </c>
      <c r="R57" s="66">
        <f>IFERROR(M57/O57-1,"n/a")</f>
        <v>28.362745098039216</v>
      </c>
      <c r="S57" s="62">
        <f t="shared" si="56"/>
        <v>0.10557401255075671</v>
      </c>
      <c r="T57" s="46">
        <f t="shared" ref="T57:V58" si="59">T40+T43+T46+T49+T52+T55</f>
        <v>1682</v>
      </c>
      <c r="U57" s="46">
        <f t="shared" si="59"/>
        <v>679</v>
      </c>
      <c r="V57" s="80">
        <f t="shared" si="59"/>
        <v>3274</v>
      </c>
      <c r="AM57"/>
      <c r="AN57"/>
      <c r="AO57"/>
      <c r="AP57"/>
      <c r="AQ57"/>
      <c r="AR57"/>
      <c r="AS57"/>
      <c r="AT57"/>
    </row>
    <row r="58" spans="1:46" s="9" customFormat="1" ht="26.7" customHeight="1" thickTop="1" thickBot="1">
      <c r="A58"/>
      <c r="B58"/>
      <c r="C58" s="38" t="s">
        <v>13</v>
      </c>
      <c r="D58" s="39"/>
      <c r="E58" s="40"/>
      <c r="F58" s="76">
        <f t="shared" si="57"/>
        <v>763347</v>
      </c>
      <c r="G58" s="76">
        <f t="shared" si="57"/>
        <v>307043</v>
      </c>
      <c r="H58" s="76">
        <f t="shared" si="57"/>
        <v>11414</v>
      </c>
      <c r="I58" s="76">
        <f t="shared" si="57"/>
        <v>638656</v>
      </c>
      <c r="J58" s="67">
        <f t="shared" si="53"/>
        <v>1.48612409336803</v>
      </c>
      <c r="K58" s="67">
        <f t="shared" si="54"/>
        <v>65.87813211845102</v>
      </c>
      <c r="L58" s="63">
        <f t="shared" si="55"/>
        <v>0.19523969085078674</v>
      </c>
      <c r="M58" s="47">
        <f t="shared" si="58"/>
        <v>6759379</v>
      </c>
      <c r="N58" s="47">
        <f t="shared" si="58"/>
        <v>1544144</v>
      </c>
      <c r="O58" s="47">
        <f t="shared" si="58"/>
        <v>47240</v>
      </c>
      <c r="P58" s="47">
        <f t="shared" si="58"/>
        <v>7378495</v>
      </c>
      <c r="Q58" s="67">
        <f>IFERROR(M58/N58-1,"n/a")</f>
        <v>3.3774278823736648</v>
      </c>
      <c r="R58" s="67">
        <f>IFERROR(M58/O58-1,"n/a")</f>
        <v>142.08592294665539</v>
      </c>
      <c r="S58" s="63">
        <f t="shared" si="56"/>
        <v>-8.3908168264666405E-2</v>
      </c>
      <c r="T58" s="47">
        <f t="shared" si="59"/>
        <v>2411641</v>
      </c>
      <c r="U58" s="47">
        <f t="shared" si="59"/>
        <v>1324261</v>
      </c>
      <c r="V58" s="81">
        <f t="shared" si="59"/>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topLeftCell="F17" zoomScale="87"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27</v>
      </c>
      <c r="G9" s="128"/>
      <c r="H9" s="128"/>
      <c r="I9" s="128"/>
      <c r="J9" s="128"/>
      <c r="K9" s="128"/>
      <c r="L9" s="129"/>
      <c r="M9" s="130" t="s">
        <v>93</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 t="shared" ref="L13:L14" si="1">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 t="shared" ref="K14" si="2">IFERROR(F14/H14-1,"n/a")</f>
        <v>n/a</v>
      </c>
      <c r="L14" s="60">
        <f t="shared" si="1"/>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 t="shared" ref="K16:K17" si="3">IFERROR(F16/H16-1,"n/a")</f>
        <v>n/a</v>
      </c>
      <c r="L16" s="60">
        <f t="shared" ref="L16:L17" si="4">IFERROR(F16/I16-1,"n/a")</f>
        <v>-4.2105263157894757E-2</v>
      </c>
      <c r="M16" s="68">
        <f>F16+'Oct-22'!M16</f>
        <v>747</v>
      </c>
      <c r="N16" s="68">
        <f>G16+'Oct-22'!N16</f>
        <v>258</v>
      </c>
      <c r="O16" s="68">
        <f>H16+'Oct-22'!O16</f>
        <v>43</v>
      </c>
      <c r="P16" s="68">
        <f>I16+'Oct-22'!P16</f>
        <v>807</v>
      </c>
      <c r="Q16" s="64">
        <f t="shared" ref="Q16:Q17" si="5">IFERROR(M16/N16-1,"n/a")</f>
        <v>1.8953488372093021</v>
      </c>
      <c r="R16" s="64">
        <f t="shared" ref="R16:R17" si="6">IFERROR(M16/O16-1,"n/a")</f>
        <v>16.372093023255815</v>
      </c>
      <c r="S16" s="60">
        <f t="shared" ref="S16:S17" si="7">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 t="shared" si="3"/>
        <v>n/a</v>
      </c>
      <c r="L17" s="60">
        <f t="shared" si="4"/>
        <v>-0.33554504885363623</v>
      </c>
      <c r="M17" s="68">
        <f>F17+'Oct-22'!M17</f>
        <v>1755234</v>
      </c>
      <c r="N17" s="68">
        <f>G17+'Oct-22'!N17</f>
        <v>425895</v>
      </c>
      <c r="O17" s="68">
        <f>H17+'Oct-22'!O17</f>
        <v>140552</v>
      </c>
      <c r="P17" s="68">
        <f>I17+'Oct-22'!P17</f>
        <v>2493999</v>
      </c>
      <c r="Q17" s="64">
        <f t="shared" si="5"/>
        <v>3.1212834149262143</v>
      </c>
      <c r="R17" s="64">
        <f t="shared" si="6"/>
        <v>11.488146735727701</v>
      </c>
      <c r="S17" s="60">
        <f t="shared" si="7"/>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 t="shared" ref="K19:K20" si="8">IFERROR(F19/H19-1,"n/a")</f>
        <v>n/a</v>
      </c>
      <c r="L19" s="60">
        <f>IFERROR(F19/I19-1,"n/a")</f>
        <v>2.2000000000000002</v>
      </c>
      <c r="M19" s="68">
        <f>F19+'Oct-22'!M19</f>
        <v>466</v>
      </c>
      <c r="N19" s="68">
        <f>G19+'Oct-22'!N19</f>
        <v>20</v>
      </c>
      <c r="O19" s="68">
        <f>H19+'Oct-22'!O19</f>
        <v>4</v>
      </c>
      <c r="P19" s="68">
        <f>I19+'Oct-22'!P19</f>
        <v>182</v>
      </c>
      <c r="Q19" s="64">
        <f t="shared" ref="Q19:Q20" si="9">IFERROR(M19/N19-1,"n/a")</f>
        <v>22.3</v>
      </c>
      <c r="R19" s="64">
        <f t="shared" ref="R19:R20" si="10">IFERROR(M19/O19-1,"n/a")</f>
        <v>115.5</v>
      </c>
      <c r="S19" s="60">
        <f t="shared" ref="S19:S20" si="11">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 t="shared" si="8"/>
        <v>n/a</v>
      </c>
      <c r="L20" s="60">
        <f t="shared" ref="L20:L31" si="12">IFERROR(F20/I20-1,"n/a")</f>
        <v>1.3980850248946766</v>
      </c>
      <c r="M20" s="68">
        <f>F20+'Oct-22'!M20</f>
        <v>555827</v>
      </c>
      <c r="N20" s="68">
        <f>G20+'Oct-22'!N20</f>
        <v>7747</v>
      </c>
      <c r="O20" s="68">
        <f>H20+'Oct-22'!O20</f>
        <v>1753</v>
      </c>
      <c r="P20" s="68">
        <f>I20+'Oct-22'!P20</f>
        <v>244596</v>
      </c>
      <c r="Q20" s="64">
        <f t="shared" si="9"/>
        <v>70.74738608493611</v>
      </c>
      <c r="R20" s="64">
        <f t="shared" si="10"/>
        <v>316.07187678265831</v>
      </c>
      <c r="S20" s="60">
        <f t="shared" si="11"/>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 t="shared" ref="K22:K23" si="13">IFERROR(F22/H22-1,"n/a")</f>
        <v>n/a</v>
      </c>
      <c r="L22" s="60">
        <f t="shared" si="12"/>
        <v>-0.14049586776859502</v>
      </c>
      <c r="M22" s="68">
        <f>F22+'Oct-22'!M22</f>
        <v>1022</v>
      </c>
      <c r="N22" s="68">
        <f>G22+'Oct-22'!N22</f>
        <v>309</v>
      </c>
      <c r="O22" s="68">
        <f>H22+'Oct-22'!O22</f>
        <v>406</v>
      </c>
      <c r="P22" s="68">
        <f>I22+'Oct-22'!P22</f>
        <v>1074</v>
      </c>
      <c r="Q22" s="64">
        <f t="shared" ref="Q22:Q23" si="14">IFERROR(M22/N22-1,"n/a")</f>
        <v>2.3074433656957929</v>
      </c>
      <c r="R22" s="64">
        <f t="shared" ref="R22:R23" si="15">IFERROR(M22/O22-1,"n/a")</f>
        <v>1.5172413793103448</v>
      </c>
      <c r="S22" s="60">
        <f t="shared" ref="S22:S23" si="16">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 t="shared" si="13"/>
        <v>n/a</v>
      </c>
      <c r="L23" s="60">
        <f t="shared" si="12"/>
        <v>4.3790356647154693E-2</v>
      </c>
      <c r="M23" s="68">
        <f>F23+'Oct-22'!M23</f>
        <v>2803130</v>
      </c>
      <c r="N23" s="68">
        <f>G23+'Oct-22'!N23</f>
        <v>486999</v>
      </c>
      <c r="O23" s="68">
        <f>H23+'Oct-22'!O23</f>
        <v>833999</v>
      </c>
      <c r="P23" s="68">
        <f>I23+'Oct-22'!P23</f>
        <v>3472775</v>
      </c>
      <c r="Q23" s="64">
        <f t="shared" si="14"/>
        <v>4.7559255768492337</v>
      </c>
      <c r="R23" s="64">
        <f t="shared" si="15"/>
        <v>2.3610711763443359</v>
      </c>
      <c r="S23" s="60">
        <f t="shared" si="16"/>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 t="shared" ref="K25:K26" si="17">IFERROR(F25/H25-1,"n/a")</f>
        <v>1.2000000000000002</v>
      </c>
      <c r="L25" s="60">
        <f t="shared" si="12"/>
        <v>-0.44999999999999996</v>
      </c>
      <c r="M25" s="68">
        <f>F25+'Oct-22'!M25</f>
        <v>278</v>
      </c>
      <c r="N25" s="68">
        <f>G25+'Oct-22'!N25</f>
        <v>100</v>
      </c>
      <c r="O25" s="68">
        <f>H25+'Oct-22'!O25</f>
        <v>29</v>
      </c>
      <c r="P25" s="68">
        <f>I25+'Oct-22'!P25</f>
        <v>328</v>
      </c>
      <c r="Q25" s="64">
        <f t="shared" ref="Q25:Q26" si="18">IFERROR(M25/N25-1,"n/a")</f>
        <v>1.7799999999999998</v>
      </c>
      <c r="R25" s="64">
        <f t="shared" ref="R25:R26" si="19">IFERROR(M25/O25-1,"n/a")</f>
        <v>8.5862068965517242</v>
      </c>
      <c r="S25" s="60">
        <f t="shared" ref="S25:S26" si="20">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 t="shared" si="17"/>
        <v>9.8435099069955516</v>
      </c>
      <c r="L26" s="60">
        <f t="shared" si="12"/>
        <v>-0.12708333333333333</v>
      </c>
      <c r="M26" s="68">
        <f>F26+'Oct-22'!M26</f>
        <v>510153</v>
      </c>
      <c r="N26" s="68">
        <f>G26+'Oct-22'!N26</f>
        <v>133384</v>
      </c>
      <c r="O26" s="68">
        <f>H26+'Oct-22'!O26</f>
        <v>58135</v>
      </c>
      <c r="P26" s="68">
        <f>I26+'Oct-22'!P26</f>
        <v>849404</v>
      </c>
      <c r="Q26" s="64">
        <f t="shared" si="18"/>
        <v>2.8246941162358303</v>
      </c>
      <c r="R26" s="64">
        <f t="shared" si="19"/>
        <v>7.7753160746538228</v>
      </c>
      <c r="S26" s="60">
        <f t="shared" si="20"/>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 t="shared" ref="K28:K31" si="21">IFERROR(F28/H28-1,"n/a")</f>
        <v>6.75</v>
      </c>
      <c r="L28" s="60">
        <f t="shared" si="12"/>
        <v>2.6470588235294117</v>
      </c>
      <c r="M28" s="68">
        <f>F28+'Oct-22'!M28</f>
        <v>568</v>
      </c>
      <c r="N28" s="68">
        <f>G28+'Oct-22'!N28</f>
        <v>127</v>
      </c>
      <c r="O28" s="68">
        <f>H28+'Oct-22'!O28</f>
        <v>32</v>
      </c>
      <c r="P28" s="68">
        <f>I28+'Oct-22'!P28</f>
        <v>345</v>
      </c>
      <c r="Q28" s="64">
        <f t="shared" ref="Q28:Q31" si="22">IFERROR(M28/N28-1,"n/a")</f>
        <v>3.4724409448818898</v>
      </c>
      <c r="R28" s="64">
        <f t="shared" ref="R28:R31" si="23">IFERROR(M28/O28-1,"n/a")</f>
        <v>16.75</v>
      </c>
      <c r="S28" s="60">
        <f t="shared" ref="S28:S31" si="24">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 t="shared" si="21"/>
        <v>56.148677026459474</v>
      </c>
      <c r="L29" s="60">
        <f t="shared" si="12"/>
        <v>7.0941645351258114</v>
      </c>
      <c r="M29" s="68">
        <f>F29+'Oct-22'!M29</f>
        <v>968429</v>
      </c>
      <c r="N29" s="68">
        <f>G29+'Oct-22'!N29</f>
        <v>165083</v>
      </c>
      <c r="O29" s="68">
        <f>H29+'Oct-22'!O29</f>
        <v>18693</v>
      </c>
      <c r="P29" s="68">
        <f>I29+'Oct-22'!P29</f>
        <v>856498</v>
      </c>
      <c r="Q29" s="64">
        <f t="shared" si="22"/>
        <v>4.8663157320862842</v>
      </c>
      <c r="R29" s="64">
        <f t="shared" si="23"/>
        <v>50.807040068474834</v>
      </c>
      <c r="S29" s="60">
        <f t="shared" si="24"/>
        <v>0.13068448496085217</v>
      </c>
      <c r="T29" s="68">
        <v>165083</v>
      </c>
      <c r="U29" s="70">
        <f>20768+8294</f>
        <v>29062</v>
      </c>
      <c r="V29" s="78">
        <f>659951+168729+38484</f>
        <v>867164</v>
      </c>
    </row>
    <row r="30" spans="1:46" ht="15" customHeight="1" thickBot="1">
      <c r="A30" s="9"/>
      <c r="B30" s="12"/>
      <c r="C30" s="35" t="s">
        <v>12</v>
      </c>
      <c r="D30" s="36"/>
      <c r="E30" s="37"/>
      <c r="F30" s="75">
        <f t="shared" ref="F30:I31" si="25">F13+F16+F19+F22+F25+F28</f>
        <v>340</v>
      </c>
      <c r="G30" s="75">
        <f>G13+G16+G19+G22+G25+G28</f>
        <v>224</v>
      </c>
      <c r="H30" s="75">
        <f t="shared" si="25"/>
        <v>13</v>
      </c>
      <c r="I30" s="75">
        <f t="shared" si="25"/>
        <v>314</v>
      </c>
      <c r="J30" s="66">
        <f t="shared" si="0"/>
        <v>0.51785714285714279</v>
      </c>
      <c r="K30" s="66">
        <f t="shared" si="21"/>
        <v>25.153846153846153</v>
      </c>
      <c r="L30" s="62">
        <f t="shared" si="12"/>
        <v>8.2802547770700619E-2</v>
      </c>
      <c r="M30" s="46">
        <f t="shared" ref="M30:P31" si="26">M13+M16+M19+M22+M25+M28</f>
        <v>3354</v>
      </c>
      <c r="N30" s="46">
        <f t="shared" si="26"/>
        <v>855</v>
      </c>
      <c r="O30" s="46">
        <f t="shared" si="26"/>
        <v>659</v>
      </c>
      <c r="P30" s="46">
        <f t="shared" si="26"/>
        <v>3053</v>
      </c>
      <c r="Q30" s="66">
        <f t="shared" si="22"/>
        <v>2.9228070175438599</v>
      </c>
      <c r="R30" s="66">
        <f t="shared" si="23"/>
        <v>4.0895295902883158</v>
      </c>
      <c r="S30" s="62">
        <f t="shared" si="24"/>
        <v>9.8591549295774739E-2</v>
      </c>
      <c r="T30" s="46">
        <f t="shared" ref="T30:V31" si="27">T13+T16+T19+T22+T25+T28</f>
        <v>1062</v>
      </c>
      <c r="U30" s="46">
        <f t="shared" si="27"/>
        <v>667</v>
      </c>
      <c r="V30" s="80">
        <f t="shared" si="27"/>
        <v>3344</v>
      </c>
    </row>
    <row r="31" spans="1:46" s="22" customFormat="1" ht="15" customHeight="1" thickTop="1" thickBot="1">
      <c r="A31" s="9"/>
      <c r="B31" s="12"/>
      <c r="C31" s="38" t="s">
        <v>13</v>
      </c>
      <c r="D31" s="39"/>
      <c r="E31" s="40"/>
      <c r="F31" s="76">
        <f t="shared" si="25"/>
        <v>779647</v>
      </c>
      <c r="G31" s="76">
        <f t="shared" si="25"/>
        <v>304659</v>
      </c>
      <c r="H31" s="76">
        <f t="shared" si="25"/>
        <v>4854</v>
      </c>
      <c r="I31" s="76">
        <f t="shared" si="25"/>
        <v>745517</v>
      </c>
      <c r="J31" s="67">
        <f t="shared" si="0"/>
        <v>1.5590808083792043</v>
      </c>
      <c r="K31" s="67">
        <f t="shared" si="21"/>
        <v>159.61948908117017</v>
      </c>
      <c r="L31" s="63">
        <f t="shared" si="12"/>
        <v>4.5780310844689032E-2</v>
      </c>
      <c r="M31" s="47">
        <f t="shared" si="26"/>
        <v>6863737</v>
      </c>
      <c r="N31" s="47">
        <f t="shared" si="26"/>
        <v>1247204</v>
      </c>
      <c r="O31" s="47">
        <f t="shared" si="26"/>
        <v>1312017</v>
      </c>
      <c r="P31" s="47">
        <f t="shared" si="26"/>
        <v>8530365</v>
      </c>
      <c r="Q31" s="67">
        <f t="shared" si="22"/>
        <v>4.5032993800533037</v>
      </c>
      <c r="R31" s="67">
        <f t="shared" si="23"/>
        <v>4.231439074341262</v>
      </c>
      <c r="S31" s="63">
        <f t="shared" si="24"/>
        <v>-0.19537593057272462</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28" t="str">
        <f>F9</f>
        <v>November</v>
      </c>
      <c r="G36" s="128"/>
      <c r="H36" s="128"/>
      <c r="I36" s="128"/>
      <c r="J36" s="128"/>
      <c r="K36" s="128"/>
      <c r="L36" s="129"/>
      <c r="M36" s="130" t="s">
        <v>94</v>
      </c>
      <c r="N36" s="128"/>
      <c r="O36" s="128"/>
      <c r="P36" s="128"/>
      <c r="Q36" s="128"/>
      <c r="R36" s="128"/>
      <c r="S36" s="129"/>
      <c r="T36" s="130" t="s">
        <v>58</v>
      </c>
      <c r="U36" s="128"/>
      <c r="V36" s="131"/>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28">F13</f>
        <v>40</v>
      </c>
      <c r="G40" s="74">
        <f t="shared" si="28"/>
        <v>21</v>
      </c>
      <c r="H40" s="74">
        <f t="shared" si="28"/>
        <v>0</v>
      </c>
      <c r="I40" s="74">
        <f t="shared" si="28"/>
        <v>51</v>
      </c>
      <c r="J40" s="64">
        <f t="shared" ref="J40:J41" si="29">IFERROR(F40/G40-1,"n/a")</f>
        <v>0.90476190476190466</v>
      </c>
      <c r="K40" s="64" t="str">
        <f>IFERROR(F40/H40-1,"n/a")</f>
        <v>n/a</v>
      </c>
      <c r="L40" s="60">
        <f t="shared" ref="L40:L41" si="30">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28"/>
        <v>64272</v>
      </c>
      <c r="G41" s="74">
        <f t="shared" si="28"/>
        <v>23175</v>
      </c>
      <c r="H41" s="74">
        <f t="shared" si="28"/>
        <v>0</v>
      </c>
      <c r="I41" s="74">
        <f t="shared" si="28"/>
        <v>89764</v>
      </c>
      <c r="J41" s="64">
        <f t="shared" si="29"/>
        <v>1.7733333333333334</v>
      </c>
      <c r="K41" s="64" t="str">
        <f t="shared" ref="K41" si="31">IFERROR(F41/H41-1,"n/a")</f>
        <v>n/a</v>
      </c>
      <c r="L41" s="60">
        <f t="shared" si="30"/>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32">F16</f>
        <v>91</v>
      </c>
      <c r="G43" s="74">
        <f t="shared" si="32"/>
        <v>67</v>
      </c>
      <c r="H43" s="74">
        <f t="shared" si="32"/>
        <v>0</v>
      </c>
      <c r="I43" s="74">
        <f t="shared" si="32"/>
        <v>95</v>
      </c>
      <c r="J43" s="64">
        <f t="shared" ref="J43:J44" si="33">IFERROR(F43/G43-1,"n/a")</f>
        <v>0.35820895522388052</v>
      </c>
      <c r="K43" s="64" t="str">
        <f t="shared" ref="K43:K44" si="34">IFERROR(F43/H43-1,"n/a")</f>
        <v>n/a</v>
      </c>
      <c r="L43" s="60">
        <f t="shared" ref="L43:L44" si="35">IFERROR(F43/I43-1,"n/a")</f>
        <v>-4.2105263157894757E-2</v>
      </c>
      <c r="M43" s="70">
        <f>+M16-'Mar-22'!M13</f>
        <v>694</v>
      </c>
      <c r="N43" s="70">
        <f>+N16-'Mar-22'!N13</f>
        <v>258</v>
      </c>
      <c r="O43" s="82">
        <f>+O16-'Mar-22'!O13</f>
        <v>0</v>
      </c>
      <c r="P43" s="70">
        <f>+P16-'Mar-22'!P13</f>
        <v>718</v>
      </c>
      <c r="Q43" s="64">
        <f>IFERROR(M43/N43-1,"n/a")</f>
        <v>1.6899224806201549</v>
      </c>
      <c r="R43" s="64" t="str">
        <f>IFERROR(M43/O43-1,"n/a")</f>
        <v>n/a</v>
      </c>
      <c r="S43" s="60">
        <f t="shared" ref="S43:S44" si="36">IFERROR(M43/P43-1,"n/a")</f>
        <v>-3.3426183844011192E-2</v>
      </c>
      <c r="T43" s="89">
        <v>336</v>
      </c>
      <c r="U43" s="70">
        <v>43</v>
      </c>
      <c r="V43" s="78">
        <v>781</v>
      </c>
    </row>
    <row r="44" spans="2:46" s="9" customFormat="1" ht="15" customHeight="1">
      <c r="C44" s="33"/>
      <c r="D44" s="26" t="s">
        <v>11</v>
      </c>
      <c r="E44" s="32"/>
      <c r="F44" s="74">
        <f t="shared" si="32"/>
        <v>175248</v>
      </c>
      <c r="G44" s="74">
        <f t="shared" si="32"/>
        <v>83507</v>
      </c>
      <c r="H44" s="74">
        <f t="shared" si="32"/>
        <v>0</v>
      </c>
      <c r="I44" s="74">
        <f t="shared" si="32"/>
        <v>263747</v>
      </c>
      <c r="J44" s="64">
        <f t="shared" si="33"/>
        <v>1.0986025123642329</v>
      </c>
      <c r="K44" s="64" t="str">
        <f t="shared" si="34"/>
        <v>n/a</v>
      </c>
      <c r="L44" s="60">
        <f t="shared" si="35"/>
        <v>-0.33554504885363623</v>
      </c>
      <c r="M44" s="82">
        <f>+M17-'Mar-22'!M14</f>
        <v>1686780</v>
      </c>
      <c r="N44" s="82">
        <f>+N17-'Mar-22'!N14</f>
        <v>425895</v>
      </c>
      <c r="O44" s="82">
        <f>+O17-'Mar-22'!O14</f>
        <v>0</v>
      </c>
      <c r="P44" s="82">
        <f>+P17-'Mar-22'!P14</f>
        <v>2242099</v>
      </c>
      <c r="Q44" s="64">
        <f>IFERROR(M44/N44-1,"n/a")</f>
        <v>2.9605536575916598</v>
      </c>
      <c r="R44" s="64" t="str">
        <f>IFERROR(M44/O44-1,"n/a")</f>
        <v>n/a</v>
      </c>
      <c r="S44" s="60">
        <f t="shared" si="36"/>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37">F19</f>
        <v>32</v>
      </c>
      <c r="G46" s="74">
        <f t="shared" si="37"/>
        <v>9</v>
      </c>
      <c r="H46" s="74">
        <f t="shared" si="37"/>
        <v>0</v>
      </c>
      <c r="I46" s="74">
        <f t="shared" si="37"/>
        <v>10</v>
      </c>
      <c r="J46" s="64">
        <f t="shared" ref="J46:J47" si="38">IFERROR(F46/G46-1,"n/a")</f>
        <v>2.5555555555555554</v>
      </c>
      <c r="K46" s="64" t="str">
        <f t="shared" ref="K46:K47" si="39">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 t="shared" ref="S46:S47" si="40">IFERROR(M46/P46-1,"n/a")</f>
        <v>1.5909090909090908</v>
      </c>
      <c r="T46" s="89">
        <v>33</v>
      </c>
      <c r="U46" s="70">
        <v>4</v>
      </c>
      <c r="V46" s="78">
        <v>188</v>
      </c>
    </row>
    <row r="47" spans="2:46" s="9" customFormat="1" ht="15" customHeight="1">
      <c r="C47" s="33"/>
      <c r="D47" s="26" t="s">
        <v>11</v>
      </c>
      <c r="E47" s="32"/>
      <c r="F47" s="74">
        <f t="shared" si="37"/>
        <v>31307</v>
      </c>
      <c r="G47" s="74">
        <f t="shared" si="37"/>
        <v>4212</v>
      </c>
      <c r="H47" s="74">
        <f t="shared" si="37"/>
        <v>0</v>
      </c>
      <c r="I47" s="74">
        <f t="shared" si="37"/>
        <v>13055</v>
      </c>
      <c r="J47" s="64">
        <f t="shared" si="38"/>
        <v>6.4328110161443499</v>
      </c>
      <c r="K47" s="64" t="str">
        <f t="shared" si="39"/>
        <v>n/a</v>
      </c>
      <c r="L47" s="60">
        <f t="shared" ref="L47" si="41">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 t="shared" si="40"/>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42">F22</f>
        <v>104</v>
      </c>
      <c r="G49" s="74">
        <f t="shared" si="42"/>
        <v>94</v>
      </c>
      <c r="H49" s="74">
        <f t="shared" si="42"/>
        <v>0</v>
      </c>
      <c r="I49" s="74">
        <f t="shared" si="42"/>
        <v>121</v>
      </c>
      <c r="J49" s="64">
        <f t="shared" ref="J49:J50" si="43">IFERROR(F49/G49-1,"n/a")</f>
        <v>0.1063829787234043</v>
      </c>
      <c r="K49" s="64" t="str">
        <f t="shared" ref="K49:K50" si="44">IFERROR(F49/H49-1,"n/a")</f>
        <v>n/a</v>
      </c>
      <c r="L49" s="60">
        <f t="shared" ref="L49:L50" si="45">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42"/>
        <v>345933</v>
      </c>
      <c r="G50" s="74">
        <f t="shared" si="42"/>
        <v>162789</v>
      </c>
      <c r="H50" s="74">
        <f t="shared" si="42"/>
        <v>0</v>
      </c>
      <c r="I50" s="74">
        <f t="shared" si="42"/>
        <v>331420</v>
      </c>
      <c r="J50" s="64">
        <f t="shared" si="43"/>
        <v>1.1250391611226802</v>
      </c>
      <c r="K50" s="64" t="str">
        <f t="shared" si="44"/>
        <v>n/a</v>
      </c>
      <c r="L50" s="60">
        <f t="shared" si="45"/>
        <v>4.3790356647154693E-2</v>
      </c>
      <c r="M50" s="82">
        <f>+M23-'Mar-22'!M20</f>
        <v>2199800</v>
      </c>
      <c r="N50" s="82">
        <f>+N23-'Mar-22'!N20</f>
        <v>486999</v>
      </c>
      <c r="O50" s="82">
        <f>+O23-'Mar-22'!O20</f>
        <v>0</v>
      </c>
      <c r="P50" s="82">
        <f>+P23-'Mar-22'!P20</f>
        <v>2407051</v>
      </c>
      <c r="Q50" s="64">
        <f>IFERROR(M50/N50-1,"n/a")</f>
        <v>3.5170523964114917</v>
      </c>
      <c r="R50" s="64" t="str">
        <f>IFERROR(M50/O50-1,"n/a")</f>
        <v>n/a</v>
      </c>
      <c r="S50" s="60">
        <f t="shared" ref="S50" si="46">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47">F25</f>
        <v>11</v>
      </c>
      <c r="G52" s="74">
        <f t="shared" si="47"/>
        <v>13</v>
      </c>
      <c r="H52" s="74">
        <f t="shared" si="47"/>
        <v>5</v>
      </c>
      <c r="I52" s="74">
        <f t="shared" si="47"/>
        <v>20</v>
      </c>
      <c r="J52" s="64">
        <f t="shared" ref="J52:J53" si="48">IFERROR(F52/G52-1,"n/a")</f>
        <v>-0.15384615384615385</v>
      </c>
      <c r="K52" s="64">
        <f t="shared" ref="K52:K53" si="49">IFERROR(F52/H52-1,"n/a")</f>
        <v>1.2000000000000002</v>
      </c>
      <c r="L52" s="60">
        <f t="shared" ref="L52:L53" si="50">IFERROR(F52/I52-1,"n/a")</f>
        <v>-0.44999999999999996</v>
      </c>
      <c r="M52" s="70">
        <f>+M25-'Mar-22'!M22</f>
        <v>255</v>
      </c>
      <c r="N52" s="70">
        <f>+N25-'Mar-22'!N22</f>
        <v>91</v>
      </c>
      <c r="O52" s="82">
        <f>+O25-'Mar-22'!O22</f>
        <v>20</v>
      </c>
      <c r="P52" s="70">
        <f>+P25-'Mar-22'!P22</f>
        <v>308</v>
      </c>
      <c r="Q52" s="64">
        <f>IFERROR(M52/N52-1,"n/a")</f>
        <v>1.802197802197802</v>
      </c>
      <c r="R52" s="64">
        <f>IFERROR(M52/O52-1,"n/a")</f>
        <v>11.75</v>
      </c>
      <c r="S52" s="60">
        <f t="shared" ref="S52:S53" si="51">IFERROR(M52/P52-1,"n/a")</f>
        <v>-0.17207792207792205</v>
      </c>
      <c r="T52" s="89">
        <v>121</v>
      </c>
      <c r="U52" s="70">
        <v>41</v>
      </c>
      <c r="V52" s="78">
        <v>361</v>
      </c>
    </row>
    <row r="53" spans="1:46" s="9" customFormat="1" ht="15" customHeight="1">
      <c r="C53" s="33"/>
      <c r="D53" s="26" t="s">
        <v>11</v>
      </c>
      <c r="E53" s="32"/>
      <c r="F53" s="74">
        <f t="shared" si="47"/>
        <v>26816</v>
      </c>
      <c r="G53" s="74">
        <f t="shared" si="47"/>
        <v>16166</v>
      </c>
      <c r="H53" s="74">
        <f t="shared" si="47"/>
        <v>2473</v>
      </c>
      <c r="I53" s="74">
        <f t="shared" si="47"/>
        <v>30720</v>
      </c>
      <c r="J53" s="64">
        <f t="shared" si="48"/>
        <v>0.65879005319806994</v>
      </c>
      <c r="K53" s="64">
        <f t="shared" si="49"/>
        <v>9.8435099069955516</v>
      </c>
      <c r="L53" s="60">
        <f t="shared" si="50"/>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 t="shared" si="51"/>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52">F28</f>
        <v>62</v>
      </c>
      <c r="G55" s="74">
        <f t="shared" si="52"/>
        <v>20</v>
      </c>
      <c r="H55" s="74">
        <f t="shared" si="52"/>
        <v>8</v>
      </c>
      <c r="I55" s="74">
        <f t="shared" si="52"/>
        <v>17</v>
      </c>
      <c r="J55" s="64">
        <f t="shared" ref="J55:J58" si="53">IFERROR(F55/G55-1,"n/a")</f>
        <v>2.1</v>
      </c>
      <c r="K55" s="64">
        <f t="shared" ref="K55:K58" si="54">IFERROR(F55/H55-1,"n/a")</f>
        <v>6.75</v>
      </c>
      <c r="L55" s="60">
        <f t="shared" ref="L55:L58" si="55">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 t="shared" ref="S55:S58" si="56">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52"/>
        <v>136071</v>
      </c>
      <c r="G56" s="74">
        <f t="shared" si="52"/>
        <v>14810</v>
      </c>
      <c r="H56" s="74">
        <f t="shared" si="52"/>
        <v>2381</v>
      </c>
      <c r="I56" s="74">
        <f t="shared" si="52"/>
        <v>16811</v>
      </c>
      <c r="J56" s="64">
        <f t="shared" si="53"/>
        <v>8.1877785280216067</v>
      </c>
      <c r="K56" s="64">
        <f t="shared" si="54"/>
        <v>56.148677026459474</v>
      </c>
      <c r="L56" s="60">
        <f t="shared" si="55"/>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 t="shared" si="56"/>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57">F40+F43+F46+F49+F52+F55</f>
        <v>340</v>
      </c>
      <c r="G57" s="75">
        <f t="shared" si="57"/>
        <v>224</v>
      </c>
      <c r="H57" s="75">
        <f t="shared" si="57"/>
        <v>13</v>
      </c>
      <c r="I57" s="75">
        <f t="shared" si="57"/>
        <v>314</v>
      </c>
      <c r="J57" s="66">
        <f t="shared" si="53"/>
        <v>0.51785714285714279</v>
      </c>
      <c r="K57" s="66">
        <f t="shared" si="54"/>
        <v>25.153846153846153</v>
      </c>
      <c r="L57" s="62">
        <f t="shared" si="55"/>
        <v>8.2802547770700619E-2</v>
      </c>
      <c r="M57" s="46">
        <f t="shared" ref="M57:P58" si="58">M40+M43+M46+M49+M52+M55</f>
        <v>2722</v>
      </c>
      <c r="N57" s="46">
        <f t="shared" si="58"/>
        <v>843</v>
      </c>
      <c r="O57" s="46">
        <f t="shared" si="58"/>
        <v>94</v>
      </c>
      <c r="P57" s="46">
        <f t="shared" si="58"/>
        <v>2418</v>
      </c>
      <c r="Q57" s="66">
        <f>IFERROR(M57/N57-1,"n/a")</f>
        <v>2.2289442467378411</v>
      </c>
      <c r="R57" s="66">
        <f>IFERROR(M57/O57-1,"n/a")</f>
        <v>27.957446808510639</v>
      </c>
      <c r="S57" s="62">
        <f t="shared" si="56"/>
        <v>0.12572373862696451</v>
      </c>
      <c r="T57" s="46">
        <f t="shared" ref="T57:V58" si="59">T40+T43+T46+T49+T52+T55</f>
        <v>1682</v>
      </c>
      <c r="U57" s="46">
        <f t="shared" si="59"/>
        <v>679</v>
      </c>
      <c r="V57" s="80">
        <f t="shared" si="59"/>
        <v>3274</v>
      </c>
      <c r="AM57"/>
      <c r="AN57"/>
      <c r="AO57"/>
      <c r="AP57"/>
      <c r="AQ57"/>
      <c r="AR57"/>
      <c r="AS57"/>
      <c r="AT57"/>
    </row>
    <row r="58" spans="1:46" s="9" customFormat="1" ht="26.7" customHeight="1" thickTop="1" thickBot="1">
      <c r="A58"/>
      <c r="B58"/>
      <c r="C58" s="38" t="s">
        <v>13</v>
      </c>
      <c r="D58" s="39"/>
      <c r="E58" s="40"/>
      <c r="F58" s="76">
        <f t="shared" si="57"/>
        <v>779647</v>
      </c>
      <c r="G58" s="76">
        <f t="shared" si="57"/>
        <v>304659</v>
      </c>
      <c r="H58" s="76">
        <f t="shared" si="57"/>
        <v>4854</v>
      </c>
      <c r="I58" s="76">
        <f t="shared" si="57"/>
        <v>745517</v>
      </c>
      <c r="J58" s="67">
        <f t="shared" si="53"/>
        <v>1.5590808083792043</v>
      </c>
      <c r="K58" s="67">
        <f t="shared" si="54"/>
        <v>159.61948908117017</v>
      </c>
      <c r="L58" s="63">
        <f t="shared" si="55"/>
        <v>4.5780310844689032E-2</v>
      </c>
      <c r="M58" s="47">
        <f t="shared" si="58"/>
        <v>5996032</v>
      </c>
      <c r="N58" s="47">
        <f t="shared" si="58"/>
        <v>1237101</v>
      </c>
      <c r="O58" s="47">
        <f t="shared" si="58"/>
        <v>35826</v>
      </c>
      <c r="P58" s="47">
        <f t="shared" si="58"/>
        <v>6739839</v>
      </c>
      <c r="Q58" s="67">
        <f>IFERROR(M58/N58-1,"n/a")</f>
        <v>3.846841122915591</v>
      </c>
      <c r="R58" s="67">
        <f>IFERROR(M58/O58-1,"n/a")</f>
        <v>166.36537710042987</v>
      </c>
      <c r="S58" s="63">
        <f t="shared" si="56"/>
        <v>-0.11035975785178254</v>
      </c>
      <c r="T58" s="47">
        <f t="shared" si="59"/>
        <v>2411641</v>
      </c>
      <c r="U58" s="47">
        <f t="shared" si="59"/>
        <v>1324261</v>
      </c>
      <c r="V58" s="81">
        <f t="shared" si="59"/>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topLeftCell="A11"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89</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24</v>
      </c>
      <c r="G9" s="128"/>
      <c r="H9" s="128"/>
      <c r="I9" s="128"/>
      <c r="J9" s="128"/>
      <c r="K9" s="128"/>
      <c r="L9" s="129"/>
      <c r="M9" s="130" t="s">
        <v>90</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 t="shared" ref="L13:L14" si="1">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 t="shared" ref="K14" si="2">IFERROR(F14/H14-1,"n/a")</f>
        <v>n/a</v>
      </c>
      <c r="L14" s="60">
        <f t="shared" si="1"/>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 t="shared" ref="K16:K17" si="3">IFERROR(F16/H16-1,"n/a")</f>
        <v>n/a</v>
      </c>
      <c r="L16" s="60">
        <f t="shared" ref="L16:L17" si="4">IFERROR(F16/I16-1,"n/a")</f>
        <v>1.5748031496062964E-2</v>
      </c>
      <c r="M16" s="68">
        <f>F16+'Sep-22'!M16</f>
        <v>656</v>
      </c>
      <c r="N16" s="68">
        <f>G16+'Sep-22'!N16</f>
        <v>191</v>
      </c>
      <c r="O16" s="68">
        <f>H16+'Sep-22'!O16</f>
        <v>43</v>
      </c>
      <c r="P16" s="68">
        <f>I16+'Sep-22'!P16</f>
        <v>712</v>
      </c>
      <c r="Q16" s="64">
        <f t="shared" ref="Q16:Q17" si="5">IFERROR(M16/N16-1,"n/a")</f>
        <v>2.4345549738219896</v>
      </c>
      <c r="R16" s="64">
        <f t="shared" ref="R16:R17" si="6">IFERROR(M16/O16-1,"n/a")</f>
        <v>14.255813953488373</v>
      </c>
      <c r="S16" s="60">
        <f t="shared" ref="S16:S17" si="7">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 t="shared" si="3"/>
        <v>n/a</v>
      </c>
      <c r="L17" s="60">
        <f t="shared" si="4"/>
        <v>-0.10381961972067977</v>
      </c>
      <c r="M17" s="68">
        <f>F17+'Sep-22'!M17</f>
        <v>1579986</v>
      </c>
      <c r="N17" s="68">
        <f>G17+'Sep-22'!N17</f>
        <v>342388</v>
      </c>
      <c r="O17" s="68">
        <f>H17+'Sep-22'!O17</f>
        <v>140552</v>
      </c>
      <c r="P17" s="68">
        <f>I17+'Sep-22'!P17</f>
        <v>2230252</v>
      </c>
      <c r="Q17" s="64">
        <f t="shared" si="5"/>
        <v>3.6146068203324884</v>
      </c>
      <c r="R17" s="64">
        <f t="shared" si="6"/>
        <v>10.241291479310149</v>
      </c>
      <c r="S17" s="60">
        <f t="shared" si="7"/>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 t="shared" ref="K19:K20" si="8">IFERROR(F19/H19-1,"n/a")</f>
        <v>n/a</v>
      </c>
      <c r="L19" s="60">
        <f>IFERROR(F19/I19-1,"n/a")</f>
        <v>2.5714285714285716</v>
      </c>
      <c r="M19" s="68">
        <f>F19+'Sep-22'!M19</f>
        <v>434</v>
      </c>
      <c r="N19" s="68">
        <f>G19+'Sep-22'!N19</f>
        <v>11</v>
      </c>
      <c r="O19" s="68">
        <f>H19+'Sep-22'!O19</f>
        <v>4</v>
      </c>
      <c r="P19" s="68">
        <f>I19+'Sep-22'!P19</f>
        <v>172</v>
      </c>
      <c r="Q19" s="64">
        <f t="shared" ref="Q19:Q20" si="9">IFERROR(M19/N19-1,"n/a")</f>
        <v>38.454545454545453</v>
      </c>
      <c r="R19" s="64">
        <f t="shared" ref="R19:R20" si="10">IFERROR(M19/O19-1,"n/a")</f>
        <v>107.5</v>
      </c>
      <c r="S19" s="60">
        <f t="shared" ref="S19:S20" si="11">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 t="shared" si="8"/>
        <v>n/a</v>
      </c>
      <c r="L20" s="60">
        <f t="shared" ref="L20:L31" si="12">IFERROR(F20/I20-1,"n/a")</f>
        <v>2.6263182189397436</v>
      </c>
      <c r="M20" s="68">
        <f>F20+'Sep-22'!M20</f>
        <v>524520</v>
      </c>
      <c r="N20" s="68">
        <f>G20+'Sep-22'!N20</f>
        <v>3535</v>
      </c>
      <c r="O20" s="68">
        <f>H20+'Sep-22'!O20</f>
        <v>1753</v>
      </c>
      <c r="P20" s="68">
        <f>I20+'Sep-22'!P20</f>
        <v>231541</v>
      </c>
      <c r="Q20" s="64">
        <f t="shared" si="9"/>
        <v>147.37906647807637</v>
      </c>
      <c r="R20" s="64">
        <f t="shared" si="10"/>
        <v>298.21277809469478</v>
      </c>
      <c r="S20" s="60">
        <f t="shared" si="11"/>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 t="shared" ref="K22:K23" si="13">IFERROR(F22/H22-1,"n/a")</f>
        <v>n/a</v>
      </c>
      <c r="L22" s="60">
        <f t="shared" si="12"/>
        <v>-0.23711340206185572</v>
      </c>
      <c r="M22" s="68">
        <f>F22+'Sep-22'!M22</f>
        <v>918</v>
      </c>
      <c r="N22" s="68">
        <f>G22+'Sep-22'!N22</f>
        <v>215</v>
      </c>
      <c r="O22" s="68">
        <f>H22+'Sep-22'!O22</f>
        <v>406</v>
      </c>
      <c r="P22" s="68">
        <f>I22+'Sep-22'!P22</f>
        <v>953</v>
      </c>
      <c r="Q22" s="64">
        <f t="shared" ref="Q22:Q23" si="14">IFERROR(M22/N22-1,"n/a")</f>
        <v>3.2697674418604654</v>
      </c>
      <c r="R22" s="64">
        <f t="shared" ref="R22:R23" si="15">IFERROR(M22/O22-1,"n/a")</f>
        <v>1.2610837438423643</v>
      </c>
      <c r="S22" s="60">
        <f t="shared" ref="S22:S23" si="16">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 t="shared" si="13"/>
        <v>n/a</v>
      </c>
      <c r="L23" s="60">
        <f t="shared" si="12"/>
        <v>-2.9183856435514688E-2</v>
      </c>
      <c r="M23" s="68">
        <f>F23+'Sep-22'!M23</f>
        <v>2457197</v>
      </c>
      <c r="N23" s="68">
        <f>G23+'Sep-22'!N23</f>
        <v>324210</v>
      </c>
      <c r="O23" s="68">
        <f>H23+'Sep-22'!O23</f>
        <v>833999</v>
      </c>
      <c r="P23" s="68">
        <f>I23+'Sep-22'!P23</f>
        <v>3141355</v>
      </c>
      <c r="Q23" s="64">
        <f t="shared" si="14"/>
        <v>6.5790290243977667</v>
      </c>
      <c r="R23" s="64">
        <f t="shared" si="15"/>
        <v>1.9462829092121212</v>
      </c>
      <c r="S23" s="60">
        <f t="shared" si="16"/>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 t="shared" ref="K25:K26" si="17">IFERROR(F25/H25-1,"n/a")</f>
        <v>4.625</v>
      </c>
      <c r="L25" s="60">
        <f t="shared" si="12"/>
        <v>-0.296875</v>
      </c>
      <c r="M25" s="68">
        <f>F25+'Sep-22'!M25</f>
        <v>267</v>
      </c>
      <c r="N25" s="68">
        <f>G25+'Sep-22'!N25</f>
        <v>87</v>
      </c>
      <c r="O25" s="68">
        <f>H25+'Sep-22'!O25</f>
        <v>24</v>
      </c>
      <c r="P25" s="68">
        <f>I25+'Sep-22'!P25</f>
        <v>308</v>
      </c>
      <c r="Q25" s="64">
        <f t="shared" ref="Q25:Q26" si="18">IFERROR(M25/N25-1,"n/a")</f>
        <v>2.0689655172413794</v>
      </c>
      <c r="R25" s="64">
        <f t="shared" ref="R25:R26" si="19">IFERROR(M25/O25-1,"n/a")</f>
        <v>10.125</v>
      </c>
      <c r="S25" s="60">
        <f t="shared" ref="S25:S26" si="20">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 t="shared" si="17"/>
        <v>6.0951925376704139</v>
      </c>
      <c r="L26" s="60">
        <f t="shared" si="12"/>
        <v>-0.54536746844851769</v>
      </c>
      <c r="M26" s="68">
        <f>F26+'Sep-22'!M26</f>
        <v>483337</v>
      </c>
      <c r="N26" s="68">
        <f>G26+'Sep-22'!N26</f>
        <v>117218</v>
      </c>
      <c r="O26" s="68">
        <f>H26+'Sep-22'!O26</f>
        <v>55662</v>
      </c>
      <c r="P26" s="68">
        <f>I26+'Sep-22'!P26</f>
        <v>818684</v>
      </c>
      <c r="Q26" s="64">
        <f t="shared" si="18"/>
        <v>3.1234025490965553</v>
      </c>
      <c r="R26" s="64">
        <f t="shared" si="19"/>
        <v>7.6834285508964815</v>
      </c>
      <c r="S26" s="60">
        <f t="shared" si="20"/>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 t="shared" ref="K28:K31" si="21">IFERROR(F28/H28-1,"n/a")</f>
        <v>6.083333333333333</v>
      </c>
      <c r="L28" s="60">
        <f t="shared" si="12"/>
        <v>0.19718309859154926</v>
      </c>
      <c r="M28" s="68">
        <f>F28+'Sep-22'!M28</f>
        <v>506</v>
      </c>
      <c r="N28" s="68">
        <f>G28+'Sep-22'!N28</f>
        <v>107</v>
      </c>
      <c r="O28" s="68">
        <f>H28+'Sep-22'!O28</f>
        <v>24</v>
      </c>
      <c r="P28" s="68">
        <f>I28+'Sep-22'!P28</f>
        <v>328</v>
      </c>
      <c r="Q28" s="64">
        <f t="shared" ref="Q28:Q31" si="22">IFERROR(M28/N28-1,"n/a")</f>
        <v>3.7289719626168223</v>
      </c>
      <c r="R28" s="64">
        <f t="shared" ref="R28:R31" si="23">IFERROR(M28/O28-1,"n/a")</f>
        <v>20.083333333333332</v>
      </c>
      <c r="S28" s="60">
        <f t="shared" ref="S28:S31" si="24">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 t="shared" si="21"/>
        <v>23.869456366237483</v>
      </c>
      <c r="L29" s="60">
        <f t="shared" si="12"/>
        <v>1.1734469825135374E-3</v>
      </c>
      <c r="M29" s="68">
        <f>F29+'Sep-22'!M29</f>
        <v>832358</v>
      </c>
      <c r="N29" s="68">
        <f>G29+'Sep-22'!N29</f>
        <v>150273</v>
      </c>
      <c r="O29" s="68">
        <f>H29+'Sep-22'!O29</f>
        <v>16312</v>
      </c>
      <c r="P29" s="68">
        <f>I29+'Sep-22'!P29</f>
        <v>839687</v>
      </c>
      <c r="Q29" s="64">
        <f t="shared" si="22"/>
        <v>4.5389724035588559</v>
      </c>
      <c r="R29" s="64">
        <f t="shared" si="23"/>
        <v>50.027341834232466</v>
      </c>
      <c r="S29" s="60">
        <f t="shared" si="24"/>
        <v>-8.7282523130642886E-3</v>
      </c>
      <c r="T29" s="68">
        <v>165083</v>
      </c>
      <c r="U29" s="70">
        <f>20768+8294</f>
        <v>29062</v>
      </c>
      <c r="V29" s="78">
        <f>659951+168729+38484</f>
        <v>867164</v>
      </c>
    </row>
    <row r="30" spans="1:38" ht="15" customHeight="1" thickBot="1">
      <c r="A30" s="9"/>
      <c r="B30" s="12"/>
      <c r="C30" s="35" t="s">
        <v>12</v>
      </c>
      <c r="D30" s="36"/>
      <c r="E30" s="37"/>
      <c r="F30" s="75">
        <f t="shared" ref="F30:I31" si="25">F13+F16+F19+F22+F25+F28</f>
        <v>412</v>
      </c>
      <c r="G30" s="75">
        <f t="shared" si="25"/>
        <v>249</v>
      </c>
      <c r="H30" s="75">
        <f t="shared" si="25"/>
        <v>20</v>
      </c>
      <c r="I30" s="75">
        <f t="shared" si="25"/>
        <v>393</v>
      </c>
      <c r="J30" s="66">
        <f t="shared" si="0"/>
        <v>0.65461847389558225</v>
      </c>
      <c r="K30" s="66">
        <f t="shared" si="21"/>
        <v>19.600000000000001</v>
      </c>
      <c r="L30" s="62">
        <f t="shared" si="12"/>
        <v>4.8346055979643809E-2</v>
      </c>
      <c r="M30" s="46">
        <f t="shared" ref="M30:P31" si="26">M13+M16+M19+M22+M25+M28</f>
        <v>3014</v>
      </c>
      <c r="N30" s="46">
        <f t="shared" si="26"/>
        <v>631</v>
      </c>
      <c r="O30" s="46">
        <f t="shared" si="26"/>
        <v>646</v>
      </c>
      <c r="P30" s="46">
        <f t="shared" si="26"/>
        <v>2739</v>
      </c>
      <c r="Q30" s="66">
        <f t="shared" si="22"/>
        <v>3.7765451664025358</v>
      </c>
      <c r="R30" s="66">
        <f t="shared" si="23"/>
        <v>3.6656346749226003</v>
      </c>
      <c r="S30" s="62">
        <f t="shared" si="24"/>
        <v>0.10040160642570273</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867362</v>
      </c>
      <c r="G31" s="76">
        <f t="shared" si="25"/>
        <v>369553</v>
      </c>
      <c r="H31" s="76">
        <f t="shared" si="25"/>
        <v>13954</v>
      </c>
      <c r="I31" s="76">
        <f t="shared" si="25"/>
        <v>930242</v>
      </c>
      <c r="J31" s="67">
        <f t="shared" si="0"/>
        <v>1.3470571203589201</v>
      </c>
      <c r="K31" s="67">
        <f t="shared" si="21"/>
        <v>61.158664182313316</v>
      </c>
      <c r="L31" s="63">
        <f t="shared" si="12"/>
        <v>-6.7595313907563792E-2</v>
      </c>
      <c r="M31" s="47">
        <f t="shared" si="26"/>
        <v>6084090</v>
      </c>
      <c r="N31" s="47">
        <f t="shared" si="26"/>
        <v>942545</v>
      </c>
      <c r="O31" s="47">
        <f t="shared" si="26"/>
        <v>1307163</v>
      </c>
      <c r="P31" s="47">
        <f t="shared" si="26"/>
        <v>7784848</v>
      </c>
      <c r="Q31" s="67">
        <f t="shared" si="22"/>
        <v>5.4549597101464649</v>
      </c>
      <c r="R31" s="67">
        <f t="shared" si="23"/>
        <v>3.6544233580662855</v>
      </c>
      <c r="S31" s="63">
        <f t="shared" si="24"/>
        <v>-0.21847028997868678</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28" t="str">
        <f>F9</f>
        <v>October</v>
      </c>
      <c r="G36" s="128"/>
      <c r="H36" s="128"/>
      <c r="I36" s="128"/>
      <c r="J36" s="128"/>
      <c r="K36" s="128"/>
      <c r="L36" s="129"/>
      <c r="M36" s="130" t="s">
        <v>91</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 t="shared" ref="J40:J41" si="28">IFERROR(F40/G40-1,"n/a")</f>
        <v>0</v>
      </c>
      <c r="K40" s="64" t="str">
        <f>IFERROR(F40/H40-1,"n/a")</f>
        <v>n/a</v>
      </c>
      <c r="L40" s="60">
        <f t="shared" ref="L40:L41" si="29">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 t="shared" si="28"/>
        <v>9.5694444444444446</v>
      </c>
      <c r="K41" s="64" t="str">
        <f t="shared" ref="K41" si="30">IFERROR(F41/H41-1,"n/a")</f>
        <v>n/a</v>
      </c>
      <c r="L41" s="60">
        <f t="shared" si="29"/>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 t="shared" ref="J43:J44" si="31">IFERROR(F43/G43-1,"n/a")</f>
        <v>0.20560747663551404</v>
      </c>
      <c r="K43" s="64" t="str">
        <f t="shared" ref="K43:K44" si="32">IFERROR(F43/H43-1,"n/a")</f>
        <v>n/a</v>
      </c>
      <c r="L43" s="60">
        <f t="shared" ref="L43:L44" si="33">IFERROR(F43/I43-1,"n/a")</f>
        <v>1.5748031496062964E-2</v>
      </c>
      <c r="M43" s="70">
        <f>+M16-'Mar-22'!M13</f>
        <v>603</v>
      </c>
      <c r="N43" s="70">
        <f>+N16-'Mar-22'!N13</f>
        <v>191</v>
      </c>
      <c r="O43" s="82">
        <f>+O16-'Mar-22'!O13</f>
        <v>0</v>
      </c>
      <c r="P43" s="70">
        <f>+P16-'Mar-22'!P13</f>
        <v>623</v>
      </c>
      <c r="Q43" s="64">
        <f>IFERROR(M43/N43-1,"n/a")</f>
        <v>2.157068062827225</v>
      </c>
      <c r="R43" s="64" t="str">
        <f>IFERROR(M43/O43-1,"n/a")</f>
        <v>n/a</v>
      </c>
      <c r="S43" s="60">
        <f t="shared" ref="S43:S44" si="34">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 t="shared" si="31"/>
        <v>0.7091544654880948</v>
      </c>
      <c r="K44" s="64" t="str">
        <f t="shared" si="32"/>
        <v>n/a</v>
      </c>
      <c r="L44" s="60">
        <f t="shared" si="33"/>
        <v>-0.10381961972067977</v>
      </c>
      <c r="M44" s="82">
        <f>+M17-'Mar-22'!M14</f>
        <v>1511532</v>
      </c>
      <c r="N44" s="82">
        <f>+N17-'Mar-22'!N14</f>
        <v>342388</v>
      </c>
      <c r="O44" s="82">
        <f>+O17-'Mar-22'!O14</f>
        <v>0</v>
      </c>
      <c r="P44" s="82">
        <f>+P17-'Mar-22'!P14</f>
        <v>1978352</v>
      </c>
      <c r="Q44" s="64">
        <f>IFERROR(M44/N44-1,"n/a")</f>
        <v>3.4146757479818222</v>
      </c>
      <c r="R44" s="64" t="str">
        <f>IFERROR(M44/O44-1,"n/a")</f>
        <v>n/a</v>
      </c>
      <c r="S44" s="60">
        <f t="shared" si="34"/>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 t="shared" ref="J46:J47" si="35">IFERROR(F46/G46-1,"n/a")</f>
        <v>7.3333333333333339</v>
      </c>
      <c r="K46" s="64" t="str">
        <f t="shared" ref="K46:K47" si="36">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 t="shared" ref="S46:S47" si="37">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 t="shared" si="35"/>
        <v>31.828029572484731</v>
      </c>
      <c r="K47" s="64" t="str">
        <f t="shared" si="36"/>
        <v>n/a</v>
      </c>
      <c r="L47" s="60">
        <f t="shared" ref="L47" si="38">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 t="shared" si="37"/>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 t="shared" ref="J49:J50" si="39">IFERROR(F49/G49-1,"n/a")</f>
        <v>-0.12941176470588234</v>
      </c>
      <c r="K49" s="64" t="str">
        <f t="shared" ref="K49:K50" si="40">IFERROR(F49/H49-1,"n/a")</f>
        <v>n/a</v>
      </c>
      <c r="L49" s="60">
        <f t="shared" ref="L49:L50" si="41">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 t="shared" si="39"/>
        <v>0.83264044943820226</v>
      </c>
      <c r="K50" s="64" t="str">
        <f t="shared" si="40"/>
        <v>n/a</v>
      </c>
      <c r="L50" s="60">
        <f t="shared" si="41"/>
        <v>-2.9183856435514688E-2</v>
      </c>
      <c r="M50" s="82">
        <f>+M23-'Mar-22'!M20</f>
        <v>1853867</v>
      </c>
      <c r="N50" s="82">
        <f>+N23-'Mar-22'!N20</f>
        <v>324210</v>
      </c>
      <c r="O50" s="82">
        <f>+O23-'Mar-22'!O20</f>
        <v>0</v>
      </c>
      <c r="P50" s="82">
        <f>+P23-'Mar-22'!P20</f>
        <v>2075631</v>
      </c>
      <c r="Q50" s="64">
        <f>IFERROR(M50/N50-1,"n/a")</f>
        <v>4.7181055488726447</v>
      </c>
      <c r="R50" s="64" t="str">
        <f>IFERROR(M50/O50-1,"n/a")</f>
        <v>n/a</v>
      </c>
      <c r="S50" s="60">
        <f t="shared" ref="S50" si="42">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43">F25</f>
        <v>45</v>
      </c>
      <c r="G52" s="74">
        <f t="shared" si="43"/>
        <v>16</v>
      </c>
      <c r="H52" s="71">
        <f t="shared" si="43"/>
        <v>8</v>
      </c>
      <c r="I52" s="74">
        <f t="shared" si="43"/>
        <v>64</v>
      </c>
      <c r="J52" s="64">
        <f t="shared" ref="J52:J53" si="44">IFERROR(F52/G52-1,"n/a")</f>
        <v>1.8125</v>
      </c>
      <c r="K52" s="64">
        <f t="shared" ref="K52:K53" si="45">IFERROR(F52/H52-1,"n/a")</f>
        <v>4.625</v>
      </c>
      <c r="L52" s="60">
        <f t="shared" ref="L52:L53" si="46">IFERROR(F52/I52-1,"n/a")</f>
        <v>-0.296875</v>
      </c>
      <c r="M52" s="70">
        <f>+M25-'Mar-22'!M22</f>
        <v>244</v>
      </c>
      <c r="N52" s="70">
        <f>+N25-'Mar-22'!N22</f>
        <v>78</v>
      </c>
      <c r="O52" s="82">
        <f>+O25-'Mar-22'!O22</f>
        <v>15</v>
      </c>
      <c r="P52" s="70">
        <f>+P25-'Mar-22'!P22</f>
        <v>288</v>
      </c>
      <c r="Q52" s="64">
        <f>IFERROR(M52/N52-1,"n/a")</f>
        <v>2.1282051282051282</v>
      </c>
      <c r="R52" s="64">
        <f>IFERROR(M52/O52-1,"n/a")</f>
        <v>15.266666666666666</v>
      </c>
      <c r="S52" s="60">
        <f t="shared" ref="S52:S53" si="47">IFERROR(M52/P52-1,"n/a")</f>
        <v>-0.15277777777777779</v>
      </c>
      <c r="T52" s="89">
        <v>121</v>
      </c>
      <c r="U52" s="70">
        <v>41</v>
      </c>
      <c r="V52" s="78">
        <v>361</v>
      </c>
    </row>
    <row r="53" spans="3:22" s="9" customFormat="1" ht="15" customHeight="1">
      <c r="C53" s="33"/>
      <c r="D53" s="26" t="s">
        <v>11</v>
      </c>
      <c r="E53" s="32"/>
      <c r="F53" s="74">
        <f t="shared" si="43"/>
        <v>59330</v>
      </c>
      <c r="G53" s="74">
        <f t="shared" si="43"/>
        <v>16203</v>
      </c>
      <c r="H53" s="71">
        <f t="shared" si="43"/>
        <v>8362</v>
      </c>
      <c r="I53" s="74">
        <f t="shared" si="43"/>
        <v>130501</v>
      </c>
      <c r="J53" s="64">
        <f t="shared" si="44"/>
        <v>2.6616675924211566</v>
      </c>
      <c r="K53" s="64">
        <f t="shared" si="45"/>
        <v>6.0951925376704139</v>
      </c>
      <c r="L53" s="60">
        <f t="shared" si="46"/>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 t="shared" si="47"/>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48">F28</f>
        <v>85</v>
      </c>
      <c r="G55" s="74">
        <f t="shared" si="48"/>
        <v>28</v>
      </c>
      <c r="H55" s="71">
        <f t="shared" si="48"/>
        <v>12</v>
      </c>
      <c r="I55" s="74">
        <f t="shared" si="48"/>
        <v>71</v>
      </c>
      <c r="J55" s="64">
        <f t="shared" ref="J55:J58" si="49">IFERROR(F55/G55-1,"n/a")</f>
        <v>2.0357142857142856</v>
      </c>
      <c r="K55" s="64">
        <f t="shared" ref="K55:K58" si="50">IFERROR(F55/H55-1,"n/a")</f>
        <v>6.083333333333333</v>
      </c>
      <c r="L55" s="60">
        <f t="shared" ref="L55:L58" si="51">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 t="shared" ref="S55:S58" si="52">IFERROR(M55/P55-1,"n/a")</f>
        <v>0.51234567901234573</v>
      </c>
      <c r="T55" s="89">
        <v>140</v>
      </c>
      <c r="U55" s="70">
        <v>40</v>
      </c>
      <c r="V55" s="78">
        <v>360</v>
      </c>
    </row>
    <row r="56" spans="3:22" ht="15.45" customHeight="1">
      <c r="C56" s="33"/>
      <c r="D56" s="26" t="s">
        <v>11</v>
      </c>
      <c r="E56" s="32"/>
      <c r="F56" s="74">
        <f t="shared" si="48"/>
        <v>139070</v>
      </c>
      <c r="G56" s="74">
        <f t="shared" si="48"/>
        <v>32614</v>
      </c>
      <c r="H56" s="71">
        <f t="shared" si="48"/>
        <v>5592</v>
      </c>
      <c r="I56" s="74">
        <f t="shared" si="48"/>
        <v>138907</v>
      </c>
      <c r="J56" s="64">
        <f t="shared" si="49"/>
        <v>3.2641197031949467</v>
      </c>
      <c r="K56" s="64">
        <f t="shared" si="50"/>
        <v>23.869456366237483</v>
      </c>
      <c r="L56" s="60">
        <f t="shared" si="51"/>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 t="shared" si="52"/>
        <v>-1.5379484583326386E-2</v>
      </c>
      <c r="T56" s="82">
        <v>174336</v>
      </c>
      <c r="U56" s="84">
        <v>21928</v>
      </c>
      <c r="V56" s="78">
        <f>706948+155011</f>
        <v>861959</v>
      </c>
    </row>
    <row r="57" spans="3:22" ht="26.7" customHeight="1" thickBot="1">
      <c r="C57" s="35" t="s">
        <v>12</v>
      </c>
      <c r="D57" s="36"/>
      <c r="E57" s="37"/>
      <c r="F57" s="75">
        <f t="shared" ref="F57:I58" si="53">F40+F43+F46+F49+F52+F55</f>
        <v>412</v>
      </c>
      <c r="G57" s="75">
        <f t="shared" si="53"/>
        <v>249</v>
      </c>
      <c r="H57" s="75">
        <f t="shared" si="53"/>
        <v>20</v>
      </c>
      <c r="I57" s="75">
        <f t="shared" si="53"/>
        <v>393</v>
      </c>
      <c r="J57" s="66">
        <f t="shared" si="49"/>
        <v>0.65461847389558225</v>
      </c>
      <c r="K57" s="66">
        <f t="shared" si="50"/>
        <v>19.600000000000001</v>
      </c>
      <c r="L57" s="62">
        <f t="shared" si="51"/>
        <v>4.8346055979643809E-2</v>
      </c>
      <c r="M57" s="46">
        <f t="shared" ref="M57:P58" si="54">M40+M43+M46+M49+M52+M55</f>
        <v>2382</v>
      </c>
      <c r="N57" s="46">
        <f t="shared" si="54"/>
        <v>619</v>
      </c>
      <c r="O57" s="46">
        <f t="shared" si="54"/>
        <v>81</v>
      </c>
      <c r="P57" s="46">
        <f t="shared" si="54"/>
        <v>2104</v>
      </c>
      <c r="Q57" s="66">
        <f>IFERROR(M57/N57-1,"n/a")</f>
        <v>2.8481421647819065</v>
      </c>
      <c r="R57" s="66">
        <f>IFERROR(M57/O57-1,"n/a")</f>
        <v>28.407407407407408</v>
      </c>
      <c r="S57" s="62">
        <f t="shared" si="52"/>
        <v>0.13212927756653992</v>
      </c>
      <c r="T57" s="46">
        <f t="shared" ref="T57:V58" si="55">T40+T43+T46+T49+T52+T55</f>
        <v>1682</v>
      </c>
      <c r="U57" s="46">
        <f t="shared" si="55"/>
        <v>679</v>
      </c>
      <c r="V57" s="80">
        <f t="shared" si="55"/>
        <v>3274</v>
      </c>
    </row>
    <row r="58" spans="3:22" ht="26.7" customHeight="1" thickTop="1" thickBot="1">
      <c r="C58" s="38" t="s">
        <v>13</v>
      </c>
      <c r="D58" s="39"/>
      <c r="E58" s="40"/>
      <c r="F58" s="76">
        <f t="shared" si="53"/>
        <v>867362</v>
      </c>
      <c r="G58" s="76">
        <f t="shared" si="53"/>
        <v>369553</v>
      </c>
      <c r="H58" s="76">
        <f t="shared" si="53"/>
        <v>13954</v>
      </c>
      <c r="I58" s="76">
        <f t="shared" si="53"/>
        <v>930242</v>
      </c>
      <c r="J58" s="67">
        <f t="shared" si="49"/>
        <v>1.3470571203589201</v>
      </c>
      <c r="K58" s="67">
        <f t="shared" si="50"/>
        <v>61.158664182313316</v>
      </c>
      <c r="L58" s="63">
        <f t="shared" si="51"/>
        <v>-6.7595313907563792E-2</v>
      </c>
      <c r="M58" s="47">
        <f t="shared" si="54"/>
        <v>5216385</v>
      </c>
      <c r="N58" s="47">
        <f t="shared" si="54"/>
        <v>932442</v>
      </c>
      <c r="O58" s="47">
        <f t="shared" si="54"/>
        <v>30972</v>
      </c>
      <c r="P58" s="47">
        <f t="shared" si="54"/>
        <v>5994322</v>
      </c>
      <c r="Q58" s="67">
        <f>IFERROR(M58/N58-1,"n/a")</f>
        <v>4.59432651038885</v>
      </c>
      <c r="R58" s="67">
        <f>IFERROR(M58/O58-1,"n/a")</f>
        <v>167.42260751646648</v>
      </c>
      <c r="S58" s="63">
        <f t="shared" si="52"/>
        <v>-0.12977898084220363</v>
      </c>
      <c r="T58" s="47">
        <f t="shared" si="55"/>
        <v>2411641</v>
      </c>
      <c r="U58" s="47">
        <f t="shared" si="55"/>
        <v>1324261</v>
      </c>
      <c r="V58" s="81">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22</v>
      </c>
      <c r="G9" s="128"/>
      <c r="H9" s="128"/>
      <c r="I9" s="128"/>
      <c r="J9" s="128"/>
      <c r="K9" s="128"/>
      <c r="L9" s="129"/>
      <c r="M9" s="130" t="s">
        <v>87</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 t="shared" ref="L13:L14" si="1">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 t="shared" ref="K14" si="2">IFERROR(F14/H14-1,"n/a")</f>
        <v>n/a</v>
      </c>
      <c r="L14" s="60">
        <f t="shared" si="1"/>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 t="shared" ref="K16:K17" si="3">IFERROR(F16/H16-1,"n/a")</f>
        <v>n/a</v>
      </c>
      <c r="L16" s="60">
        <f t="shared" ref="L16:L17" si="4">IFERROR(F16/I16-1,"n/a")</f>
        <v>-8.1395348837209336E-2</v>
      </c>
      <c r="M16" s="68">
        <f>F16+'Aug-22'!M16</f>
        <v>527</v>
      </c>
      <c r="N16" s="68">
        <f>G16+'Aug-22'!N16</f>
        <v>84</v>
      </c>
      <c r="O16" s="68">
        <f>H16+'Aug-22'!O16</f>
        <v>43</v>
      </c>
      <c r="P16" s="68">
        <f>I16+'Aug-22'!P16</f>
        <v>585</v>
      </c>
      <c r="Q16" s="64">
        <f t="shared" ref="Q16:Q17" si="5">IFERROR(M16/N16-1,"n/a")</f>
        <v>5.2738095238095237</v>
      </c>
      <c r="R16" s="64">
        <f t="shared" ref="R16:R17" si="6">IFERROR(M16/O16-1,"n/a")</f>
        <v>11.255813953488373</v>
      </c>
      <c r="S16" s="60">
        <f t="shared" ref="S16:S17" si="7">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 t="shared" si="3"/>
        <v>n/a</v>
      </c>
      <c r="L17" s="60">
        <f t="shared" si="4"/>
        <v>-0.1796135983896644</v>
      </c>
      <c r="M17" s="68">
        <f>F17+'Aug-22'!M17</f>
        <v>1281730</v>
      </c>
      <c r="N17" s="68">
        <f>G17+'Aug-22'!N17</f>
        <v>167883</v>
      </c>
      <c r="O17" s="68">
        <f>H17+'Aug-22'!O17</f>
        <v>140552</v>
      </c>
      <c r="P17" s="68">
        <f>I17+'Aug-22'!P17</f>
        <v>1897444</v>
      </c>
      <c r="Q17" s="64">
        <f t="shared" si="5"/>
        <v>6.6346622350089053</v>
      </c>
      <c r="R17" s="64">
        <f t="shared" si="6"/>
        <v>8.1192583527804665</v>
      </c>
      <c r="S17" s="60">
        <f t="shared" si="7"/>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 t="shared" ref="K19:K20" si="8">IFERROR(F19/H19-1,"n/a")</f>
        <v>n/a</v>
      </c>
      <c r="L19" s="60">
        <f>IFERROR(F19/I19-1,"n/a")</f>
        <v>1.7826086956521738</v>
      </c>
      <c r="M19" s="68">
        <f>F19+'Aug-22'!M19</f>
        <v>359</v>
      </c>
      <c r="N19" s="68">
        <f>G19+'Aug-22'!N19</f>
        <v>2</v>
      </c>
      <c r="O19" s="68">
        <f>H19+'Aug-22'!O19</f>
        <v>4</v>
      </c>
      <c r="P19" s="68">
        <f>I19+'Aug-22'!P19</f>
        <v>151</v>
      </c>
      <c r="Q19" s="64">
        <f t="shared" ref="Q19:Q20" si="9">IFERROR(M19/N19-1,"n/a")</f>
        <v>178.5</v>
      </c>
      <c r="R19" s="64">
        <f t="shared" ref="R19:R20" si="10">IFERROR(M19/O19-1,"n/a")</f>
        <v>88.75</v>
      </c>
      <c r="S19" s="60">
        <f t="shared" ref="S19:S20" si="11">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 t="shared" si="8"/>
        <v>n/a</v>
      </c>
      <c r="L20" s="60">
        <f t="shared" ref="L20:L31" si="12">IFERROR(F20/I20-1,"n/a")</f>
        <v>1.2392566134613237</v>
      </c>
      <c r="M20" s="68">
        <f>F20+'Aug-22'!M20</f>
        <v>422392</v>
      </c>
      <c r="N20" s="68">
        <f>G20+'Aug-22'!N20</f>
        <v>424</v>
      </c>
      <c r="O20" s="68">
        <f>H20+'Aug-22'!O20</f>
        <v>1753</v>
      </c>
      <c r="P20" s="68">
        <f>I20+'Aug-22'!P20</f>
        <v>203378</v>
      </c>
      <c r="Q20" s="64">
        <f t="shared" si="9"/>
        <v>995.20754716981128</v>
      </c>
      <c r="R20" s="64">
        <f t="shared" si="10"/>
        <v>239.95379349686252</v>
      </c>
      <c r="S20" s="60">
        <f t="shared" si="11"/>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 t="shared" ref="K22:K23" si="13">IFERROR(F22/H22-1,"n/a")</f>
        <v>n/a</v>
      </c>
      <c r="L22" s="60">
        <f t="shared" si="12"/>
        <v>5.2631578947368363E-2</v>
      </c>
      <c r="M22" s="68">
        <f>F22+'Aug-22'!M22</f>
        <v>844</v>
      </c>
      <c r="N22" s="68">
        <f>G22+'Aug-22'!N22</f>
        <v>130</v>
      </c>
      <c r="O22" s="68">
        <f>H22+'Aug-22'!O22</f>
        <v>406</v>
      </c>
      <c r="P22" s="68">
        <f>I22+'Aug-22'!P22</f>
        <v>856</v>
      </c>
      <c r="Q22" s="64">
        <f t="shared" ref="Q22:Q23" si="14">IFERROR(M22/N22-1,"n/a")</f>
        <v>5.4923076923076923</v>
      </c>
      <c r="R22" s="64">
        <f t="shared" ref="R22:R23" si="15">IFERROR(M22/O22-1,"n/a")</f>
        <v>1.0788177339901477</v>
      </c>
      <c r="S22" s="60">
        <f t="shared" ref="S22:S23" si="16">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 t="shared" si="13"/>
        <v>n/a</v>
      </c>
      <c r="L23" s="60">
        <f t="shared" si="12"/>
        <v>0.23448646470074563</v>
      </c>
      <c r="M23" s="68">
        <f>F23+'Aug-22'!M23</f>
        <v>2196229</v>
      </c>
      <c r="N23" s="68">
        <f>G23+'Aug-22'!N23</f>
        <v>181810</v>
      </c>
      <c r="O23" s="68">
        <f>H23+'Aug-22'!O23</f>
        <v>833999</v>
      </c>
      <c r="P23" s="68">
        <f>I23+'Aug-22'!P23</f>
        <v>2872542</v>
      </c>
      <c r="Q23" s="64">
        <f t="shared" si="14"/>
        <v>11.079803091139102</v>
      </c>
      <c r="R23" s="64">
        <f t="shared" si="15"/>
        <v>1.6333712630350874</v>
      </c>
      <c r="S23" s="60">
        <f t="shared" si="16"/>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 t="shared" ref="K25:K26" si="17">IFERROR(F25/H25-1,"n/a")</f>
        <v>5.8</v>
      </c>
      <c r="L25" s="60">
        <f t="shared" si="12"/>
        <v>-0.15000000000000002</v>
      </c>
      <c r="M25" s="68">
        <f>F25+'Aug-22'!M25</f>
        <v>222</v>
      </c>
      <c r="N25" s="68">
        <f>G25+'Aug-22'!N25</f>
        <v>71</v>
      </c>
      <c r="O25" s="68">
        <f>H25+'Aug-22'!O25</f>
        <v>16</v>
      </c>
      <c r="P25" s="68">
        <f>I25+'Aug-22'!P25</f>
        <v>244</v>
      </c>
      <c r="Q25" s="64">
        <f t="shared" ref="Q25:Q26" si="18">IFERROR(M25/N25-1,"n/a")</f>
        <v>2.1267605633802815</v>
      </c>
      <c r="R25" s="64">
        <f t="shared" ref="R25:R26" si="19">IFERROR(M25/O25-1,"n/a")</f>
        <v>12.875</v>
      </c>
      <c r="S25" s="60">
        <f t="shared" ref="S25:S26" si="20">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 t="shared" si="17"/>
        <v>16.078007933010138</v>
      </c>
      <c r="L26" s="60">
        <f t="shared" si="12"/>
        <v>-0.24125980243384271</v>
      </c>
      <c r="M26" s="68">
        <f>F26+'Aug-22'!M26</f>
        <v>424007</v>
      </c>
      <c r="N26" s="68">
        <f>G26+'Aug-22'!N26</f>
        <v>101015</v>
      </c>
      <c r="O26" s="68">
        <f>H26+'Aug-22'!O26</f>
        <v>47300</v>
      </c>
      <c r="P26" s="68">
        <f>I26+'Aug-22'!P26</f>
        <v>688183</v>
      </c>
      <c r="Q26" s="64">
        <f t="shared" si="18"/>
        <v>3.1974657229124386</v>
      </c>
      <c r="R26" s="64">
        <f t="shared" si="19"/>
        <v>7.9642071881606764</v>
      </c>
      <c r="S26" s="60">
        <f t="shared" si="20"/>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 t="shared" ref="K28:K31" si="21">IFERROR(F28/H28-1,"n/a")</f>
        <v>9.7142857142857135</v>
      </c>
      <c r="L28" s="60">
        <f t="shared" si="12"/>
        <v>0.8292682926829269</v>
      </c>
      <c r="M28" s="68">
        <f>F28+'Aug-22'!M28</f>
        <v>421</v>
      </c>
      <c r="N28" s="68">
        <f>G28+'Aug-22'!N28</f>
        <v>79</v>
      </c>
      <c r="O28" s="68">
        <f>H28+'Aug-22'!O28</f>
        <v>12</v>
      </c>
      <c r="P28" s="68">
        <f>I28+'Aug-22'!P28</f>
        <v>257</v>
      </c>
      <c r="Q28" s="64">
        <f t="shared" ref="Q28:Q31" si="22">IFERROR(M28/N28-1,"n/a")</f>
        <v>4.3291139240506329</v>
      </c>
      <c r="R28" s="64">
        <f t="shared" ref="R28:R31" si="23">IFERROR(M28/O28-1,"n/a")</f>
        <v>34.083333333333336</v>
      </c>
      <c r="S28" s="60">
        <f t="shared" ref="S28:S31" si="24">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 t="shared" si="21"/>
        <v>96.857887874837033</v>
      </c>
      <c r="L29" s="60">
        <f t="shared" si="12"/>
        <v>0.39252319109461964</v>
      </c>
      <c r="M29" s="68">
        <f>F29+'Aug-22'!M29</f>
        <v>693288</v>
      </c>
      <c r="N29" s="68">
        <f>G29+'Aug-22'!N29</f>
        <v>117659</v>
      </c>
      <c r="O29" s="68">
        <f>H29+'Aug-22'!O29</f>
        <v>10720</v>
      </c>
      <c r="P29" s="68">
        <f>I29+'Aug-22'!P29</f>
        <v>700780</v>
      </c>
      <c r="Q29" s="64">
        <f t="shared" si="22"/>
        <v>4.8923499264824617</v>
      </c>
      <c r="R29" s="64">
        <f t="shared" si="23"/>
        <v>63.67238805970149</v>
      </c>
      <c r="S29" s="60">
        <f t="shared" si="24"/>
        <v>-1.0690944376266498E-2</v>
      </c>
      <c r="T29" s="68">
        <v>165083</v>
      </c>
      <c r="U29" s="70">
        <f>20768+8294</f>
        <v>29062</v>
      </c>
      <c r="V29" s="78">
        <f>659951+168729+38484</f>
        <v>867164</v>
      </c>
    </row>
    <row r="30" spans="1:38" ht="15" customHeight="1" thickBot="1">
      <c r="A30" s="9"/>
      <c r="B30" s="12"/>
      <c r="C30" s="35" t="s">
        <v>12</v>
      </c>
      <c r="D30" s="36"/>
      <c r="E30" s="37"/>
      <c r="F30" s="75">
        <f t="shared" ref="F30:I31" si="25">F13+F16+F19+F22+F25+F28</f>
        <v>334</v>
      </c>
      <c r="G30" s="75">
        <f t="shared" si="25"/>
        <v>148</v>
      </c>
      <c r="H30" s="75">
        <f t="shared" si="25"/>
        <v>12</v>
      </c>
      <c r="I30" s="75">
        <f t="shared" si="25"/>
        <v>269</v>
      </c>
      <c r="J30" s="66">
        <f t="shared" si="0"/>
        <v>1.2567567567567566</v>
      </c>
      <c r="K30" s="66">
        <f t="shared" si="21"/>
        <v>26.833333333333332</v>
      </c>
      <c r="L30" s="62">
        <f t="shared" si="12"/>
        <v>0.24163568773234201</v>
      </c>
      <c r="M30" s="46">
        <f t="shared" ref="M30:P31" si="26">M13+M16+M19+M22+M25+M28</f>
        <v>2602</v>
      </c>
      <c r="N30" s="46">
        <f t="shared" si="26"/>
        <v>382</v>
      </c>
      <c r="O30" s="46">
        <f t="shared" si="26"/>
        <v>626</v>
      </c>
      <c r="P30" s="46">
        <f t="shared" si="26"/>
        <v>2346</v>
      </c>
      <c r="Q30" s="66">
        <f t="shared" si="22"/>
        <v>5.8115183246073299</v>
      </c>
      <c r="R30" s="66">
        <f t="shared" si="23"/>
        <v>3.1565495207667729</v>
      </c>
      <c r="S30" s="62">
        <f t="shared" si="24"/>
        <v>0.10912190963341861</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837867</v>
      </c>
      <c r="G31" s="76">
        <f t="shared" si="25"/>
        <v>240848</v>
      </c>
      <c r="H31" s="76">
        <f t="shared" si="25"/>
        <v>6072</v>
      </c>
      <c r="I31" s="76">
        <f t="shared" si="25"/>
        <v>784268</v>
      </c>
      <c r="J31" s="67">
        <f t="shared" si="0"/>
        <v>2.4788206669766826</v>
      </c>
      <c r="K31" s="67">
        <f t="shared" si="21"/>
        <v>136.98863636363637</v>
      </c>
      <c r="L31" s="63">
        <f t="shared" si="12"/>
        <v>6.8342709379956901E-2</v>
      </c>
      <c r="M31" s="47">
        <f t="shared" si="26"/>
        <v>5216728</v>
      </c>
      <c r="N31" s="47">
        <f t="shared" si="26"/>
        <v>572992</v>
      </c>
      <c r="O31" s="47">
        <f t="shared" si="26"/>
        <v>1293209</v>
      </c>
      <c r="P31" s="47">
        <f t="shared" si="26"/>
        <v>6854606</v>
      </c>
      <c r="Q31" s="67">
        <f t="shared" si="22"/>
        <v>8.1043644588406121</v>
      </c>
      <c r="R31" s="67">
        <f t="shared" si="23"/>
        <v>3.0339403762268899</v>
      </c>
      <c r="S31" s="63">
        <f t="shared" si="24"/>
        <v>-0.2389456082523197</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28" t="str">
        <f>F9</f>
        <v>September</v>
      </c>
      <c r="G36" s="128"/>
      <c r="H36" s="128"/>
      <c r="I36" s="128"/>
      <c r="J36" s="128"/>
      <c r="K36" s="128"/>
      <c r="L36" s="129"/>
      <c r="M36" s="130" t="s">
        <v>88</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2</v>
      </c>
      <c r="G40" s="74">
        <f t="shared" ref="G40:I40" si="28">G13</f>
        <v>3</v>
      </c>
      <c r="H40" s="71">
        <f t="shared" si="28"/>
        <v>0</v>
      </c>
      <c r="I40" s="71">
        <f t="shared" si="28"/>
        <v>3</v>
      </c>
      <c r="J40" s="64">
        <f t="shared" ref="J40:J41" si="29">IFERROR(F40/G40-1,"n/a")</f>
        <v>-0.33333333333333337</v>
      </c>
      <c r="K40" s="64" t="str">
        <f>IFERROR(F40/H40-1,"n/a")</f>
        <v>n/a</v>
      </c>
      <c r="L40" s="60">
        <f t="shared" ref="L40:L41" si="30">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ref="F41:I41" si="31">F14</f>
        <v>4913</v>
      </c>
      <c r="G41" s="74">
        <f t="shared" si="31"/>
        <v>1618</v>
      </c>
      <c r="H41" s="71">
        <f t="shared" si="31"/>
        <v>0</v>
      </c>
      <c r="I41" s="74">
        <f t="shared" si="31"/>
        <v>11148</v>
      </c>
      <c r="J41" s="64">
        <f t="shared" si="29"/>
        <v>2.0364647713226205</v>
      </c>
      <c r="K41" s="64" t="str">
        <f t="shared" ref="K41" si="32">IFERROR(F41/H41-1,"n/a")</f>
        <v>n/a</v>
      </c>
      <c r="L41" s="60">
        <f t="shared" si="30"/>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33">F16</f>
        <v>79</v>
      </c>
      <c r="G43" s="74">
        <f t="shared" si="33"/>
        <v>46</v>
      </c>
      <c r="H43" s="71">
        <f t="shared" si="33"/>
        <v>0</v>
      </c>
      <c r="I43" s="74">
        <f t="shared" si="33"/>
        <v>86</v>
      </c>
      <c r="J43" s="64">
        <f t="shared" ref="J43:J44" si="34">IFERROR(F43/G43-1,"n/a")</f>
        <v>0.71739130434782616</v>
      </c>
      <c r="K43" s="64" t="str">
        <f t="shared" ref="K43:K44" si="35">IFERROR(F43/H43-1,"n/a")</f>
        <v>n/a</v>
      </c>
      <c r="L43" s="60">
        <f t="shared" ref="L43:L44" si="36">IFERROR(F43/I43-1,"n/a")</f>
        <v>-8.1395348837209336E-2</v>
      </c>
      <c r="M43" s="70">
        <f>+M16-'Mar-22'!M13</f>
        <v>474</v>
      </c>
      <c r="N43" s="70">
        <f>+N16-'Mar-22'!N13</f>
        <v>84</v>
      </c>
      <c r="O43" s="82">
        <f>+O16-'Mar-22'!O13</f>
        <v>0</v>
      </c>
      <c r="P43" s="70">
        <f>+P16-'Mar-22'!P13</f>
        <v>496</v>
      </c>
      <c r="Q43" s="64">
        <f>IFERROR(M43/N43-1,"n/a")</f>
        <v>4.6428571428571432</v>
      </c>
      <c r="R43" s="64" t="str">
        <f>IFERROR(M43/O43-1,"n/a")</f>
        <v>n/a</v>
      </c>
      <c r="S43" s="60">
        <f t="shared" ref="S43:S44" si="37">IFERROR(M43/P43-1,"n/a")</f>
        <v>-4.435483870967738E-2</v>
      </c>
      <c r="T43" s="89">
        <v>336</v>
      </c>
      <c r="U43" s="70">
        <v>43</v>
      </c>
      <c r="V43" s="78">
        <v>781</v>
      </c>
    </row>
    <row r="44" spans="1:22" s="9" customFormat="1" ht="15" customHeight="1">
      <c r="C44" s="33"/>
      <c r="D44" s="26" t="s">
        <v>11</v>
      </c>
      <c r="E44" s="32"/>
      <c r="F44" s="74">
        <f t="shared" si="33"/>
        <v>249427</v>
      </c>
      <c r="G44" s="74">
        <f t="shared" si="33"/>
        <v>89719</v>
      </c>
      <c r="H44" s="71">
        <f t="shared" si="33"/>
        <v>0</v>
      </c>
      <c r="I44" s="74">
        <f t="shared" si="33"/>
        <v>304036</v>
      </c>
      <c r="J44" s="64">
        <f t="shared" si="34"/>
        <v>1.7800911735529823</v>
      </c>
      <c r="K44" s="64" t="str">
        <f t="shared" si="35"/>
        <v>n/a</v>
      </c>
      <c r="L44" s="60">
        <f t="shared" si="36"/>
        <v>-0.1796135983896644</v>
      </c>
      <c r="M44" s="82">
        <f>+M17-'Mar-22'!M14</f>
        <v>1213276</v>
      </c>
      <c r="N44" s="82">
        <f>+N17-'Mar-22'!N14</f>
        <v>167883</v>
      </c>
      <c r="O44" s="82">
        <f>+O17-'Mar-22'!O14</f>
        <v>0</v>
      </c>
      <c r="P44" s="82">
        <f>+P17-'Mar-22'!P14</f>
        <v>1645544</v>
      </c>
      <c r="Q44" s="64">
        <f>IFERROR(M44/N44-1,"n/a")</f>
        <v>6.2269139817611077</v>
      </c>
      <c r="R44" s="64" t="str">
        <f>IFERROR(M44/O44-1,"n/a")</f>
        <v>n/a</v>
      </c>
      <c r="S44" s="60">
        <f t="shared" si="37"/>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38">F19</f>
        <v>64</v>
      </c>
      <c r="G46" s="71">
        <f t="shared" si="38"/>
        <v>2</v>
      </c>
      <c r="H46" s="71">
        <f t="shared" si="38"/>
        <v>0</v>
      </c>
      <c r="I46" s="74">
        <f t="shared" si="38"/>
        <v>23</v>
      </c>
      <c r="J46" s="64">
        <f t="shared" ref="J46:J47" si="39">IFERROR(F46/G46-1,"n/a")</f>
        <v>31</v>
      </c>
      <c r="K46" s="64" t="str">
        <f t="shared" ref="K46:K47" si="40">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 t="shared" ref="S46:S47" si="41">IFERROR(M46/P46-1,"n/a")</f>
        <v>1.4068965517241381</v>
      </c>
      <c r="T46" s="89">
        <v>33</v>
      </c>
      <c r="U46" s="70">
        <v>4</v>
      </c>
      <c r="V46" s="78">
        <v>188</v>
      </c>
    </row>
    <row r="47" spans="1:22" s="9" customFormat="1" ht="15" customHeight="1">
      <c r="C47" s="33"/>
      <c r="D47" s="26" t="s">
        <v>11</v>
      </c>
      <c r="E47" s="32"/>
      <c r="F47" s="74">
        <f t="shared" si="38"/>
        <v>80246</v>
      </c>
      <c r="G47" s="71">
        <f t="shared" si="38"/>
        <v>424</v>
      </c>
      <c r="H47" s="71">
        <f t="shared" si="38"/>
        <v>0</v>
      </c>
      <c r="I47" s="74">
        <f t="shared" si="38"/>
        <v>35836</v>
      </c>
      <c r="J47" s="64">
        <f t="shared" si="39"/>
        <v>188.25943396226415</v>
      </c>
      <c r="K47" s="64" t="str">
        <f t="shared" si="40"/>
        <v>n/a</v>
      </c>
      <c r="L47" s="60">
        <f t="shared" ref="L47" si="42">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 t="shared" si="41"/>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43">F22</f>
        <v>80</v>
      </c>
      <c r="G49" s="74">
        <f t="shared" si="43"/>
        <v>57</v>
      </c>
      <c r="H49" s="71">
        <f t="shared" si="43"/>
        <v>0</v>
      </c>
      <c r="I49" s="74">
        <f t="shared" si="43"/>
        <v>76</v>
      </c>
      <c r="J49" s="64">
        <f t="shared" ref="J49:J50" si="44">IFERROR(F49/G49-1,"n/a")</f>
        <v>0.40350877192982448</v>
      </c>
      <c r="K49" s="64" t="str">
        <f t="shared" ref="K49:K50" si="45">IFERROR(F49/H49-1,"n/a")</f>
        <v>n/a</v>
      </c>
      <c r="L49" s="60">
        <f t="shared" ref="L49:L50" si="46">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43"/>
        <v>275667</v>
      </c>
      <c r="G50" s="74">
        <f t="shared" si="43"/>
        <v>81777</v>
      </c>
      <c r="H50" s="71">
        <f t="shared" si="43"/>
        <v>0</v>
      </c>
      <c r="I50" s="74">
        <f t="shared" si="43"/>
        <v>223305</v>
      </c>
      <c r="J50" s="64">
        <f t="shared" si="44"/>
        <v>2.3709600498917789</v>
      </c>
      <c r="K50" s="64" t="str">
        <f t="shared" si="45"/>
        <v>n/a</v>
      </c>
      <c r="L50" s="60">
        <f t="shared" si="46"/>
        <v>0.23448646470074563</v>
      </c>
      <c r="M50" s="82">
        <f>+M23-'Mar-22'!M20</f>
        <v>1592899</v>
      </c>
      <c r="N50" s="82">
        <f>+N23-'Mar-22'!N20</f>
        <v>181810</v>
      </c>
      <c r="O50" s="82">
        <f>+O23-'Mar-22'!O20</f>
        <v>0</v>
      </c>
      <c r="P50" s="82">
        <f>+P23-'Mar-22'!P20</f>
        <v>1806818</v>
      </c>
      <c r="Q50" s="64">
        <f>IFERROR(M50/N50-1,"n/a")</f>
        <v>7.761338760244211</v>
      </c>
      <c r="R50" s="64" t="str">
        <f>IFERROR(M50/O50-1,"n/a")</f>
        <v>n/a</v>
      </c>
      <c r="S50" s="60">
        <f t="shared" ref="S50" si="47">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48">F25</f>
        <v>34</v>
      </c>
      <c r="G52" s="74">
        <f t="shared" si="48"/>
        <v>17</v>
      </c>
      <c r="H52" s="71">
        <f t="shared" si="48"/>
        <v>5</v>
      </c>
      <c r="I52" s="74">
        <f t="shared" si="48"/>
        <v>40</v>
      </c>
      <c r="J52" s="64">
        <f t="shared" ref="J52:J53" si="49">IFERROR(F52/G52-1,"n/a")</f>
        <v>1</v>
      </c>
      <c r="K52" s="64">
        <f t="shared" ref="K52:K53" si="50">IFERROR(F52/H52-1,"n/a")</f>
        <v>5.8</v>
      </c>
      <c r="L52" s="60">
        <f t="shared" ref="L52:L53" si="51">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 t="shared" ref="S52:S53" si="52">IFERROR(M52/P52-1,"n/a")</f>
        <v>-0.1116071428571429</v>
      </c>
      <c r="T52" s="89">
        <v>121</v>
      </c>
      <c r="U52" s="70">
        <v>41</v>
      </c>
      <c r="V52" s="78">
        <v>361</v>
      </c>
    </row>
    <row r="53" spans="3:22" s="9" customFormat="1" ht="15" customHeight="1">
      <c r="C53" s="33"/>
      <c r="D53" s="26" t="s">
        <v>11</v>
      </c>
      <c r="E53" s="32"/>
      <c r="F53" s="74">
        <f t="shared" si="48"/>
        <v>77500</v>
      </c>
      <c r="G53" s="74">
        <f t="shared" si="48"/>
        <v>31465</v>
      </c>
      <c r="H53" s="71">
        <f t="shared" si="48"/>
        <v>4538</v>
      </c>
      <c r="I53" s="74">
        <f t="shared" si="48"/>
        <v>102143</v>
      </c>
      <c r="J53" s="64">
        <f t="shared" si="49"/>
        <v>1.4630541871921183</v>
      </c>
      <c r="K53" s="64">
        <f t="shared" si="50"/>
        <v>16.078007933010138</v>
      </c>
      <c r="L53" s="60">
        <f t="shared" si="51"/>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 t="shared" si="52"/>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53">F28</f>
        <v>75</v>
      </c>
      <c r="G55" s="74">
        <f t="shared" si="53"/>
        <v>23</v>
      </c>
      <c r="H55" s="71">
        <f t="shared" si="53"/>
        <v>7</v>
      </c>
      <c r="I55" s="74">
        <f t="shared" si="53"/>
        <v>41</v>
      </c>
      <c r="J55" s="64">
        <f t="shared" ref="J55:J58" si="54">IFERROR(F55/G55-1,"n/a")</f>
        <v>2.2608695652173911</v>
      </c>
      <c r="K55" s="64">
        <f t="shared" ref="K55:K58" si="55">IFERROR(F55/H55-1,"n/a")</f>
        <v>9.7142857142857135</v>
      </c>
      <c r="L55" s="60">
        <f t="shared" ref="L55:L58" si="56">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 t="shared" ref="S55:S58" si="57">IFERROR(M55/P55-1,"n/a")</f>
        <v>0.60079051383399218</v>
      </c>
      <c r="T55" s="89">
        <v>140</v>
      </c>
      <c r="U55" s="70">
        <v>40</v>
      </c>
      <c r="V55" s="78">
        <v>360</v>
      </c>
    </row>
    <row r="56" spans="3:22" ht="15.45" customHeight="1">
      <c r="C56" s="33"/>
      <c r="D56" s="26" t="s">
        <v>11</v>
      </c>
      <c r="E56" s="32"/>
      <c r="F56" s="74">
        <f t="shared" si="53"/>
        <v>150114</v>
      </c>
      <c r="G56" s="74">
        <f t="shared" si="53"/>
        <v>35845</v>
      </c>
      <c r="H56" s="71">
        <f t="shared" si="53"/>
        <v>1534</v>
      </c>
      <c r="I56" s="74">
        <f t="shared" si="53"/>
        <v>107800</v>
      </c>
      <c r="J56" s="64">
        <f t="shared" si="54"/>
        <v>3.1878644162365743</v>
      </c>
      <c r="K56" s="64">
        <f t="shared" si="55"/>
        <v>96.857887874837033</v>
      </c>
      <c r="L56" s="60">
        <f t="shared" si="56"/>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 t="shared" si="57"/>
        <v>-1.86894227627179E-2</v>
      </c>
      <c r="T56" s="82">
        <v>174336</v>
      </c>
      <c r="U56" s="84">
        <v>21928</v>
      </c>
      <c r="V56" s="78">
        <f>706948+155011</f>
        <v>861959</v>
      </c>
    </row>
    <row r="57" spans="3:22" ht="26.7" customHeight="1" thickBot="1">
      <c r="C57" s="35" t="s">
        <v>12</v>
      </c>
      <c r="D57" s="36"/>
      <c r="E57" s="37"/>
      <c r="F57" s="75">
        <f t="shared" ref="F57:I58" si="58">F40+F43+F46+F49+F52+F55</f>
        <v>334</v>
      </c>
      <c r="G57" s="75">
        <f t="shared" si="58"/>
        <v>148</v>
      </c>
      <c r="H57" s="75">
        <f t="shared" si="58"/>
        <v>12</v>
      </c>
      <c r="I57" s="75">
        <f t="shared" si="58"/>
        <v>269</v>
      </c>
      <c r="J57" s="66">
        <f t="shared" si="54"/>
        <v>1.2567567567567566</v>
      </c>
      <c r="K57" s="66">
        <f t="shared" si="55"/>
        <v>26.833333333333332</v>
      </c>
      <c r="L57" s="62">
        <f t="shared" si="56"/>
        <v>0.24163568773234201</v>
      </c>
      <c r="M57" s="46">
        <f t="shared" ref="M57:P58" si="59">M40+M43+M46+M49+M52+M55</f>
        <v>1970</v>
      </c>
      <c r="N57" s="46">
        <f t="shared" si="59"/>
        <v>370</v>
      </c>
      <c r="O57" s="46">
        <f t="shared" si="59"/>
        <v>61</v>
      </c>
      <c r="P57" s="46">
        <f t="shared" si="59"/>
        <v>1711</v>
      </c>
      <c r="Q57" s="66">
        <f>IFERROR(M57/N57-1,"n/a")</f>
        <v>4.3243243243243246</v>
      </c>
      <c r="R57" s="66">
        <f>IFERROR(M57/O57-1,"n/a")</f>
        <v>31.295081967213115</v>
      </c>
      <c r="S57" s="62">
        <f t="shared" si="57"/>
        <v>0.15137346580946809</v>
      </c>
      <c r="T57" s="46">
        <f t="shared" ref="T57:V58" si="60">T40+T43+T46+T49+T52+T55</f>
        <v>1682</v>
      </c>
      <c r="U57" s="46">
        <f t="shared" si="60"/>
        <v>679</v>
      </c>
      <c r="V57" s="80">
        <f t="shared" si="60"/>
        <v>3274</v>
      </c>
    </row>
    <row r="58" spans="3:22" ht="26.7" customHeight="1" thickTop="1" thickBot="1">
      <c r="C58" s="38" t="s">
        <v>13</v>
      </c>
      <c r="D58" s="39"/>
      <c r="E58" s="40"/>
      <c r="F58" s="76">
        <f t="shared" si="58"/>
        <v>837867</v>
      </c>
      <c r="G58" s="76">
        <f t="shared" si="58"/>
        <v>240848</v>
      </c>
      <c r="H58" s="76">
        <f t="shared" si="58"/>
        <v>6072</v>
      </c>
      <c r="I58" s="76">
        <f t="shared" si="58"/>
        <v>784268</v>
      </c>
      <c r="J58" s="67">
        <f t="shared" si="54"/>
        <v>2.4788206669766826</v>
      </c>
      <c r="K58" s="67">
        <f t="shared" si="55"/>
        <v>136.98863636363637</v>
      </c>
      <c r="L58" s="63">
        <f t="shared" si="56"/>
        <v>6.8342709379956901E-2</v>
      </c>
      <c r="M58" s="47">
        <f t="shared" si="59"/>
        <v>4349023</v>
      </c>
      <c r="N58" s="47">
        <f t="shared" si="59"/>
        <v>562889</v>
      </c>
      <c r="O58" s="47">
        <f t="shared" si="59"/>
        <v>17018</v>
      </c>
      <c r="P58" s="47">
        <f t="shared" si="59"/>
        <v>5064080</v>
      </c>
      <c r="Q58" s="67">
        <f>IFERROR(M58/N58-1,"n/a")</f>
        <v>6.7262533110435632</v>
      </c>
      <c r="R58" s="67">
        <f>IFERROR(M58/O58-1,"n/a")</f>
        <v>254.55429545187448</v>
      </c>
      <c r="S58" s="63">
        <f t="shared" si="57"/>
        <v>-0.14120175826606218</v>
      </c>
      <c r="T58" s="47">
        <f t="shared" si="60"/>
        <v>2411641</v>
      </c>
      <c r="U58" s="47">
        <f t="shared" si="60"/>
        <v>1324261</v>
      </c>
      <c r="V58" s="81">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69</v>
      </c>
      <c r="G9" s="128"/>
      <c r="H9" s="128"/>
      <c r="I9" s="128"/>
      <c r="J9" s="128"/>
      <c r="K9" s="128"/>
      <c r="L9" s="129"/>
      <c r="M9" s="130" t="s">
        <v>71</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 t="shared" ref="L13:L14" si="1">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 t="shared" ref="K14" si="2">IFERROR(F14/H14-1,"n/a")</f>
        <v>n/a</v>
      </c>
      <c r="L14" s="60">
        <f t="shared" si="1"/>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 t="shared" ref="K16:K17" si="3">IFERROR(F16/H16-1,"n/a")</f>
        <v>n/a</v>
      </c>
      <c r="L16" s="60">
        <f t="shared" ref="L16:L17" si="4">IFERROR(F16/I16-1,"n/a")</f>
        <v>-0.17391304347826086</v>
      </c>
      <c r="M16" s="68">
        <f>F16+'Jul-22'!M16</f>
        <v>448</v>
      </c>
      <c r="N16" s="68">
        <f>G16+'Jul-22'!N16</f>
        <v>38</v>
      </c>
      <c r="O16" s="68">
        <f>H16+'Jul-22'!O16</f>
        <v>43</v>
      </c>
      <c r="P16" s="68">
        <f>I16+'Jul-22'!P16</f>
        <v>499</v>
      </c>
      <c r="Q16" s="64">
        <f t="shared" ref="Q16:Q17" si="5">IFERROR(M16/N16-1,"n/a")</f>
        <v>10.789473684210526</v>
      </c>
      <c r="R16" s="64">
        <f t="shared" ref="R16:R17" si="6">IFERROR(M16/O16-1,"n/a")</f>
        <v>9.4186046511627914</v>
      </c>
      <c r="S16" s="60">
        <f t="shared" ref="S16:S17" si="7">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 t="shared" si="3"/>
        <v>n/a</v>
      </c>
      <c r="L17" s="60">
        <f t="shared" si="4"/>
        <v>-0.2213230782940715</v>
      </c>
      <c r="M17" s="68">
        <f>F17+'Jul-22'!M17</f>
        <v>1032303</v>
      </c>
      <c r="N17" s="68">
        <f>G17+'Jul-22'!N17</f>
        <v>78164</v>
      </c>
      <c r="O17" s="68">
        <f>H17+'Jul-22'!O17</f>
        <v>140552</v>
      </c>
      <c r="P17" s="68">
        <f>I17+'Jul-22'!P17</f>
        <v>1593408</v>
      </c>
      <c r="Q17" s="64">
        <f t="shared" si="5"/>
        <v>12.206885522747045</v>
      </c>
      <c r="R17" s="64">
        <f t="shared" si="6"/>
        <v>6.3446340144572826</v>
      </c>
      <c r="S17" s="60">
        <f t="shared" si="7"/>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 t="shared" ref="K19:K20" si="8">IFERROR(F19/H19-1,"n/a")</f>
        <v>n/a</v>
      </c>
      <c r="L19" s="60">
        <f>IFERROR(F19/I19-1,"n/a")</f>
        <v>1.5185185185185186</v>
      </c>
      <c r="M19" s="68">
        <f>F19+'Jul-22'!M19</f>
        <v>295</v>
      </c>
      <c r="N19" s="68">
        <f>G19+'Jul-22'!N19</f>
        <v>0</v>
      </c>
      <c r="O19" s="68">
        <f>H19+'Jul-22'!O19</f>
        <v>4</v>
      </c>
      <c r="P19" s="68">
        <f>I19+'Jul-22'!P19</f>
        <v>128</v>
      </c>
      <c r="Q19" s="64" t="str">
        <f t="shared" ref="Q19:Q20" si="9">IFERROR(M19/N19-1,"n/a")</f>
        <v>n/a</v>
      </c>
      <c r="R19" s="64">
        <f t="shared" ref="R19:R20" si="10">IFERROR(M19/O19-1,"n/a")</f>
        <v>72.75</v>
      </c>
      <c r="S19" s="60">
        <f t="shared" ref="S19:S20" si="11">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 t="shared" si="8"/>
        <v>n/a</v>
      </c>
      <c r="L20" s="60">
        <f t="shared" ref="L20:L31" si="12">IFERROR(F20/I20-1,"n/a")</f>
        <v>1.036821512978888</v>
      </c>
      <c r="M20" s="68">
        <f>F20+'Jul-22'!M20</f>
        <v>342146</v>
      </c>
      <c r="N20" s="68">
        <f>G20+'Jul-22'!N20</f>
        <v>0</v>
      </c>
      <c r="O20" s="68">
        <f>H20+'Jul-22'!O20</f>
        <v>1753</v>
      </c>
      <c r="P20" s="68">
        <f>I20+'Jul-22'!P20</f>
        <v>167542</v>
      </c>
      <c r="Q20" s="64" t="str">
        <f t="shared" si="9"/>
        <v>n/a</v>
      </c>
      <c r="R20" s="64">
        <f t="shared" si="10"/>
        <v>194.17741015402169</v>
      </c>
      <c r="S20" s="60">
        <f t="shared" si="11"/>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 t="shared" ref="K22:K23" si="13">IFERROR(F22/H22-1,"n/a")</f>
        <v>n/a</v>
      </c>
      <c r="L22" s="60">
        <f t="shared" si="12"/>
        <v>-0.12903225806451613</v>
      </c>
      <c r="M22" s="68">
        <f>F22+'Jul-22'!M22</f>
        <v>764</v>
      </c>
      <c r="N22" s="68">
        <f>G22+'Jul-22'!N22</f>
        <v>73</v>
      </c>
      <c r="O22" s="68">
        <f>H22+'Jul-22'!O22</f>
        <v>406</v>
      </c>
      <c r="P22" s="68">
        <f>I22+'Jul-22'!P22</f>
        <v>780</v>
      </c>
      <c r="Q22" s="64">
        <f t="shared" ref="Q22:Q23" si="14">IFERROR(M22/N22-1,"n/a")</f>
        <v>9.4657534246575334</v>
      </c>
      <c r="R22" s="64">
        <f t="shared" ref="R22:R23" si="15">IFERROR(M22/O22-1,"n/a")</f>
        <v>0.88177339901477825</v>
      </c>
      <c r="S22" s="60">
        <f t="shared" ref="S22:S23" si="16">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 t="shared" si="13"/>
        <v>n/a</v>
      </c>
      <c r="L23" s="60">
        <f t="shared" si="12"/>
        <v>-0.11759953617898933</v>
      </c>
      <c r="M23" s="68">
        <f>F23+'Jul-22'!M23</f>
        <v>1920562</v>
      </c>
      <c r="N23" s="68">
        <f>G23+'Jul-22'!N23</f>
        <v>100033</v>
      </c>
      <c r="O23" s="68">
        <f>H23+'Jul-22'!O23</f>
        <v>833999</v>
      </c>
      <c r="P23" s="68">
        <f>I23+'Jul-22'!P23</f>
        <v>2649237</v>
      </c>
      <c r="Q23" s="64">
        <f t="shared" si="14"/>
        <v>18.199284236202054</v>
      </c>
      <c r="R23" s="64">
        <f t="shared" si="15"/>
        <v>1.302834895485486</v>
      </c>
      <c r="S23" s="60">
        <f t="shared" si="16"/>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 t="shared" ref="K25:K26" si="17">IFERROR(F25/H25-1,"n/a")</f>
        <v>15</v>
      </c>
      <c r="L25" s="60">
        <f t="shared" si="12"/>
        <v>-8.5714285714285743E-2</v>
      </c>
      <c r="M25" s="68">
        <f>F25+'Jul-22'!M25</f>
        <v>188</v>
      </c>
      <c r="N25" s="68">
        <f>G25+'Jul-22'!N25</f>
        <v>54</v>
      </c>
      <c r="O25" s="68">
        <f>H25+'Jul-22'!O25</f>
        <v>11</v>
      </c>
      <c r="P25" s="68">
        <f>I25+'Jul-22'!P25</f>
        <v>204</v>
      </c>
      <c r="Q25" s="64">
        <f t="shared" ref="Q25:Q26" si="18">IFERROR(M25/N25-1,"n/a")</f>
        <v>2.4814814814814814</v>
      </c>
      <c r="R25" s="64">
        <f t="shared" ref="R25:R26" si="19">IFERROR(M25/O25-1,"n/a")</f>
        <v>16.09090909090909</v>
      </c>
      <c r="S25" s="60">
        <f t="shared" ref="S25:S26" si="20">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 t="shared" si="17"/>
        <v>36.960645415190868</v>
      </c>
      <c r="L26" s="60">
        <f t="shared" si="12"/>
        <v>-0.11429227308204404</v>
      </c>
      <c r="M26" s="68">
        <f>F26+'Jul-22'!M26</f>
        <v>346507</v>
      </c>
      <c r="N26" s="68">
        <f>G26+'Jul-22'!N26</f>
        <v>69550</v>
      </c>
      <c r="O26" s="68">
        <f>H26+'Jul-22'!O26</f>
        <v>42762</v>
      </c>
      <c r="P26" s="68">
        <f>I26+'Jul-22'!P26</f>
        <v>586040</v>
      </c>
      <c r="Q26" s="64">
        <f t="shared" si="18"/>
        <v>3.9821279654924515</v>
      </c>
      <c r="R26" s="64">
        <f t="shared" si="19"/>
        <v>7.1031523315092837</v>
      </c>
      <c r="S26" s="60">
        <f t="shared" si="20"/>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 t="shared" ref="K28:K31" si="21">IFERROR(F28/H28-1,"n/a")</f>
        <v>23</v>
      </c>
      <c r="L28" s="60">
        <f t="shared" si="12"/>
        <v>0.63636363636363646</v>
      </c>
      <c r="M28" s="68">
        <f>F28+'Jul-22'!M28</f>
        <v>346</v>
      </c>
      <c r="N28" s="68">
        <f>G28+'Jul-22'!N28</f>
        <v>56</v>
      </c>
      <c r="O28" s="68">
        <f>H28+'Jul-22'!O28</f>
        <v>5</v>
      </c>
      <c r="P28" s="68">
        <f>I28+'Jul-22'!P28</f>
        <v>216</v>
      </c>
      <c r="Q28" s="64">
        <f t="shared" ref="Q28:Q31" si="22">IFERROR(M28/N28-1,"n/a")</f>
        <v>5.1785714285714288</v>
      </c>
      <c r="R28" s="64">
        <f t="shared" ref="R28:R31" si="23">IFERROR(M28/O28-1,"n/a")</f>
        <v>68.2</v>
      </c>
      <c r="S28" s="60">
        <f t="shared" ref="S28:S31" si="24">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 t="shared" si="21"/>
        <v>n/a</v>
      </c>
      <c r="L29" s="60">
        <f t="shared" si="12"/>
        <v>0.22851365689918657</v>
      </c>
      <c r="M29" s="68">
        <f>F29+'Jul-22'!M29</f>
        <v>543174</v>
      </c>
      <c r="N29" s="68">
        <f>G29+'Jul-22'!N29</f>
        <v>81814</v>
      </c>
      <c r="O29" s="68">
        <f>H29+'Jul-22'!O29</f>
        <v>9186</v>
      </c>
      <c r="P29" s="68">
        <f>I29+'Jul-22'!P29</f>
        <v>592980</v>
      </c>
      <c r="Q29" s="64">
        <f t="shared" si="22"/>
        <v>5.6391326667807462</v>
      </c>
      <c r="R29" s="64">
        <f t="shared" si="23"/>
        <v>58.130633572828216</v>
      </c>
      <c r="S29" s="60">
        <f t="shared" si="24"/>
        <v>-8.3992714762723852E-2</v>
      </c>
      <c r="T29" s="68">
        <v>165083</v>
      </c>
      <c r="U29" s="70">
        <f>20768+8294</f>
        <v>29062</v>
      </c>
      <c r="V29" s="78">
        <f>659951+168729+38484</f>
        <v>867164</v>
      </c>
    </row>
    <row r="30" spans="1:38" ht="15" customHeight="1" thickBot="1">
      <c r="A30" s="9"/>
      <c r="B30" s="12"/>
      <c r="C30" s="35" t="s">
        <v>12</v>
      </c>
      <c r="D30" s="36"/>
      <c r="E30" s="37"/>
      <c r="F30" s="75">
        <f t="shared" ref="F30:I31" si="25">F13+F16+F19+F22+F25+F28</f>
        <v>310</v>
      </c>
      <c r="G30" s="75">
        <f t="shared" si="25"/>
        <v>108</v>
      </c>
      <c r="H30" s="75">
        <f t="shared" si="25"/>
        <v>5</v>
      </c>
      <c r="I30" s="75">
        <f t="shared" si="25"/>
        <v>272</v>
      </c>
      <c r="J30" s="66">
        <f t="shared" si="0"/>
        <v>1.8703703703703702</v>
      </c>
      <c r="K30" s="66">
        <f t="shared" si="21"/>
        <v>61</v>
      </c>
      <c r="L30" s="62">
        <f t="shared" si="12"/>
        <v>0.13970588235294112</v>
      </c>
      <c r="M30" s="46">
        <f t="shared" ref="M30:P31" si="26">M13+M16+M19+M22+M25+M28</f>
        <v>2268</v>
      </c>
      <c r="N30" s="46">
        <f t="shared" si="26"/>
        <v>234</v>
      </c>
      <c r="O30" s="46">
        <f t="shared" si="26"/>
        <v>614</v>
      </c>
      <c r="P30" s="46">
        <f t="shared" si="26"/>
        <v>2077</v>
      </c>
      <c r="Q30" s="66">
        <f t="shared" si="22"/>
        <v>8.6923076923076916</v>
      </c>
      <c r="R30" s="66">
        <f t="shared" si="23"/>
        <v>2.6938110749185666</v>
      </c>
      <c r="S30" s="62">
        <f t="shared" si="24"/>
        <v>9.1959557053442387E-2</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888814</v>
      </c>
      <c r="G31" s="76">
        <f t="shared" si="25"/>
        <v>165560</v>
      </c>
      <c r="H31" s="76">
        <f t="shared" si="25"/>
        <v>2541</v>
      </c>
      <c r="I31" s="76">
        <f t="shared" si="25"/>
        <v>926112</v>
      </c>
      <c r="J31" s="67">
        <f t="shared" si="0"/>
        <v>4.368531046146412</v>
      </c>
      <c r="K31" s="67">
        <f t="shared" si="21"/>
        <v>348.78905942542303</v>
      </c>
      <c r="L31" s="63">
        <f t="shared" si="12"/>
        <v>-4.0273746587885739E-2</v>
      </c>
      <c r="M31" s="47">
        <f t="shared" si="26"/>
        <v>4378861</v>
      </c>
      <c r="N31" s="47">
        <f t="shared" si="26"/>
        <v>332144</v>
      </c>
      <c r="O31" s="47">
        <f t="shared" si="26"/>
        <v>1287137</v>
      </c>
      <c r="P31" s="47">
        <f t="shared" si="26"/>
        <v>6070338</v>
      </c>
      <c r="Q31" s="67">
        <f t="shared" si="22"/>
        <v>12.183622163880726</v>
      </c>
      <c r="R31" s="67">
        <f t="shared" si="23"/>
        <v>2.4020162577876327</v>
      </c>
      <c r="S31" s="63">
        <f t="shared" si="24"/>
        <v>-0.27864626318995744</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28" t="str">
        <f>F9</f>
        <v>August</v>
      </c>
      <c r="G36" s="128"/>
      <c r="H36" s="128"/>
      <c r="I36" s="128"/>
      <c r="J36" s="128"/>
      <c r="K36" s="128"/>
      <c r="L36" s="129"/>
      <c r="M36" s="130" t="s">
        <v>70</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0</v>
      </c>
      <c r="G40" s="74">
        <f t="shared" ref="G40:I40" si="28">G13</f>
        <v>7</v>
      </c>
      <c r="H40" s="71">
        <f t="shared" si="28"/>
        <v>0</v>
      </c>
      <c r="I40" s="71">
        <f t="shared" si="28"/>
        <v>4</v>
      </c>
      <c r="J40" s="64">
        <f t="shared" ref="J40:J41" si="29">IFERROR(F40/G40-1,"n/a")</f>
        <v>-1</v>
      </c>
      <c r="K40" s="64" t="str">
        <f>IFERROR(F40/H40-1,"n/a")</f>
        <v>n/a</v>
      </c>
      <c r="L40" s="60">
        <f t="shared" ref="L40:L41" si="30">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ref="F41:I41" si="31">F14</f>
        <v>0</v>
      </c>
      <c r="G41" s="74">
        <f t="shared" si="31"/>
        <v>1816</v>
      </c>
      <c r="H41" s="71">
        <f t="shared" si="31"/>
        <v>0</v>
      </c>
      <c r="I41" s="74">
        <f t="shared" si="31"/>
        <v>9607</v>
      </c>
      <c r="J41" s="64">
        <f t="shared" si="29"/>
        <v>-1</v>
      </c>
      <c r="K41" s="64" t="str">
        <f t="shared" ref="K41" si="32">IFERROR(F41/H41-1,"n/a")</f>
        <v>n/a</v>
      </c>
      <c r="L41" s="60">
        <f t="shared" si="30"/>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33">F16</f>
        <v>57</v>
      </c>
      <c r="G43" s="74">
        <f t="shared" si="33"/>
        <v>24</v>
      </c>
      <c r="H43" s="71">
        <f t="shared" si="33"/>
        <v>0</v>
      </c>
      <c r="I43" s="74">
        <f t="shared" si="33"/>
        <v>69</v>
      </c>
      <c r="J43" s="64">
        <f t="shared" ref="J43:J44" si="34">IFERROR(F43/G43-1,"n/a")</f>
        <v>1.375</v>
      </c>
      <c r="K43" s="64" t="str">
        <f t="shared" ref="K43:K44" si="35">IFERROR(F43/H43-1,"n/a")</f>
        <v>n/a</v>
      </c>
      <c r="L43" s="60">
        <f t="shared" ref="L43:L44" si="36">IFERROR(F43/I43-1,"n/a")</f>
        <v>-0.17391304347826086</v>
      </c>
      <c r="M43" s="70">
        <f>+M16-'Mar-22'!M13</f>
        <v>395</v>
      </c>
      <c r="N43" s="70">
        <f>+N16-'Mar-22'!N13</f>
        <v>38</v>
      </c>
      <c r="O43" s="82">
        <f>+O16-'Mar-22'!O13</f>
        <v>0</v>
      </c>
      <c r="P43" s="70">
        <f>+P16-'Mar-22'!P13</f>
        <v>410</v>
      </c>
      <c r="Q43" s="64">
        <f>IFERROR(M43/N43-1,"n/a")</f>
        <v>9.3947368421052637</v>
      </c>
      <c r="R43" s="64" t="str">
        <f>IFERROR(M43/O43-1,"n/a")</f>
        <v>n/a</v>
      </c>
      <c r="S43" s="60">
        <f t="shared" ref="S43:S44" si="37">IFERROR(M43/P43-1,"n/a")</f>
        <v>-3.6585365853658569E-2</v>
      </c>
      <c r="T43" s="89">
        <v>336</v>
      </c>
      <c r="U43" s="70">
        <v>43</v>
      </c>
      <c r="V43" s="78">
        <v>781</v>
      </c>
    </row>
    <row r="44" spans="1:22" s="9" customFormat="1" ht="15" customHeight="1">
      <c r="C44" s="33"/>
      <c r="D44" s="26" t="s">
        <v>11</v>
      </c>
      <c r="E44" s="32"/>
      <c r="F44" s="74">
        <f t="shared" si="33"/>
        <v>227186</v>
      </c>
      <c r="G44" s="74">
        <f t="shared" si="33"/>
        <v>49688</v>
      </c>
      <c r="H44" s="71">
        <f t="shared" si="33"/>
        <v>0</v>
      </c>
      <c r="I44" s="74">
        <f t="shared" si="33"/>
        <v>291759</v>
      </c>
      <c r="J44" s="64">
        <f t="shared" si="34"/>
        <v>3.572250845274513</v>
      </c>
      <c r="K44" s="64" t="str">
        <f t="shared" si="35"/>
        <v>n/a</v>
      </c>
      <c r="L44" s="60">
        <f t="shared" si="36"/>
        <v>-0.2213230782940715</v>
      </c>
      <c r="M44" s="82">
        <f>+M17-'Mar-22'!M14</f>
        <v>963849</v>
      </c>
      <c r="N44" s="82">
        <f>+N17-'Mar-22'!N14</f>
        <v>78164</v>
      </c>
      <c r="O44" s="82">
        <f>+O17-'Mar-22'!O14</f>
        <v>0</v>
      </c>
      <c r="P44" s="82">
        <f>+P17-'Mar-22'!P14</f>
        <v>1341508</v>
      </c>
      <c r="Q44" s="64">
        <f>IFERROR(M44/N44-1,"n/a")</f>
        <v>11.33111150913464</v>
      </c>
      <c r="R44" s="64" t="str">
        <f>IFERROR(M44/O44-1,"n/a")</f>
        <v>n/a</v>
      </c>
      <c r="S44" s="60">
        <f t="shared" si="37"/>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38">F19</f>
        <v>68</v>
      </c>
      <c r="G46" s="71">
        <f t="shared" si="38"/>
        <v>0</v>
      </c>
      <c r="H46" s="71">
        <f t="shared" si="38"/>
        <v>0</v>
      </c>
      <c r="I46" s="74">
        <f t="shared" si="38"/>
        <v>27</v>
      </c>
      <c r="J46" s="64" t="str">
        <f t="shared" ref="J46:J47" si="39">IFERROR(F46/G46-1,"n/a")</f>
        <v>n/a</v>
      </c>
      <c r="K46" s="64" t="str">
        <f t="shared" ref="K46:K47" si="40">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 t="shared" ref="S46:S47" si="41">IFERROR(M46/P46-1,"n/a")</f>
        <v>1.3360655737704916</v>
      </c>
      <c r="T46" s="89">
        <v>33</v>
      </c>
      <c r="U46" s="70">
        <v>4</v>
      </c>
      <c r="V46" s="78">
        <v>188</v>
      </c>
    </row>
    <row r="47" spans="1:22" s="9" customFormat="1" ht="15" customHeight="1">
      <c r="C47" s="33"/>
      <c r="D47" s="26" t="s">
        <v>11</v>
      </c>
      <c r="E47" s="32"/>
      <c r="F47" s="74">
        <f t="shared" si="38"/>
        <v>102556</v>
      </c>
      <c r="G47" s="71">
        <f t="shared" si="38"/>
        <v>0</v>
      </c>
      <c r="H47" s="71">
        <f t="shared" si="38"/>
        <v>0</v>
      </c>
      <c r="I47" s="74">
        <f t="shared" si="38"/>
        <v>50351</v>
      </c>
      <c r="J47" s="64" t="str">
        <f t="shared" si="39"/>
        <v>n/a</v>
      </c>
      <c r="K47" s="64" t="str">
        <f t="shared" si="40"/>
        <v>n/a</v>
      </c>
      <c r="L47" s="60">
        <f t="shared" ref="L47" si="42">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 t="shared" si="41"/>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43">F22</f>
        <v>81</v>
      </c>
      <c r="G49" s="74">
        <f t="shared" si="43"/>
        <v>44</v>
      </c>
      <c r="H49" s="71">
        <f t="shared" si="43"/>
        <v>0</v>
      </c>
      <c r="I49" s="74">
        <f t="shared" si="43"/>
        <v>93</v>
      </c>
      <c r="J49" s="64">
        <f t="shared" ref="J49:J50" si="44">IFERROR(F49/G49-1,"n/a")</f>
        <v>0.84090909090909083</v>
      </c>
      <c r="K49" s="64" t="str">
        <f t="shared" ref="K49:K50" si="45">IFERROR(F49/H49-1,"n/a")</f>
        <v>n/a</v>
      </c>
      <c r="L49" s="60">
        <f t="shared" ref="L49:L50" si="46">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43"/>
        <v>278520</v>
      </c>
      <c r="G50" s="74">
        <f t="shared" si="43"/>
        <v>64775</v>
      </c>
      <c r="H50" s="71">
        <f t="shared" si="43"/>
        <v>0</v>
      </c>
      <c r="I50" s="74">
        <f t="shared" si="43"/>
        <v>315639</v>
      </c>
      <c r="J50" s="64">
        <f t="shared" si="44"/>
        <v>3.2998070243149362</v>
      </c>
      <c r="K50" s="64" t="str">
        <f t="shared" si="45"/>
        <v>n/a</v>
      </c>
      <c r="L50" s="60">
        <f t="shared" si="46"/>
        <v>-0.11759953617898933</v>
      </c>
      <c r="M50" s="82">
        <f>+M23-'Mar-22'!M20</f>
        <v>1317232</v>
      </c>
      <c r="N50" s="82">
        <f>+N23-'Mar-22'!N20</f>
        <v>100033</v>
      </c>
      <c r="O50" s="82">
        <f>+O23-'Mar-22'!O20</f>
        <v>0</v>
      </c>
      <c r="P50" s="82">
        <f>+P23-'Mar-22'!P20</f>
        <v>1583513</v>
      </c>
      <c r="Q50" s="64">
        <f>IFERROR(M50/N50-1,"n/a")</f>
        <v>12.167974568392431</v>
      </c>
      <c r="R50" s="64" t="str">
        <f>IFERROR(M50/O50-1,"n/a")</f>
        <v>n/a</v>
      </c>
      <c r="S50" s="60">
        <f t="shared" ref="S50" si="47">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48">F25</f>
        <v>32</v>
      </c>
      <c r="G52" s="74">
        <f t="shared" si="48"/>
        <v>17</v>
      </c>
      <c r="H52" s="71">
        <f t="shared" si="48"/>
        <v>2</v>
      </c>
      <c r="I52" s="74">
        <f t="shared" si="48"/>
        <v>35</v>
      </c>
      <c r="J52" s="64">
        <f t="shared" ref="J52:J53" si="49">IFERROR(F52/G52-1,"n/a")</f>
        <v>0.88235294117647056</v>
      </c>
      <c r="K52" s="64">
        <f t="shared" ref="K52:K53" si="50">IFERROR(F52/H52-1,"n/a")</f>
        <v>15</v>
      </c>
      <c r="L52" s="60">
        <f t="shared" ref="L52:L53" si="51">IFERROR(F52/I52-1,"n/a")</f>
        <v>-8.5714285714285743E-2</v>
      </c>
      <c r="M52" s="70">
        <f>+M25-'Mar-22'!M22</f>
        <v>165</v>
      </c>
      <c r="N52" s="70">
        <f>+N25-'Mar-22'!N22</f>
        <v>45</v>
      </c>
      <c r="O52" s="82">
        <f>+O25-'Mar-22'!O22</f>
        <v>2</v>
      </c>
      <c r="P52" s="70">
        <f>+P25-'Mar-22'!P22</f>
        <v>184</v>
      </c>
      <c r="Q52" s="64">
        <f>IFERROR(M52/N52-1,"n/a")</f>
        <v>2.6666666666666665</v>
      </c>
      <c r="R52" s="64">
        <f>IFERROR(M52/O52-1,"n/a")</f>
        <v>81.5</v>
      </c>
      <c r="S52" s="60">
        <f t="shared" ref="S52:S53" si="52">IFERROR(M52/P52-1,"n/a")</f>
        <v>-0.10326086956521741</v>
      </c>
      <c r="T52" s="89">
        <v>121</v>
      </c>
      <c r="U52" s="70">
        <v>41</v>
      </c>
      <c r="V52" s="78">
        <v>361</v>
      </c>
    </row>
    <row r="53" spans="3:22" s="9" customFormat="1" ht="15" customHeight="1">
      <c r="C53" s="33"/>
      <c r="D53" s="26" t="s">
        <v>11</v>
      </c>
      <c r="E53" s="32"/>
      <c r="F53" s="74">
        <f t="shared" si="48"/>
        <v>96458</v>
      </c>
      <c r="G53" s="74">
        <f t="shared" si="48"/>
        <v>24100</v>
      </c>
      <c r="H53" s="71">
        <f t="shared" si="48"/>
        <v>2541</v>
      </c>
      <c r="I53" s="74">
        <f t="shared" si="48"/>
        <v>108905</v>
      </c>
      <c r="J53" s="64">
        <f t="shared" si="49"/>
        <v>3.0024066390041497</v>
      </c>
      <c r="K53" s="64">
        <f t="shared" si="50"/>
        <v>36.960645415190868</v>
      </c>
      <c r="L53" s="60">
        <f t="shared" si="51"/>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 t="shared" si="52"/>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53">F28</f>
        <v>72</v>
      </c>
      <c r="G55" s="74">
        <f t="shared" si="53"/>
        <v>16</v>
      </c>
      <c r="H55" s="71">
        <f t="shared" si="53"/>
        <v>3</v>
      </c>
      <c r="I55" s="74">
        <f t="shared" si="53"/>
        <v>44</v>
      </c>
      <c r="J55" s="64">
        <f t="shared" ref="J55:J58" si="54">IFERROR(F55/G55-1,"n/a")</f>
        <v>3.5</v>
      </c>
      <c r="K55" s="64">
        <f t="shared" ref="K55:K58" si="55">IFERROR(F55/H55-1,"n/a")</f>
        <v>23</v>
      </c>
      <c r="L55" s="60">
        <f t="shared" ref="L55:L58" si="56">IFERROR(F55/I55-1,"n/a")</f>
        <v>0.63636363636363646</v>
      </c>
      <c r="M55" s="70">
        <f>+M28-'Mar-22'!M25</f>
        <v>330</v>
      </c>
      <c r="N55" s="70">
        <f>+N28-'Mar-22'!N25</f>
        <v>53</v>
      </c>
      <c r="O55" s="70">
        <f>+O28-'Mar-22'!O25</f>
        <v>4</v>
      </c>
      <c r="P55" s="70">
        <f>+P28-'Mar-22'!P25</f>
        <v>212</v>
      </c>
      <c r="Q55" s="64">
        <f>IFERROR(M55/N55-1,"n/a")</f>
        <v>5.2264150943396226</v>
      </c>
      <c r="R55" s="64">
        <f>IFERROR(M55/O55-1,"n/a")</f>
        <v>81.5</v>
      </c>
      <c r="S55" s="60">
        <f t="shared" ref="S55:S58" si="57">IFERROR(M55/P55-1,"n/a")</f>
        <v>0.55660377358490565</v>
      </c>
      <c r="T55" s="89">
        <v>140</v>
      </c>
      <c r="U55" s="70">
        <v>40</v>
      </c>
      <c r="V55" s="78">
        <v>360</v>
      </c>
    </row>
    <row r="56" spans="3:22" ht="15.45" customHeight="1">
      <c r="C56" s="33"/>
      <c r="D56" s="26" t="s">
        <v>11</v>
      </c>
      <c r="E56" s="32"/>
      <c r="F56" s="74">
        <f t="shared" si="53"/>
        <v>184094</v>
      </c>
      <c r="G56" s="74">
        <f t="shared" si="53"/>
        <v>25181</v>
      </c>
      <c r="H56" s="71">
        <f t="shared" si="53"/>
        <v>0</v>
      </c>
      <c r="I56" s="74">
        <f t="shared" si="53"/>
        <v>149851</v>
      </c>
      <c r="J56" s="64">
        <f t="shared" si="54"/>
        <v>6.310829593741313</v>
      </c>
      <c r="K56" s="64" t="str">
        <f t="shared" si="55"/>
        <v>n/a</v>
      </c>
      <c r="L56" s="60">
        <f t="shared" si="56"/>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 t="shared" si="57"/>
        <v>-9.4223432406780994E-2</v>
      </c>
      <c r="T56" s="82">
        <v>174336</v>
      </c>
      <c r="U56" s="84">
        <v>21928</v>
      </c>
      <c r="V56" s="78">
        <f>706948+155011</f>
        <v>861959</v>
      </c>
    </row>
    <row r="57" spans="3:22" ht="26.7" customHeight="1" thickBot="1">
      <c r="C57" s="35" t="s">
        <v>12</v>
      </c>
      <c r="D57" s="36"/>
      <c r="E57" s="37"/>
      <c r="F57" s="75">
        <f t="shared" ref="F57:I58" si="58">F40+F43+F46+F49+F52+F55</f>
        <v>310</v>
      </c>
      <c r="G57" s="75">
        <f t="shared" si="58"/>
        <v>108</v>
      </c>
      <c r="H57" s="75">
        <f t="shared" si="58"/>
        <v>5</v>
      </c>
      <c r="I57" s="75">
        <f t="shared" si="58"/>
        <v>272</v>
      </c>
      <c r="J57" s="66">
        <f t="shared" si="54"/>
        <v>1.8703703703703702</v>
      </c>
      <c r="K57" s="66">
        <f t="shared" si="55"/>
        <v>61</v>
      </c>
      <c r="L57" s="62">
        <f t="shared" si="56"/>
        <v>0.13970588235294112</v>
      </c>
      <c r="M57" s="46">
        <f t="shared" ref="M57:P58" si="59">M40+M43+M46+M49+M52+M55</f>
        <v>1636</v>
      </c>
      <c r="N57" s="46">
        <f t="shared" si="59"/>
        <v>222</v>
      </c>
      <c r="O57" s="46">
        <f t="shared" si="59"/>
        <v>49</v>
      </c>
      <c r="P57" s="46">
        <f t="shared" si="59"/>
        <v>1442</v>
      </c>
      <c r="Q57" s="66">
        <f>IFERROR(M57/N57-1,"n/a")</f>
        <v>6.3693693693693696</v>
      </c>
      <c r="R57" s="66">
        <f>IFERROR(M57/O57-1,"n/a")</f>
        <v>32.387755102040813</v>
      </c>
      <c r="S57" s="62">
        <f t="shared" si="57"/>
        <v>0.13453536754507622</v>
      </c>
      <c r="T57" s="46">
        <f t="shared" ref="T57:V58" si="60">T40+T43+T46+T49+T52+T55</f>
        <v>1682</v>
      </c>
      <c r="U57" s="46">
        <f t="shared" si="60"/>
        <v>679</v>
      </c>
      <c r="V57" s="80">
        <f t="shared" si="60"/>
        <v>3274</v>
      </c>
    </row>
    <row r="58" spans="3:22" ht="26.7" customHeight="1" thickTop="1" thickBot="1">
      <c r="C58" s="38" t="s">
        <v>13</v>
      </c>
      <c r="D58" s="39"/>
      <c r="E58" s="40"/>
      <c r="F58" s="76">
        <f t="shared" si="58"/>
        <v>888814</v>
      </c>
      <c r="G58" s="76">
        <f t="shared" si="58"/>
        <v>165560</v>
      </c>
      <c r="H58" s="76">
        <f t="shared" si="58"/>
        <v>2541</v>
      </c>
      <c r="I58" s="76">
        <f t="shared" si="58"/>
        <v>926112</v>
      </c>
      <c r="J58" s="67">
        <f t="shared" si="54"/>
        <v>4.368531046146412</v>
      </c>
      <c r="K58" s="67">
        <f t="shared" si="55"/>
        <v>348.78905942542303</v>
      </c>
      <c r="L58" s="63">
        <f t="shared" si="56"/>
        <v>-4.0273746587885739E-2</v>
      </c>
      <c r="M58" s="47">
        <f t="shared" si="59"/>
        <v>3511156</v>
      </c>
      <c r="N58" s="47">
        <f t="shared" si="59"/>
        <v>322041</v>
      </c>
      <c r="O58" s="47">
        <f t="shared" si="59"/>
        <v>10946</v>
      </c>
      <c r="P58" s="47">
        <f t="shared" si="59"/>
        <v>4279812</v>
      </c>
      <c r="Q58" s="67">
        <f>IFERROR(M58/N58-1,"n/a")</f>
        <v>9.9028229324837529</v>
      </c>
      <c r="R58" s="67">
        <f>IFERROR(M58/O58-1,"n/a")</f>
        <v>319.77069249040744</v>
      </c>
      <c r="S58" s="63">
        <f t="shared" si="57"/>
        <v>-0.17960041235456137</v>
      </c>
      <c r="T58" s="47">
        <f t="shared" si="60"/>
        <v>2411641</v>
      </c>
      <c r="U58" s="47">
        <f t="shared" si="60"/>
        <v>1324261</v>
      </c>
      <c r="V58" s="81">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topLeftCell="A11" zoomScale="85" zoomScaleNormal="85" zoomScalePageLayoutView="40" workbookViewId="0">
      <selection activeCell="M40" sqref="M40"/>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28" t="s">
        <v>55</v>
      </c>
      <c r="G9" s="128"/>
      <c r="H9" s="128"/>
      <c r="I9" s="128"/>
      <c r="J9" s="128"/>
      <c r="K9" s="128"/>
      <c r="L9" s="129"/>
      <c r="M9" s="130" t="s">
        <v>60</v>
      </c>
      <c r="N9" s="128"/>
      <c r="O9" s="128"/>
      <c r="P9" s="128"/>
      <c r="Q9" s="128"/>
      <c r="R9" s="128"/>
      <c r="S9" s="129"/>
      <c r="T9" s="130" t="s">
        <v>57</v>
      </c>
      <c r="U9" s="128"/>
      <c r="V9" s="13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 t="shared" ref="L13:L14" si="1">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 t="shared" ref="K14" si="2">IFERROR(F14/H14-1,"n/a")</f>
        <v>n/a</v>
      </c>
      <c r="L14" s="60">
        <f t="shared" si="1"/>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 t="shared" ref="K16:K17" si="3">IFERROR(F16/H16-1,"n/a")</f>
        <v>n/a</v>
      </c>
      <c r="L16" s="60">
        <f t="shared" ref="L16:L17" si="4">IFERROR(F16/I16-1,"n/a")</f>
        <v>4.4117647058823595E-2</v>
      </c>
      <c r="M16" s="68">
        <f>F16+'Jun-22'!M13</f>
        <v>391</v>
      </c>
      <c r="N16" s="68">
        <f>G16+'Jun-22'!N13</f>
        <v>14</v>
      </c>
      <c r="O16" s="68">
        <f>H16+'Jun-22'!O13</f>
        <v>43</v>
      </c>
      <c r="P16" s="68">
        <f>I16+'Jun-22'!P13</f>
        <v>430</v>
      </c>
      <c r="Q16" s="64">
        <f t="shared" ref="Q16:Q17" si="5">IFERROR(M16/N16-1,"n/a")</f>
        <v>26.928571428571427</v>
      </c>
      <c r="R16" s="64">
        <f t="shared" ref="R16:R17" si="6">IFERROR(M16/O16-1,"n/a")</f>
        <v>8.0930232558139537</v>
      </c>
      <c r="S16" s="60">
        <f t="shared" ref="S16:S17" si="7">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 t="shared" si="3"/>
        <v>n/a</v>
      </c>
      <c r="L17" s="60">
        <f t="shared" si="4"/>
        <v>3.9127555063802388E-2</v>
      </c>
      <c r="M17" s="68">
        <f>F17+'Jun-22'!M14</f>
        <v>805117</v>
      </c>
      <c r="N17" s="68">
        <f>G17+'Jun-22'!N14</f>
        <v>28476</v>
      </c>
      <c r="O17" s="68">
        <f>H17+'Jun-22'!O14</f>
        <v>140552</v>
      </c>
      <c r="P17" s="68">
        <f>I17+'Jun-22'!P14</f>
        <v>1301649</v>
      </c>
      <c r="Q17" s="64">
        <f t="shared" si="5"/>
        <v>27.273528585475489</v>
      </c>
      <c r="R17" s="64">
        <f t="shared" si="6"/>
        <v>4.7282500426888268</v>
      </c>
      <c r="S17" s="60">
        <f t="shared" si="7"/>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 t="shared" ref="K19:K20" si="8">IFERROR(F19/H19-1,"n/a")</f>
        <v>59</v>
      </c>
      <c r="L19" s="60">
        <f>IFERROR(F19/I19-1,"n/a")</f>
        <v>0.875</v>
      </c>
      <c r="M19" s="68">
        <f>F19+'Jun-22'!M16</f>
        <v>227</v>
      </c>
      <c r="N19" s="68">
        <f>G19+'Jun-22'!N16</f>
        <v>0</v>
      </c>
      <c r="O19" s="68">
        <f>H19+'Jun-22'!O16</f>
        <v>4</v>
      </c>
      <c r="P19" s="68">
        <f>I19+'Jun-22'!P16</f>
        <v>101</v>
      </c>
      <c r="Q19" s="64" t="str">
        <f t="shared" ref="Q19:Q20" si="9">IFERROR(M19/N19-1,"n/a")</f>
        <v>n/a</v>
      </c>
      <c r="R19" s="64">
        <f t="shared" ref="R19:R20" si="10">IFERROR(M19/O19-1,"n/a")</f>
        <v>55.75</v>
      </c>
      <c r="S19" s="60">
        <f t="shared" ref="S19:S20" si="11">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 t="shared" si="8"/>
        <v>730.4414414414415</v>
      </c>
      <c r="L20" s="60">
        <f t="shared" ref="L20:L31" si="12">IFERROR(F20/I20-1,"n/a")</f>
        <v>0.99724484022533266</v>
      </c>
      <c r="M20" s="68">
        <f>F20+'Jun-22'!M17</f>
        <v>239590</v>
      </c>
      <c r="N20" s="68">
        <f>G20+'Jun-22'!N17</f>
        <v>0</v>
      </c>
      <c r="O20" s="68">
        <f>H20+'Jun-22'!O17</f>
        <v>1753</v>
      </c>
      <c r="P20" s="68">
        <f>I20+'Jun-22'!P17</f>
        <v>117191</v>
      </c>
      <c r="Q20" s="64" t="str">
        <f t="shared" si="9"/>
        <v>n/a</v>
      </c>
      <c r="R20" s="64">
        <f t="shared" si="10"/>
        <v>135.67427267541359</v>
      </c>
      <c r="S20" s="60">
        <f t="shared" si="11"/>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 t="shared" ref="K22:K23" si="13">IFERROR(F22/H22-1,"n/a")</f>
        <v>n/a</v>
      </c>
      <c r="L22" s="60">
        <f t="shared" si="12"/>
        <v>-0.12631578947368416</v>
      </c>
      <c r="M22" s="68">
        <f>F22+'Jun-22'!M19</f>
        <v>683</v>
      </c>
      <c r="N22" s="68">
        <f>G22+'Jun-22'!N19</f>
        <v>29</v>
      </c>
      <c r="O22" s="68">
        <f>H22+'Jun-22'!O19</f>
        <v>406</v>
      </c>
      <c r="P22" s="68">
        <f>I22+'Jun-22'!P19</f>
        <v>687</v>
      </c>
      <c r="Q22" s="64">
        <f t="shared" ref="Q22:Q23" si="14">IFERROR(M22/N22-1,"n/a")</f>
        <v>22.551724137931036</v>
      </c>
      <c r="R22" s="64">
        <f t="shared" ref="R22:R23" si="15">IFERROR(M22/O22-1,"n/a")</f>
        <v>0.68226600985221686</v>
      </c>
      <c r="S22" s="60">
        <f t="shared" ref="S22:S23" si="16">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 t="shared" si="13"/>
        <v>n/a</v>
      </c>
      <c r="L23" s="60">
        <f t="shared" si="12"/>
        <v>-0.10212090329476398</v>
      </c>
      <c r="M23" s="68">
        <f>F23+'Jun-22'!M20</f>
        <v>1642042</v>
      </c>
      <c r="N23" s="68">
        <f>G23+'Jun-22'!N20</f>
        <v>35258</v>
      </c>
      <c r="O23" s="68">
        <f>H23+'Jun-22'!O20</f>
        <v>833999</v>
      </c>
      <c r="P23" s="68">
        <f>I23+'Jun-22'!P20</f>
        <v>2333598</v>
      </c>
      <c r="Q23" s="64">
        <f t="shared" si="14"/>
        <v>45.572182199784443</v>
      </c>
      <c r="R23" s="64">
        <f t="shared" si="15"/>
        <v>0.96887766052477287</v>
      </c>
      <c r="S23" s="60">
        <f t="shared" si="16"/>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 t="shared" ref="K25:K26" si="17">IFERROR(F25/H25-1,"n/a")</f>
        <v>n/a</v>
      </c>
      <c r="L25" s="60">
        <f t="shared" si="12"/>
        <v>-8.333333333333337E-2</v>
      </c>
      <c r="M25" s="68">
        <f>F25+'Jun-22'!M22</f>
        <v>156</v>
      </c>
      <c r="N25" s="68">
        <f>G25+'Jun-22'!N22</f>
        <v>37</v>
      </c>
      <c r="O25" s="68">
        <f>H25+'Jun-22'!O22</f>
        <v>9</v>
      </c>
      <c r="P25" s="68">
        <f>I25+'Jun-22'!P22</f>
        <v>169</v>
      </c>
      <c r="Q25" s="64">
        <f t="shared" ref="Q25:Q26" si="18">IFERROR(M25/N25-1,"n/a")</f>
        <v>3.2162162162162158</v>
      </c>
      <c r="R25" s="64">
        <f t="shared" ref="R25:R26" si="19">IFERROR(M25/O25-1,"n/a")</f>
        <v>16.333333333333332</v>
      </c>
      <c r="S25" s="60">
        <f t="shared" ref="S25:S26" si="20">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 t="shared" si="17"/>
        <v>n/a</v>
      </c>
      <c r="L26" s="60">
        <f t="shared" si="12"/>
        <v>-0.28375695768946319</v>
      </c>
      <c r="M26" s="68">
        <f>F26+'Jun-22'!M23</f>
        <v>250049</v>
      </c>
      <c r="N26" s="68">
        <f>G26+'Jun-22'!N23</f>
        <v>45450</v>
      </c>
      <c r="O26" s="68">
        <f>H26+'Jun-22'!O23</f>
        <v>40221</v>
      </c>
      <c r="P26" s="68">
        <f>I26+'Jun-22'!P23</f>
        <v>477135</v>
      </c>
      <c r="Q26" s="64">
        <f t="shared" si="18"/>
        <v>4.5016281628162815</v>
      </c>
      <c r="R26" s="64">
        <f t="shared" si="19"/>
        <v>5.216876755923523</v>
      </c>
      <c r="S26" s="60">
        <f t="shared" si="20"/>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 t="shared" ref="K28:K31" si="21">IFERROR(F28/H28-1,"n/a")</f>
        <v>64</v>
      </c>
      <c r="L28" s="60">
        <f t="shared" si="12"/>
        <v>0.41304347826086962</v>
      </c>
      <c r="M28" s="68">
        <f>F28+'Jun-22'!M25</f>
        <v>274</v>
      </c>
      <c r="N28" s="68">
        <f>G28+'Jun-22'!N25</f>
        <v>40</v>
      </c>
      <c r="O28" s="68">
        <f>H28+'Jun-22'!O25</f>
        <v>2</v>
      </c>
      <c r="P28" s="68">
        <f>I28+'Jun-22'!P25</f>
        <v>172</v>
      </c>
      <c r="Q28" s="64">
        <f t="shared" ref="Q28:Q31" si="22">IFERROR(M28/N28-1,"n/a")</f>
        <v>5.85</v>
      </c>
      <c r="R28" s="64">
        <f t="shared" ref="R28:R31" si="23">IFERROR(M28/O28-1,"n/a")</f>
        <v>136</v>
      </c>
      <c r="S28" s="60">
        <f t="shared" ref="S28:S31" si="24">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 t="shared" si="21"/>
        <v>21.842624568327576</v>
      </c>
      <c r="L29" s="60">
        <f t="shared" si="12"/>
        <v>5.2732894776730266E-2</v>
      </c>
      <c r="M29" s="68">
        <f>F29+'Jun-22'!M26</f>
        <v>359080</v>
      </c>
      <c r="N29" s="68">
        <f>G29+'Jun-22'!N26</f>
        <v>56633</v>
      </c>
      <c r="O29" s="68">
        <f>H29+'Jun-22'!O26</f>
        <v>9186</v>
      </c>
      <c r="P29" s="68">
        <f>I29+'Jun-22'!P26</f>
        <v>443129</v>
      </c>
      <c r="Q29" s="64">
        <f t="shared" si="22"/>
        <v>5.3404728691752155</v>
      </c>
      <c r="R29" s="64">
        <f t="shared" si="23"/>
        <v>38.089919442630091</v>
      </c>
      <c r="S29" s="60">
        <f t="shared" si="24"/>
        <v>-0.18967163060869408</v>
      </c>
      <c r="T29" s="68">
        <v>165083</v>
      </c>
      <c r="U29" s="70">
        <f>20768+8294</f>
        <v>29062</v>
      </c>
      <c r="V29" s="78">
        <f>659951+168729+38484</f>
        <v>867164</v>
      </c>
    </row>
    <row r="30" spans="1:38" ht="15" customHeight="1" thickBot="1">
      <c r="A30" s="9"/>
      <c r="B30" s="12"/>
      <c r="C30" s="35" t="s">
        <v>12</v>
      </c>
      <c r="D30" s="36"/>
      <c r="E30" s="37"/>
      <c r="F30" s="75">
        <f t="shared" ref="F30:I31" si="25">F13+F16+F19+F22+F25+F28</f>
        <v>313</v>
      </c>
      <c r="G30" s="75">
        <f t="shared" si="25"/>
        <v>63</v>
      </c>
      <c r="H30" s="75">
        <f t="shared" si="25"/>
        <v>2</v>
      </c>
      <c r="I30" s="75">
        <f t="shared" si="25"/>
        <v>283</v>
      </c>
      <c r="J30" s="66">
        <f t="shared" si="0"/>
        <v>3.9682539682539684</v>
      </c>
      <c r="K30" s="66">
        <f t="shared" si="21"/>
        <v>155.5</v>
      </c>
      <c r="L30" s="62">
        <f t="shared" si="12"/>
        <v>0.10600706713780927</v>
      </c>
      <c r="M30" s="46">
        <f t="shared" ref="M30:P31" si="26">M13+M16+M19+M22+M25+M28</f>
        <v>1958</v>
      </c>
      <c r="N30" s="46">
        <f t="shared" si="26"/>
        <v>126</v>
      </c>
      <c r="O30" s="46">
        <f t="shared" si="26"/>
        <v>609</v>
      </c>
      <c r="P30" s="46">
        <f t="shared" si="26"/>
        <v>1805</v>
      </c>
      <c r="Q30" s="66">
        <f t="shared" si="22"/>
        <v>14.53968253968254</v>
      </c>
      <c r="R30" s="66">
        <f t="shared" si="23"/>
        <v>2.2151067323481115</v>
      </c>
      <c r="S30" s="62">
        <f t="shared" si="24"/>
        <v>8.476454293628799E-2</v>
      </c>
      <c r="T30" s="46">
        <f t="shared" ref="T30:V31" si="27">T13+T16+T19+T22+T25+T28</f>
        <v>1062</v>
      </c>
      <c r="U30" s="46">
        <f t="shared" si="27"/>
        <v>667</v>
      </c>
      <c r="V30" s="80">
        <f t="shared" si="27"/>
        <v>3344</v>
      </c>
    </row>
    <row r="31" spans="1:38" s="22" customFormat="1" ht="15" customHeight="1" thickTop="1" thickBot="1">
      <c r="A31" s="9"/>
      <c r="B31" s="12"/>
      <c r="C31" s="38" t="s">
        <v>13</v>
      </c>
      <c r="D31" s="39"/>
      <c r="E31" s="40"/>
      <c r="F31" s="76">
        <f t="shared" si="25"/>
        <v>857239</v>
      </c>
      <c r="G31" s="76">
        <f t="shared" si="25"/>
        <v>92497</v>
      </c>
      <c r="H31" s="76">
        <f t="shared" si="25"/>
        <v>6192</v>
      </c>
      <c r="I31" s="76">
        <f t="shared" si="25"/>
        <v>869024</v>
      </c>
      <c r="J31" s="67">
        <f t="shared" si="0"/>
        <v>8.2677492242991661</v>
      </c>
      <c r="K31" s="67">
        <f t="shared" si="21"/>
        <v>137.44299095607235</v>
      </c>
      <c r="L31" s="63">
        <f t="shared" si="12"/>
        <v>-1.3561190484957852E-2</v>
      </c>
      <c r="M31" s="47">
        <f t="shared" si="26"/>
        <v>3490047</v>
      </c>
      <c r="N31" s="47">
        <f t="shared" si="26"/>
        <v>166584</v>
      </c>
      <c r="O31" s="47">
        <f t="shared" si="26"/>
        <v>1284596</v>
      </c>
      <c r="P31" s="47">
        <f t="shared" si="26"/>
        <v>5144226</v>
      </c>
      <c r="Q31" s="67">
        <f t="shared" si="22"/>
        <v>19.950673534072902</v>
      </c>
      <c r="R31" s="67">
        <f t="shared" si="23"/>
        <v>1.7168440505808831</v>
      </c>
      <c r="S31" s="63">
        <f t="shared" si="24"/>
        <v>-0.32156032802602375</v>
      </c>
      <c r="T31" s="47">
        <f t="shared" si="27"/>
        <v>1554247</v>
      </c>
      <c r="U31" s="47">
        <f t="shared" si="27"/>
        <v>1323431</v>
      </c>
      <c r="V31" s="81">
        <f t="shared" si="27"/>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28" t="str">
        <f>F9</f>
        <v>July</v>
      </c>
      <c r="G36" s="128"/>
      <c r="H36" s="128"/>
      <c r="I36" s="128"/>
      <c r="J36" s="128"/>
      <c r="K36" s="128"/>
      <c r="L36" s="129"/>
      <c r="M36" s="130" t="s">
        <v>61</v>
      </c>
      <c r="N36" s="128"/>
      <c r="O36" s="128"/>
      <c r="P36" s="128"/>
      <c r="Q36" s="128"/>
      <c r="R36" s="128"/>
      <c r="S36" s="129"/>
      <c r="T36" s="130" t="s">
        <v>58</v>
      </c>
      <c r="U36" s="128"/>
      <c r="V36" s="13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1</v>
      </c>
      <c r="G40" s="74">
        <f t="shared" ref="G40:I40" si="28">G13</f>
        <v>6</v>
      </c>
      <c r="H40" s="71">
        <f t="shared" si="28"/>
        <v>0</v>
      </c>
      <c r="I40" s="71">
        <f t="shared" si="28"/>
        <v>6</v>
      </c>
      <c r="J40" s="64">
        <f t="shared" ref="J40:J41" si="29">IFERROR(F40/G40-1,"n/a")</f>
        <v>-0.83333333333333337</v>
      </c>
      <c r="K40" s="64" t="str">
        <f>IFERROR(F40/H40-1,"n/a")</f>
        <v>n/a</v>
      </c>
      <c r="L40" s="60">
        <f t="shared" ref="L40:L41" si="30">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ref="F41:I41" si="31">F14</f>
        <v>3145</v>
      </c>
      <c r="G41" s="74">
        <f t="shared" si="31"/>
        <v>767</v>
      </c>
      <c r="H41" s="71">
        <f t="shared" si="31"/>
        <v>0</v>
      </c>
      <c r="I41" s="74">
        <f t="shared" si="31"/>
        <v>10620</v>
      </c>
      <c r="J41" s="64">
        <f t="shared" si="29"/>
        <v>3.1003911342894392</v>
      </c>
      <c r="K41" s="64" t="str">
        <f t="shared" ref="K41" si="32">IFERROR(F41/H41-1,"n/a")</f>
        <v>n/a</v>
      </c>
      <c r="L41" s="60">
        <f t="shared" si="30"/>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3" si="33">F16</f>
        <v>71</v>
      </c>
      <c r="G43" s="74">
        <f t="shared" si="33"/>
        <v>10</v>
      </c>
      <c r="H43" s="71">
        <f t="shared" si="33"/>
        <v>0</v>
      </c>
      <c r="I43" s="74">
        <f t="shared" si="33"/>
        <v>68</v>
      </c>
      <c r="J43" s="64">
        <f t="shared" ref="J43:J44" si="34">IFERROR(F43/G43-1,"n/a")</f>
        <v>6.1</v>
      </c>
      <c r="K43" s="64" t="str">
        <f t="shared" ref="K43:K44" si="35">IFERROR(F43/H43-1,"n/a")</f>
        <v>n/a</v>
      </c>
      <c r="L43" s="60">
        <f t="shared" ref="L43:L44" si="36">IFERROR(F43/I43-1,"n/a")</f>
        <v>4.4117647058823595E-2</v>
      </c>
      <c r="M43" s="70">
        <f>+M16-'Mar-22'!M13</f>
        <v>338</v>
      </c>
      <c r="N43" s="70">
        <f>+N16-'Mar-22'!N13</f>
        <v>14</v>
      </c>
      <c r="O43" s="82">
        <f>+O16-'Mar-22'!O13</f>
        <v>0</v>
      </c>
      <c r="P43" s="70">
        <f>+P16-'Mar-22'!P13</f>
        <v>341</v>
      </c>
      <c r="Q43" s="64">
        <f>IFERROR(M43/N43-1,"n/a")</f>
        <v>23.142857142857142</v>
      </c>
      <c r="R43" s="64" t="str">
        <f>IFERROR(M43/O43-1,"n/a")</f>
        <v>n/a</v>
      </c>
      <c r="S43" s="60">
        <f t="shared" ref="S43:S44" si="37">IFERROR(M43/P43-1,"n/a")</f>
        <v>-8.7976539589442737E-3</v>
      </c>
      <c r="T43" s="89">
        <v>336</v>
      </c>
      <c r="U43" s="70">
        <v>43</v>
      </c>
      <c r="V43" s="78">
        <v>781</v>
      </c>
    </row>
    <row r="44" spans="1:22" s="9" customFormat="1" ht="15" customHeight="1">
      <c r="C44" s="33"/>
      <c r="D44" s="26" t="s">
        <v>11</v>
      </c>
      <c r="E44" s="32"/>
      <c r="F44" s="74">
        <f t="shared" ref="F44:I44" si="38">F17</f>
        <v>271417</v>
      </c>
      <c r="G44" s="74">
        <f t="shared" si="38"/>
        <v>23553</v>
      </c>
      <c r="H44" s="71">
        <f t="shared" si="38"/>
        <v>0</v>
      </c>
      <c r="I44" s="74">
        <f t="shared" si="38"/>
        <v>261197</v>
      </c>
      <c r="J44" s="64">
        <f t="shared" si="34"/>
        <v>10.523670020804143</v>
      </c>
      <c r="K44" s="64" t="str">
        <f t="shared" si="35"/>
        <v>n/a</v>
      </c>
      <c r="L44" s="60">
        <f t="shared" si="36"/>
        <v>3.9127555063802388E-2</v>
      </c>
      <c r="M44" s="82">
        <f>+M17-'Mar-22'!M14</f>
        <v>736663</v>
      </c>
      <c r="N44" s="82">
        <f>+N17-'Mar-22'!N14</f>
        <v>28476</v>
      </c>
      <c r="O44" s="82">
        <f>+O17-'Mar-22'!O14</f>
        <v>0</v>
      </c>
      <c r="P44" s="82">
        <f>+P17-'Mar-22'!P14</f>
        <v>1049749</v>
      </c>
      <c r="Q44" s="64">
        <f>IFERROR(M44/N44-1,"n/a")</f>
        <v>24.869609495715689</v>
      </c>
      <c r="R44" s="64" t="str">
        <f>IFERROR(M44/O44-1,"n/a")</f>
        <v>n/a</v>
      </c>
      <c r="S44" s="60">
        <f t="shared" si="37"/>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6" si="39">F19</f>
        <v>60</v>
      </c>
      <c r="G46" s="71">
        <f t="shared" si="39"/>
        <v>0</v>
      </c>
      <c r="H46" s="71">
        <f t="shared" si="39"/>
        <v>1</v>
      </c>
      <c r="I46" s="74">
        <f t="shared" si="39"/>
        <v>32</v>
      </c>
      <c r="J46" s="64" t="str">
        <f t="shared" ref="J46:J47" si="40">IFERROR(F46/G46-1,"n/a")</f>
        <v>n/a</v>
      </c>
      <c r="K46" s="64">
        <f t="shared" ref="K46:K47" si="41">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 t="shared" ref="S46:S47" si="42">IFERROR(M46/P46-1,"n/a")</f>
        <v>1.2842105263157895</v>
      </c>
      <c r="T46" s="89">
        <v>33</v>
      </c>
      <c r="U46" s="70">
        <v>4</v>
      </c>
      <c r="V46" s="78">
        <v>188</v>
      </c>
    </row>
    <row r="47" spans="1:22" s="9" customFormat="1" ht="15" customHeight="1">
      <c r="C47" s="33"/>
      <c r="D47" s="26" t="s">
        <v>11</v>
      </c>
      <c r="E47" s="32"/>
      <c r="F47" s="74">
        <f t="shared" ref="F47:I47" si="43">F20</f>
        <v>81190</v>
      </c>
      <c r="G47" s="71">
        <f t="shared" si="43"/>
        <v>0</v>
      </c>
      <c r="H47" s="71">
        <f t="shared" si="43"/>
        <v>111</v>
      </c>
      <c r="I47" s="74">
        <f t="shared" si="43"/>
        <v>40651</v>
      </c>
      <c r="J47" s="64" t="str">
        <f t="shared" si="40"/>
        <v>n/a</v>
      </c>
      <c r="K47" s="64">
        <f t="shared" si="41"/>
        <v>730.4414414414415</v>
      </c>
      <c r="L47" s="60">
        <f t="shared" ref="L47" si="44">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 t="shared" si="42"/>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49" si="45">F22</f>
        <v>83</v>
      </c>
      <c r="G49" s="74">
        <f t="shared" si="45"/>
        <v>22</v>
      </c>
      <c r="H49" s="71">
        <f t="shared" si="45"/>
        <v>0</v>
      </c>
      <c r="I49" s="74">
        <f t="shared" si="45"/>
        <v>95</v>
      </c>
      <c r="J49" s="64">
        <f t="shared" ref="J49:J50" si="46">IFERROR(F49/G49-1,"n/a")</f>
        <v>2.7727272727272729</v>
      </c>
      <c r="K49" s="64" t="str">
        <f t="shared" ref="K49:K50" si="47">IFERROR(F49/H49-1,"n/a")</f>
        <v>n/a</v>
      </c>
      <c r="L49" s="60">
        <f t="shared" ref="L49:L50" si="48">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ref="F50:I50" si="49">F23</f>
        <v>288977</v>
      </c>
      <c r="G50" s="74">
        <f t="shared" si="49"/>
        <v>30147</v>
      </c>
      <c r="H50" s="71">
        <f t="shared" si="49"/>
        <v>0</v>
      </c>
      <c r="I50" s="74">
        <f t="shared" si="49"/>
        <v>321844</v>
      </c>
      <c r="J50" s="64">
        <f t="shared" si="46"/>
        <v>8.5855972401897365</v>
      </c>
      <c r="K50" s="64" t="str">
        <f t="shared" si="47"/>
        <v>n/a</v>
      </c>
      <c r="L50" s="60">
        <f t="shared" si="48"/>
        <v>-0.10212090329476398</v>
      </c>
      <c r="M50" s="82">
        <f>+M23-'Mar-22'!M20</f>
        <v>1038712</v>
      </c>
      <c r="N50" s="82">
        <f>+N23-'Mar-22'!N20</f>
        <v>35258</v>
      </c>
      <c r="O50" s="82">
        <f>+O23-'Mar-22'!O20</f>
        <v>0</v>
      </c>
      <c r="P50" s="82">
        <f>+P23-'Mar-22'!P20</f>
        <v>1267874</v>
      </c>
      <c r="Q50" s="64">
        <f>IFERROR(M50/N50-1,"n/a")</f>
        <v>28.460321061886663</v>
      </c>
      <c r="R50" s="64" t="str">
        <f>IFERROR(M50/O50-1,"n/a")</f>
        <v>n/a</v>
      </c>
      <c r="S50" s="60">
        <f t="shared" ref="S50" si="50">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2" si="51">F25</f>
        <v>33</v>
      </c>
      <c r="G52" s="74">
        <f t="shared" si="51"/>
        <v>9</v>
      </c>
      <c r="H52" s="71">
        <f t="shared" si="51"/>
        <v>0</v>
      </c>
      <c r="I52" s="74">
        <f t="shared" si="51"/>
        <v>36</v>
      </c>
      <c r="J52" s="64">
        <f t="shared" ref="J52:J53" si="52">IFERROR(F52/G52-1,"n/a")</f>
        <v>2.6666666666666665</v>
      </c>
      <c r="K52" s="64" t="str">
        <f t="shared" ref="K52:K53" si="53">IFERROR(F52/H52-1,"n/a")</f>
        <v>n/a</v>
      </c>
      <c r="L52" s="60">
        <f t="shared" ref="L52:L53" si="54">IFERROR(F52/I52-1,"n/a")</f>
        <v>-8.333333333333337E-2</v>
      </c>
      <c r="M52" s="70">
        <f>+M25-'Mar-22'!M22</f>
        <v>133</v>
      </c>
      <c r="N52" s="70">
        <f>+N25-'Mar-22'!N22</f>
        <v>28</v>
      </c>
      <c r="O52" s="82">
        <f>+O25-'Mar-22'!O22</f>
        <v>0</v>
      </c>
      <c r="P52" s="70">
        <f>+P25-'Mar-22'!P22</f>
        <v>149</v>
      </c>
      <c r="Q52" s="64">
        <f>IFERROR(M52/N52-1,"n/a")</f>
        <v>3.75</v>
      </c>
      <c r="R52" s="64" t="str">
        <f>IFERROR(M52/O52-1,"n/a")</f>
        <v>n/a</v>
      </c>
      <c r="S52" s="60">
        <f t="shared" ref="S52:S53" si="55">IFERROR(M52/P52-1,"n/a")</f>
        <v>-0.10738255033557043</v>
      </c>
      <c r="T52" s="89">
        <v>121</v>
      </c>
      <c r="U52" s="70">
        <v>41</v>
      </c>
      <c r="V52" s="78">
        <v>361</v>
      </c>
    </row>
    <row r="53" spans="3:22" s="9" customFormat="1" ht="15" customHeight="1">
      <c r="C53" s="33"/>
      <c r="D53" s="26" t="s">
        <v>11</v>
      </c>
      <c r="E53" s="32"/>
      <c r="F53" s="74">
        <f t="shared" ref="F53:I53" si="56">F26</f>
        <v>73604</v>
      </c>
      <c r="G53" s="74">
        <f t="shared" si="56"/>
        <v>14049</v>
      </c>
      <c r="H53" s="71">
        <f t="shared" si="56"/>
        <v>0</v>
      </c>
      <c r="I53" s="74">
        <f t="shared" si="56"/>
        <v>102764</v>
      </c>
      <c r="J53" s="64">
        <f t="shared" si="52"/>
        <v>4.2390917503025127</v>
      </c>
      <c r="K53" s="64" t="str">
        <f t="shared" si="53"/>
        <v>n/a</v>
      </c>
      <c r="L53" s="60">
        <f t="shared" si="54"/>
        <v>-0.28375695768946319</v>
      </c>
      <c r="M53" s="82">
        <f>+M26-'Mar-22'!M23</f>
        <v>223528</v>
      </c>
      <c r="N53" s="82">
        <f>+N26-'Mar-22'!N23</f>
        <v>37486</v>
      </c>
      <c r="O53" s="82">
        <f>+O26-'Mar-22'!O23</f>
        <v>0</v>
      </c>
      <c r="P53" s="82">
        <f>+P26-'Mar-22'!P23</f>
        <v>400860</v>
      </c>
      <c r="Q53" s="64">
        <f>IFERROR(M53/N53-1,"n/a")</f>
        <v>4.9629728431947928</v>
      </c>
      <c r="R53" s="64" t="str">
        <f>IFERROR(M53/O53-1,"n/a")</f>
        <v>n/a</v>
      </c>
      <c r="S53" s="60">
        <f t="shared" si="55"/>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5" si="57">F28</f>
        <v>65</v>
      </c>
      <c r="G55" s="74">
        <f t="shared" si="57"/>
        <v>16</v>
      </c>
      <c r="H55" s="71">
        <f t="shared" si="57"/>
        <v>1</v>
      </c>
      <c r="I55" s="74">
        <f t="shared" si="57"/>
        <v>46</v>
      </c>
      <c r="J55" s="64">
        <f t="shared" ref="J55:J58" si="58">IFERROR(F55/G55-1,"n/a")</f>
        <v>3.0625</v>
      </c>
      <c r="K55" s="64">
        <f t="shared" ref="K55:K58" si="59">IFERROR(F55/H55-1,"n/a")</f>
        <v>64</v>
      </c>
      <c r="L55" s="60">
        <f t="shared" ref="L55:L58" si="60">IFERROR(F55/I55-1,"n/a")</f>
        <v>0.41304347826086962</v>
      </c>
      <c r="M55" s="70">
        <f>+M28-'Mar-22'!M25</f>
        <v>258</v>
      </c>
      <c r="N55" s="70">
        <f>+N28-'Mar-22'!N25</f>
        <v>37</v>
      </c>
      <c r="O55" s="70">
        <f>+O28-'Mar-22'!O25</f>
        <v>1</v>
      </c>
      <c r="P55" s="70">
        <f>+P28-'Mar-22'!P25</f>
        <v>168</v>
      </c>
      <c r="Q55" s="64">
        <f>IFERROR(M55/N55-1,"n/a")</f>
        <v>5.9729729729729728</v>
      </c>
      <c r="R55" s="64">
        <f>IFERROR(M55/O55-1,"n/a")</f>
        <v>257</v>
      </c>
      <c r="S55" s="60">
        <f t="shared" ref="S55:S58" si="61">IFERROR(M55/P55-1,"n/a")</f>
        <v>0.53571428571428581</v>
      </c>
      <c r="T55" s="89">
        <v>140</v>
      </c>
      <c r="U55" s="70">
        <v>40</v>
      </c>
      <c r="V55" s="78">
        <v>360</v>
      </c>
    </row>
    <row r="56" spans="3:22" ht="15.45" customHeight="1">
      <c r="C56" s="33"/>
      <c r="D56" s="26" t="s">
        <v>11</v>
      </c>
      <c r="E56" s="32"/>
      <c r="F56" s="74">
        <f t="shared" ref="F56:I56" si="62">F29</f>
        <v>138906</v>
      </c>
      <c r="G56" s="74">
        <f t="shared" si="62"/>
        <v>23981</v>
      </c>
      <c r="H56" s="71">
        <f t="shared" si="62"/>
        <v>6081</v>
      </c>
      <c r="I56" s="74">
        <f t="shared" si="62"/>
        <v>131948</v>
      </c>
      <c r="J56" s="64">
        <f t="shared" si="58"/>
        <v>4.792335599015888</v>
      </c>
      <c r="K56" s="64">
        <f t="shared" si="59"/>
        <v>21.842624568327576</v>
      </c>
      <c r="L56" s="60">
        <f t="shared" si="60"/>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 t="shared" si="61"/>
        <v>-0.20488764816255545</v>
      </c>
      <c r="T56" s="82">
        <v>174336</v>
      </c>
      <c r="U56" s="84">
        <v>21928</v>
      </c>
      <c r="V56" s="78">
        <f>706948+155011</f>
        <v>861959</v>
      </c>
    </row>
    <row r="57" spans="3:22" ht="26.7" customHeight="1" thickBot="1">
      <c r="C57" s="35" t="s">
        <v>12</v>
      </c>
      <c r="D57" s="36"/>
      <c r="E57" s="37"/>
      <c r="F57" s="75">
        <f t="shared" ref="F57:I57" si="63">F40+F43+F46+F49+F52+F55</f>
        <v>313</v>
      </c>
      <c r="G57" s="75">
        <f t="shared" si="63"/>
        <v>63</v>
      </c>
      <c r="H57" s="75">
        <f t="shared" si="63"/>
        <v>2</v>
      </c>
      <c r="I57" s="75">
        <f t="shared" si="63"/>
        <v>283</v>
      </c>
      <c r="J57" s="66">
        <f t="shared" si="58"/>
        <v>3.9682539682539684</v>
      </c>
      <c r="K57" s="66">
        <f t="shared" si="59"/>
        <v>155.5</v>
      </c>
      <c r="L57" s="62">
        <f t="shared" si="60"/>
        <v>0.10600706713780927</v>
      </c>
      <c r="M57" s="46">
        <f t="shared" ref="M57:O57" si="64">M40+M43+M46+M49+M52+M55</f>
        <v>1326</v>
      </c>
      <c r="N57" s="46">
        <f t="shared" si="64"/>
        <v>114</v>
      </c>
      <c r="O57" s="46">
        <f t="shared" si="64"/>
        <v>44</v>
      </c>
      <c r="P57" s="46">
        <f t="shared" ref="P57" si="65">P40+P43+P46+P49+P52+P55</f>
        <v>1170</v>
      </c>
      <c r="Q57" s="66">
        <f>IFERROR(M57/N57-1,"n/a")</f>
        <v>10.631578947368421</v>
      </c>
      <c r="R57" s="66">
        <f>IFERROR(M57/O57-1,"n/a")</f>
        <v>29.136363636363637</v>
      </c>
      <c r="S57" s="62">
        <f t="shared" si="61"/>
        <v>0.1333333333333333</v>
      </c>
      <c r="T57" s="46">
        <f t="shared" ref="T57:V57" si="66">T40+T43+T46+T49+T52+T55</f>
        <v>1682</v>
      </c>
      <c r="U57" s="46">
        <f t="shared" si="66"/>
        <v>679</v>
      </c>
      <c r="V57" s="80">
        <f t="shared" si="66"/>
        <v>3274</v>
      </c>
    </row>
    <row r="58" spans="3:22" ht="26.7" customHeight="1" thickTop="1" thickBot="1">
      <c r="C58" s="38" t="s">
        <v>13</v>
      </c>
      <c r="D58" s="39"/>
      <c r="E58" s="40"/>
      <c r="F58" s="76">
        <f t="shared" ref="F58:I58" si="67">F41+F44+F47+F50+F53+F56</f>
        <v>857239</v>
      </c>
      <c r="G58" s="76">
        <f t="shared" si="67"/>
        <v>92497</v>
      </c>
      <c r="H58" s="76">
        <f t="shared" si="67"/>
        <v>6192</v>
      </c>
      <c r="I58" s="76">
        <f t="shared" si="67"/>
        <v>869024</v>
      </c>
      <c r="J58" s="67">
        <f t="shared" si="58"/>
        <v>8.2677492242991661</v>
      </c>
      <c r="K58" s="67">
        <f t="shared" si="59"/>
        <v>137.44299095607235</v>
      </c>
      <c r="L58" s="63">
        <f t="shared" si="60"/>
        <v>-1.3561190484957852E-2</v>
      </c>
      <c r="M58" s="47">
        <f t="shared" ref="M58:O58" si="68">M41+M44+M47+M50+M53+M56</f>
        <v>2622342</v>
      </c>
      <c r="N58" s="47">
        <f t="shared" si="68"/>
        <v>156481</v>
      </c>
      <c r="O58" s="47">
        <f t="shared" si="68"/>
        <v>8405</v>
      </c>
      <c r="P58" s="47">
        <f t="shared" ref="P58" si="69">P41+P44+P47+P50+P53+P56</f>
        <v>3353700</v>
      </c>
      <c r="Q58" s="67">
        <f>IFERROR(M58/N58-1,"n/a")</f>
        <v>15.758213457224837</v>
      </c>
      <c r="R58" s="67">
        <f>IFERROR(M58/O58-1,"n/a")</f>
        <v>310.99785841760854</v>
      </c>
      <c r="S58" s="63">
        <f t="shared" si="61"/>
        <v>-0.21807496198228826</v>
      </c>
      <c r="T58" s="47">
        <f t="shared" ref="T58:V58" si="70">T41+T44+T47+T50+T53+T56</f>
        <v>2411641</v>
      </c>
      <c r="U58" s="47">
        <f t="shared" si="70"/>
        <v>1324261</v>
      </c>
      <c r="V58" s="81">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51</v>
      </c>
      <c r="G6" s="128"/>
      <c r="H6" s="128"/>
      <c r="I6" s="128"/>
      <c r="J6" s="128"/>
      <c r="K6" s="128"/>
      <c r="L6" s="129"/>
      <c r="M6" s="130" t="s">
        <v>52</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 t="shared" ref="L10:L11" si="1">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 t="shared" ref="K11" si="2">IFERROR(F11/H11-1,"n/a")</f>
        <v>n/a</v>
      </c>
      <c r="L11" s="60">
        <f t="shared" si="1"/>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 t="shared" ref="K13:K14" si="3">IFERROR(F13/H13-1,"n/a")</f>
        <v>n/a</v>
      </c>
      <c r="L13" s="60">
        <f t="shared" ref="L13:L14" si="4">IFERROR(F13/I13-1,"n/a")</f>
        <v>-2.8571428571428581E-2</v>
      </c>
      <c r="M13" s="68">
        <f>F13+'May-22'!M13</f>
        <v>320</v>
      </c>
      <c r="N13" s="68">
        <f>G13+'May-22'!N13</f>
        <v>4</v>
      </c>
      <c r="O13" s="68">
        <f>H13+'May-22'!O13</f>
        <v>43</v>
      </c>
      <c r="P13" s="68">
        <f>I13+'May-22'!P13</f>
        <v>362</v>
      </c>
      <c r="Q13" s="64">
        <f t="shared" ref="Q13:Q14" si="5">IFERROR(M13/N13-1,"n/a")</f>
        <v>79</v>
      </c>
      <c r="R13" s="64">
        <f t="shared" ref="R13:R14" si="6">IFERROR(M13/O13-1,"n/a")</f>
        <v>6.441860465116279</v>
      </c>
      <c r="S13" s="60">
        <f t="shared" ref="S13:S14" si="7">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 t="shared" si="3"/>
        <v>n/a</v>
      </c>
      <c r="L14" s="60">
        <f t="shared" si="4"/>
        <v>-0.33784367771011048</v>
      </c>
      <c r="M14" s="68">
        <f>F14+'May-22'!M14</f>
        <v>533700</v>
      </c>
      <c r="N14" s="68">
        <f>G14+'May-22'!N14</f>
        <v>4923</v>
      </c>
      <c r="O14" s="68">
        <f>H14+'May-22'!O14</f>
        <v>140552</v>
      </c>
      <c r="P14" s="68">
        <f>I14+'May-22'!P14</f>
        <v>1040452</v>
      </c>
      <c r="Q14" s="64">
        <f t="shared" si="5"/>
        <v>107.40950639853747</v>
      </c>
      <c r="R14" s="64">
        <f t="shared" si="6"/>
        <v>2.7971711537366954</v>
      </c>
      <c r="S14" s="60">
        <f t="shared" si="7"/>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 t="shared" ref="K16:K17" si="8">IFERROR(F16/H16-1,"n/a")</f>
        <v>n/a</v>
      </c>
      <c r="L16" s="60">
        <f>IFERROR(F16/I16-1,"n/a")</f>
        <v>1.3333333333333335</v>
      </c>
      <c r="M16" s="68">
        <f>F16+'May-22'!M16</f>
        <v>167</v>
      </c>
      <c r="N16" s="68">
        <f>G16+'May-22'!N16</f>
        <v>0</v>
      </c>
      <c r="O16" s="68">
        <f>H16+'May-22'!O16</f>
        <v>3</v>
      </c>
      <c r="P16" s="68">
        <f>I16+'May-22'!P16</f>
        <v>69</v>
      </c>
      <c r="Q16" s="64" t="str">
        <f t="shared" ref="Q16:Q17" si="9">IFERROR(M16/N16-1,"n/a")</f>
        <v>n/a</v>
      </c>
      <c r="R16" s="64">
        <f t="shared" ref="R16:R17" si="10">IFERROR(M16/O16-1,"n/a")</f>
        <v>54.666666666666664</v>
      </c>
      <c r="S16" s="60">
        <f t="shared" ref="S16:S17" si="11">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 t="shared" si="8"/>
        <v>n/a</v>
      </c>
      <c r="L17" s="60">
        <f t="shared" ref="L17:L28" si="12">IFERROR(F17/I17-1,"n/a")</f>
        <v>1.257158069096072</v>
      </c>
      <c r="M17" s="68">
        <f>F17+'May-22'!M17</f>
        <v>158400</v>
      </c>
      <c r="N17" s="68">
        <f>G17+'May-22'!N17</f>
        <v>0</v>
      </c>
      <c r="O17" s="68">
        <f>H17+'May-22'!O17</f>
        <v>1642</v>
      </c>
      <c r="P17" s="68">
        <f>I17+'May-22'!P17</f>
        <v>76540</v>
      </c>
      <c r="Q17" s="64" t="str">
        <f t="shared" si="9"/>
        <v>n/a</v>
      </c>
      <c r="R17" s="64">
        <f t="shared" si="10"/>
        <v>95.467722289890375</v>
      </c>
      <c r="S17" s="60">
        <f t="shared" si="11"/>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 t="shared" ref="K19:K20" si="13">IFERROR(F19/H19-1,"n/a")</f>
        <v>n/a</v>
      </c>
      <c r="L19" s="60">
        <f t="shared" si="12"/>
        <v>-0.17391304347826086</v>
      </c>
      <c r="M19" s="68">
        <f>F19+'May-22'!M19</f>
        <v>600</v>
      </c>
      <c r="N19" s="68">
        <f>G19+'May-22'!N19</f>
        <v>7</v>
      </c>
      <c r="O19" s="68">
        <f>H19+'May-22'!O19</f>
        <v>406</v>
      </c>
      <c r="P19" s="68">
        <f>I19+'May-22'!P19</f>
        <v>592</v>
      </c>
      <c r="Q19" s="64">
        <f t="shared" ref="Q19:Q20" si="14">IFERROR(M19/N19-1,"n/a")</f>
        <v>84.714285714285708</v>
      </c>
      <c r="R19" s="64">
        <f t="shared" ref="R19:R20" si="15">IFERROR(M19/O19-1,"n/a")</f>
        <v>0.47783251231527091</v>
      </c>
      <c r="S19" s="60">
        <f t="shared" ref="S19:S20" si="16">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 t="shared" si="13"/>
        <v>n/a</v>
      </c>
      <c r="L20" s="60">
        <f t="shared" si="12"/>
        <v>-0.19061769369056458</v>
      </c>
      <c r="M20" s="68">
        <f>F20+'May-22'!M20</f>
        <v>1353065</v>
      </c>
      <c r="N20" s="68">
        <f>G20+'May-22'!N20</f>
        <v>5111</v>
      </c>
      <c r="O20" s="68">
        <f>H20+'May-22'!O20</f>
        <v>833999</v>
      </c>
      <c r="P20" s="68">
        <f>I20+'May-22'!P20</f>
        <v>2011754</v>
      </c>
      <c r="Q20" s="64">
        <f t="shared" si="14"/>
        <v>263.73586382312658</v>
      </c>
      <c r="R20" s="64">
        <f t="shared" si="15"/>
        <v>0.62238204122546903</v>
      </c>
      <c r="S20" s="60">
        <f t="shared" si="16"/>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 t="shared" ref="K22:K23" si="17">IFERROR(F22/H22-1,"n/a")</f>
        <v>n/a</v>
      </c>
      <c r="L22" s="60">
        <f t="shared" si="12"/>
        <v>0</v>
      </c>
      <c r="M22" s="68">
        <f>F22+'May-22'!M22</f>
        <v>123</v>
      </c>
      <c r="N22" s="68">
        <f>G22+'May-22'!N22</f>
        <v>28</v>
      </c>
      <c r="O22" s="68">
        <f>H22+'May-22'!O22</f>
        <v>9</v>
      </c>
      <c r="P22" s="68">
        <f>I22+'May-22'!P22</f>
        <v>133</v>
      </c>
      <c r="Q22" s="64">
        <f t="shared" ref="Q22:Q23" si="18">IFERROR(M22/N22-1,"n/a")</f>
        <v>3.3928571428571432</v>
      </c>
      <c r="R22" s="64">
        <f t="shared" ref="R22:R23" si="19">IFERROR(M22/O22-1,"n/a")</f>
        <v>12.666666666666666</v>
      </c>
      <c r="S22" s="60">
        <f t="shared" ref="S22:S23" si="20">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 t="shared" si="17"/>
        <v>n/a</v>
      </c>
      <c r="L23" s="60">
        <f t="shared" si="12"/>
        <v>-0.31088539220291211</v>
      </c>
      <c r="M23" s="68">
        <f>F23+'May-22'!M23</f>
        <v>176445</v>
      </c>
      <c r="N23" s="68">
        <f>G23+'May-22'!N23</f>
        <v>31401</v>
      </c>
      <c r="O23" s="68">
        <f>H23+'May-22'!O23</f>
        <v>40221</v>
      </c>
      <c r="P23" s="68">
        <f>I23+'May-22'!P23</f>
        <v>374371</v>
      </c>
      <c r="Q23" s="64">
        <f t="shared" si="18"/>
        <v>4.6190885640584698</v>
      </c>
      <c r="R23" s="64">
        <f t="shared" si="19"/>
        <v>3.3868874468561199</v>
      </c>
      <c r="S23" s="60">
        <f t="shared" si="20"/>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 t="shared" ref="K25:K28" si="21">IFERROR(F25/H25-1,"n/a")</f>
        <v>n/a</v>
      </c>
      <c r="L25" s="60">
        <f t="shared" si="12"/>
        <v>0.73913043478260865</v>
      </c>
      <c r="M25" s="68">
        <f>F25+'May-22'!M25</f>
        <v>209</v>
      </c>
      <c r="N25" s="68">
        <f>G25+'May-22'!N25</f>
        <v>24</v>
      </c>
      <c r="O25" s="68">
        <f>H25+'May-22'!O25</f>
        <v>1</v>
      </c>
      <c r="P25" s="68">
        <f>I25+'May-22'!P25</f>
        <v>126</v>
      </c>
      <c r="Q25" s="64">
        <f t="shared" ref="Q25:Q28" si="22">IFERROR(M25/N25-1,"n/a")</f>
        <v>7.7083333333333339</v>
      </c>
      <c r="R25" s="64">
        <f t="shared" ref="R25:R28" si="23">IFERROR(M25/O25-1,"n/a")</f>
        <v>208</v>
      </c>
      <c r="S25" s="60">
        <f t="shared" ref="S25:S28" si="24">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 t="shared" si="21"/>
        <v>42.829643018526887</v>
      </c>
      <c r="L26" s="60">
        <f t="shared" si="12"/>
        <v>-0.1678962990923597</v>
      </c>
      <c r="M26" s="68">
        <f>F26+'May-22'!M26</f>
        <v>220174</v>
      </c>
      <c r="N26" s="68">
        <f>G26+'May-22'!N26</f>
        <v>32652</v>
      </c>
      <c r="O26" s="68">
        <f>H26+'May-22'!O26</f>
        <v>3105</v>
      </c>
      <c r="P26" s="68">
        <f>I26+'May-22'!P26</f>
        <v>311181</v>
      </c>
      <c r="Q26" s="64">
        <f t="shared" si="22"/>
        <v>5.7430478990567195</v>
      </c>
      <c r="R26" s="64">
        <f t="shared" si="23"/>
        <v>69.909500805152973</v>
      </c>
      <c r="S26" s="60">
        <f t="shared" si="24"/>
        <v>-0.29245680166848231</v>
      </c>
      <c r="T26" s="68">
        <v>165083</v>
      </c>
      <c r="U26" s="70">
        <f>20768+8294</f>
        <v>29062</v>
      </c>
      <c r="V26" s="70">
        <f>659951+168729+38484</f>
        <v>867164</v>
      </c>
    </row>
    <row r="27" spans="1:38" ht="15" thickBot="1">
      <c r="A27" s="9"/>
      <c r="B27" s="12"/>
      <c r="C27" s="35" t="s">
        <v>12</v>
      </c>
      <c r="D27" s="36"/>
      <c r="E27" s="37"/>
      <c r="F27" s="75">
        <f t="shared" ref="F27:I28" si="25">F10+F13+F16+F19+F22+F25</f>
        <v>328</v>
      </c>
      <c r="G27" s="75">
        <f t="shared" si="25"/>
        <v>26</v>
      </c>
      <c r="H27" s="75">
        <f t="shared" si="25"/>
        <v>0</v>
      </c>
      <c r="I27" s="75">
        <f t="shared" si="25"/>
        <v>280</v>
      </c>
      <c r="J27" s="66">
        <f t="shared" si="0"/>
        <v>11.615384615384615</v>
      </c>
      <c r="K27" s="66" t="str">
        <f t="shared" si="21"/>
        <v>n/a</v>
      </c>
      <c r="L27" s="62">
        <f t="shared" si="12"/>
        <v>0.17142857142857149</v>
      </c>
      <c r="M27" s="46">
        <f t="shared" ref="M27:P28" si="26">M10+M13+M16+M19+M22+M25</f>
        <v>1645</v>
      </c>
      <c r="N27" s="46">
        <f t="shared" si="26"/>
        <v>63</v>
      </c>
      <c r="O27" s="46">
        <f t="shared" si="26"/>
        <v>607</v>
      </c>
      <c r="P27" s="46">
        <f t="shared" si="26"/>
        <v>1522</v>
      </c>
      <c r="Q27" s="66">
        <f t="shared" si="22"/>
        <v>25.111111111111111</v>
      </c>
      <c r="R27" s="66">
        <f t="shared" si="23"/>
        <v>1.7100494233937398</v>
      </c>
      <c r="S27" s="62">
        <f t="shared" si="24"/>
        <v>8.0814717477003972E-2</v>
      </c>
      <c r="T27" s="46">
        <f t="shared" ref="T27:V28" si="27">T10+T13+T16+T19+T22+T25</f>
        <v>1062</v>
      </c>
      <c r="U27" s="46">
        <f t="shared" si="27"/>
        <v>667</v>
      </c>
      <c r="V27" s="46">
        <f t="shared" si="27"/>
        <v>3344</v>
      </c>
    </row>
    <row r="28" spans="1:38" s="22" customFormat="1" ht="15.6" thickTop="1" thickBot="1">
      <c r="A28" s="9"/>
      <c r="B28" s="12"/>
      <c r="C28" s="38" t="s">
        <v>13</v>
      </c>
      <c r="D28" s="39"/>
      <c r="E28" s="40"/>
      <c r="F28" s="76">
        <f t="shared" si="25"/>
        <v>677738</v>
      </c>
      <c r="G28" s="76">
        <f t="shared" si="25"/>
        <v>33501</v>
      </c>
      <c r="H28" s="76">
        <f t="shared" si="25"/>
        <v>2213</v>
      </c>
      <c r="I28" s="76">
        <f t="shared" si="25"/>
        <v>852389</v>
      </c>
      <c r="J28" s="67">
        <f t="shared" si="0"/>
        <v>19.230381182651264</v>
      </c>
      <c r="K28" s="67">
        <f t="shared" si="21"/>
        <v>305.25305015815633</v>
      </c>
      <c r="L28" s="63">
        <f t="shared" si="12"/>
        <v>-0.20489588673715875</v>
      </c>
      <c r="M28" s="47">
        <f t="shared" si="26"/>
        <v>2632808</v>
      </c>
      <c r="N28" s="47">
        <f t="shared" si="26"/>
        <v>74087</v>
      </c>
      <c r="O28" s="47">
        <f t="shared" si="26"/>
        <v>1278404</v>
      </c>
      <c r="P28" s="47">
        <f t="shared" si="26"/>
        <v>4275202</v>
      </c>
      <c r="Q28" s="67">
        <f t="shared" si="22"/>
        <v>34.536706844655605</v>
      </c>
      <c r="R28" s="67">
        <f t="shared" si="23"/>
        <v>1.0594491256285181</v>
      </c>
      <c r="S28" s="63">
        <f t="shared" si="24"/>
        <v>-0.38416757851441874</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47</v>
      </c>
      <c r="G6" s="128"/>
      <c r="H6" s="128"/>
      <c r="I6" s="128"/>
      <c r="J6" s="128"/>
      <c r="K6" s="128"/>
      <c r="L6" s="129"/>
      <c r="M6" s="130" t="s">
        <v>49</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 t="shared" ref="L10:L11" si="1">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 t="shared" ref="K11" si="2">IFERROR(F11/H11-1,"n/a")</f>
        <v>n/a</v>
      </c>
      <c r="L11" s="60">
        <f t="shared" si="1"/>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 t="shared" ref="K13:K14" si="3">IFERROR(F13/H13-1,"n/a")</f>
        <v>n/a</v>
      </c>
      <c r="L13" s="60">
        <f t="shared" ref="L13:L14" si="4">IFERROR(F13/I13-1,"n/a")</f>
        <v>-8.8495575221238965E-2</v>
      </c>
      <c r="M13" s="68">
        <f>F13+'Apr-22'!M13</f>
        <v>252</v>
      </c>
      <c r="N13" s="68">
        <f>G13+'Apr-22'!N13</f>
        <v>0</v>
      </c>
      <c r="O13" s="68">
        <f>H13+'Apr-22'!O13</f>
        <v>43</v>
      </c>
      <c r="P13" s="68">
        <f>I13+'Apr-22'!P13</f>
        <v>292</v>
      </c>
      <c r="Q13" s="64" t="str">
        <f t="shared" ref="Q13:Q14" si="5">IFERROR(M13/N13-1,"n/a")</f>
        <v>n/a</v>
      </c>
      <c r="R13" s="64">
        <f t="shared" ref="R13:R14" si="6">IFERROR(M13/O13-1,"n/a")</f>
        <v>4.8604651162790695</v>
      </c>
      <c r="S13" s="60">
        <f t="shared" ref="S13:S14" si="7">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 t="shared" si="3"/>
        <v>n/a</v>
      </c>
      <c r="L14" s="60">
        <f t="shared" si="4"/>
        <v>-0.44076952520428037</v>
      </c>
      <c r="M14" s="68">
        <f>F14+'Apr-22'!M14</f>
        <v>351364</v>
      </c>
      <c r="N14" s="68">
        <f>G14+'Apr-22'!N14</f>
        <v>0</v>
      </c>
      <c r="O14" s="68">
        <f>H14+'Apr-22'!O14</f>
        <v>140552</v>
      </c>
      <c r="P14" s="68">
        <f>I14+'Apr-22'!P14</f>
        <v>765085</v>
      </c>
      <c r="Q14" s="64" t="str">
        <f t="shared" si="5"/>
        <v>n/a</v>
      </c>
      <c r="R14" s="64">
        <f t="shared" si="6"/>
        <v>1.4998861631282372</v>
      </c>
      <c r="S14" s="60">
        <f t="shared" si="7"/>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 t="shared" ref="K16:K17" si="8">IFERROR(F16/H16-1,"n/a")</f>
        <v>n/a</v>
      </c>
      <c r="L16" s="60">
        <f>IFERROR(F16/I16-1,"n/a")</f>
        <v>1.9565217391304346</v>
      </c>
      <c r="M16" s="68">
        <f>F16+'Apr-22'!M16</f>
        <v>104</v>
      </c>
      <c r="N16" s="68">
        <f>G16+'Apr-22'!N16</f>
        <v>0</v>
      </c>
      <c r="O16" s="68">
        <f>H16+'Apr-22'!O16</f>
        <v>3</v>
      </c>
      <c r="P16" s="68">
        <f>I16+'Apr-22'!P16</f>
        <v>42</v>
      </c>
      <c r="Q16" s="64" t="str">
        <f t="shared" ref="Q16:Q17" si="9">IFERROR(M16/N16-1,"n/a")</f>
        <v>n/a</v>
      </c>
      <c r="R16" s="64">
        <f t="shared" ref="R16:R17" si="10">IFERROR(M16/O16-1,"n/a")</f>
        <v>33.666666666666664</v>
      </c>
      <c r="S16" s="60">
        <f t="shared" ref="S16:S17" si="11">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 t="shared" si="8"/>
        <v>n/a</v>
      </c>
      <c r="L17" s="60">
        <f t="shared" ref="L17:L28" si="12">IFERROR(F17/I17-1,"n/a")</f>
        <v>1.5617582794224756</v>
      </c>
      <c r="M17" s="68">
        <f>F17+'Apr-22'!M17</f>
        <v>82090</v>
      </c>
      <c r="N17" s="68">
        <f>G17+'Apr-22'!N17</f>
        <v>0</v>
      </c>
      <c r="O17" s="68">
        <f>H17+'Apr-22'!O17</f>
        <v>1642</v>
      </c>
      <c r="P17" s="68">
        <f>I17+'Apr-22'!P17</f>
        <v>42732</v>
      </c>
      <c r="Q17" s="64" t="str">
        <f t="shared" si="9"/>
        <v>n/a</v>
      </c>
      <c r="R17" s="64">
        <f t="shared" si="10"/>
        <v>48.993909866017056</v>
      </c>
      <c r="S17" s="60">
        <f t="shared" si="11"/>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 t="shared" ref="K19:K20" si="13">IFERROR(F19/H19-1,"n/a")</f>
        <v>n/a</v>
      </c>
      <c r="L19" s="60">
        <f t="shared" si="12"/>
        <v>-2.4390243902439046E-2</v>
      </c>
      <c r="M19" s="68">
        <f>F19+'Apr-22'!M19</f>
        <v>524</v>
      </c>
      <c r="N19" s="68">
        <f>G19+'Apr-22'!N19</f>
        <v>0</v>
      </c>
      <c r="O19" s="68">
        <f>H19+'Apr-22'!O19</f>
        <v>406</v>
      </c>
      <c r="P19" s="68">
        <f>I19+'Apr-22'!P19</f>
        <v>500</v>
      </c>
      <c r="Q19" s="64" t="str">
        <f t="shared" ref="Q19:Q20" si="14">IFERROR(M19/N19-1,"n/a")</f>
        <v>n/a</v>
      </c>
      <c r="R19" s="64">
        <f t="shared" ref="R19:R20" si="15">IFERROR(M19/O19-1,"n/a")</f>
        <v>0.29064039408866993</v>
      </c>
      <c r="S19" s="60">
        <f t="shared" ref="S19:S20" si="16">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 t="shared" si="13"/>
        <v>n/a</v>
      </c>
      <c r="L20" s="60">
        <f t="shared" si="12"/>
        <v>-0.19681418635932335</v>
      </c>
      <c r="M20" s="68">
        <f>F20+'Apr-22'!M20</f>
        <v>1101390</v>
      </c>
      <c r="N20" s="68">
        <f>G20+'Apr-22'!N20</f>
        <v>0</v>
      </c>
      <c r="O20" s="68">
        <f>H20+'Apr-22'!O20</f>
        <v>833999</v>
      </c>
      <c r="P20" s="68">
        <f>I20+'Apr-22'!P20</f>
        <v>1700807</v>
      </c>
      <c r="Q20" s="64" t="str">
        <f t="shared" si="14"/>
        <v>n/a</v>
      </c>
      <c r="R20" s="64">
        <f t="shared" si="15"/>
        <v>0.32061309426030493</v>
      </c>
      <c r="S20" s="60">
        <f t="shared" si="16"/>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 t="shared" ref="K22:K23" si="17">IFERROR(F22/H22-1,"n/a")</f>
        <v>n/a</v>
      </c>
      <c r="L22" s="60">
        <f t="shared" si="12"/>
        <v>-0.13636363636363635</v>
      </c>
      <c r="M22" s="68">
        <f>F22+'Apr-22'!M22</f>
        <v>83</v>
      </c>
      <c r="N22" s="68">
        <f>G22+'Apr-22'!N22</f>
        <v>23</v>
      </c>
      <c r="O22" s="68">
        <f>H22+'Apr-22'!O22</f>
        <v>9</v>
      </c>
      <c r="P22" s="68">
        <f>I22+'Apr-22'!P22</f>
        <v>93</v>
      </c>
      <c r="Q22" s="64">
        <f t="shared" ref="Q22:Q23" si="18">IFERROR(M22/N22-1,"n/a")</f>
        <v>2.6086956521739131</v>
      </c>
      <c r="R22" s="64">
        <f t="shared" ref="R22:R23" si="19">IFERROR(M22/O22-1,"n/a")</f>
        <v>8.2222222222222214</v>
      </c>
      <c r="S22" s="60">
        <f t="shared" ref="S22:S23" si="20">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 t="shared" si="17"/>
        <v>n/a</v>
      </c>
      <c r="L23" s="60">
        <f t="shared" si="12"/>
        <v>-0.52110151060953391</v>
      </c>
      <c r="M23" s="68">
        <f>F23+'Apr-22'!M23</f>
        <v>106023</v>
      </c>
      <c r="N23" s="68">
        <f>G23+'Apr-22'!N23</f>
        <v>25542</v>
      </c>
      <c r="O23" s="68">
        <f>H23+'Apr-22'!O23</f>
        <v>40221</v>
      </c>
      <c r="P23" s="68">
        <f>I23+'Apr-22'!P23</f>
        <v>272179</v>
      </c>
      <c r="Q23" s="64">
        <f t="shared" si="18"/>
        <v>3.1509278834860233</v>
      </c>
      <c r="R23" s="64">
        <f t="shared" si="19"/>
        <v>1.6360110390094729</v>
      </c>
      <c r="S23" s="60">
        <f t="shared" si="20"/>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 t="shared" ref="K25:K28" si="21">IFERROR(F25/H25-1,"n/a")</f>
        <v>n/a</v>
      </c>
      <c r="L25" s="60">
        <f t="shared" si="12"/>
        <v>0.37777777777777777</v>
      </c>
      <c r="M25" s="68">
        <f>F25+'Apr-22'!M25</f>
        <v>129</v>
      </c>
      <c r="N25" s="68">
        <f>G25+'Apr-22'!N25</f>
        <v>14</v>
      </c>
      <c r="O25" s="68">
        <f>H25+'Apr-22'!O25</f>
        <v>1</v>
      </c>
      <c r="P25" s="68">
        <f>I25+'Apr-22'!P25</f>
        <v>80</v>
      </c>
      <c r="Q25" s="64">
        <f t="shared" ref="Q25:Q28" si="22">IFERROR(M25/N25-1,"n/a")</f>
        <v>8.2142857142857135</v>
      </c>
      <c r="R25" s="64">
        <f t="shared" ref="R25:R28" si="23">IFERROR(M25/O25-1,"n/a")</f>
        <v>128</v>
      </c>
      <c r="S25" s="60">
        <f t="shared" ref="S25:S28" si="24">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 t="shared" si="21"/>
        <v>n/a</v>
      </c>
      <c r="L26" s="60">
        <f t="shared" si="12"/>
        <v>-0.39426747048121857</v>
      </c>
      <c r="M26" s="68">
        <f>F26+'Apr-22'!M26</f>
        <v>123179</v>
      </c>
      <c r="N26" s="68">
        <f>G26+'Apr-22'!N26</f>
        <v>15044</v>
      </c>
      <c r="O26" s="68">
        <f>H26+'Apr-22'!O26</f>
        <v>892</v>
      </c>
      <c r="P26" s="68">
        <f>I26+'Apr-22'!P26</f>
        <v>194615</v>
      </c>
      <c r="Q26" s="64">
        <f t="shared" si="22"/>
        <v>7.1879154480191438</v>
      </c>
      <c r="R26" s="64">
        <f t="shared" si="23"/>
        <v>137.09304932735427</v>
      </c>
      <c r="S26" s="60">
        <f t="shared" si="24"/>
        <v>-0.36706317601418181</v>
      </c>
      <c r="T26" s="68">
        <v>165083</v>
      </c>
      <c r="U26" s="70">
        <f>20768+8294</f>
        <v>29062</v>
      </c>
      <c r="V26" s="70">
        <f>659951+168729+38484</f>
        <v>867164</v>
      </c>
    </row>
    <row r="27" spans="1:38" thickBot="1">
      <c r="A27" s="9"/>
      <c r="B27" s="12"/>
      <c r="C27" s="35" t="s">
        <v>12</v>
      </c>
      <c r="D27" s="36"/>
      <c r="E27" s="37"/>
      <c r="F27" s="46">
        <f t="shared" ref="F27:I28" si="25">F10+F13+F16+F19+F22+F25</f>
        <v>354</v>
      </c>
      <c r="G27" s="46">
        <f t="shared" si="25"/>
        <v>18</v>
      </c>
      <c r="H27" s="46">
        <f t="shared" si="25"/>
        <v>0</v>
      </c>
      <c r="I27" s="46">
        <f t="shared" si="25"/>
        <v>315</v>
      </c>
      <c r="J27" s="66">
        <f t="shared" si="0"/>
        <v>18.666666666666668</v>
      </c>
      <c r="K27" s="66" t="str">
        <f t="shared" si="21"/>
        <v>n/a</v>
      </c>
      <c r="L27" s="62">
        <f t="shared" si="12"/>
        <v>0.12380952380952381</v>
      </c>
      <c r="M27" s="46">
        <f t="shared" ref="M27:P28" si="26">M10+M13+M16+M19+M22+M25</f>
        <v>1317</v>
      </c>
      <c r="N27" s="46">
        <f t="shared" si="26"/>
        <v>37</v>
      </c>
      <c r="O27" s="46">
        <f t="shared" si="26"/>
        <v>607</v>
      </c>
      <c r="P27" s="46">
        <f t="shared" si="26"/>
        <v>1242</v>
      </c>
      <c r="Q27" s="66">
        <f t="shared" si="22"/>
        <v>34.594594594594597</v>
      </c>
      <c r="R27" s="66">
        <f t="shared" si="23"/>
        <v>1.1696869851729819</v>
      </c>
      <c r="S27" s="62">
        <f t="shared" si="24"/>
        <v>6.0386473429951737E-2</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579587</v>
      </c>
      <c r="G28" s="47">
        <f t="shared" si="25"/>
        <v>24481</v>
      </c>
      <c r="H28" s="47">
        <f t="shared" si="25"/>
        <v>0</v>
      </c>
      <c r="I28" s="47">
        <f t="shared" si="25"/>
        <v>841049</v>
      </c>
      <c r="J28" s="67">
        <f t="shared" si="0"/>
        <v>22.674972427596913</v>
      </c>
      <c r="K28" s="67" t="str">
        <f t="shared" si="21"/>
        <v>n/a</v>
      </c>
      <c r="L28" s="63">
        <f t="shared" si="12"/>
        <v>-0.31087606072892304</v>
      </c>
      <c r="M28" s="47">
        <f t="shared" si="26"/>
        <v>1955070</v>
      </c>
      <c r="N28" s="47">
        <f t="shared" si="26"/>
        <v>40586</v>
      </c>
      <c r="O28" s="47">
        <f t="shared" si="26"/>
        <v>1276191</v>
      </c>
      <c r="P28" s="47">
        <f t="shared" si="26"/>
        <v>3422813</v>
      </c>
      <c r="Q28" s="67">
        <f t="shared" si="22"/>
        <v>47.171044202434338</v>
      </c>
      <c r="R28" s="67">
        <f t="shared" si="23"/>
        <v>0.53195720703248961</v>
      </c>
      <c r="S28" s="63">
        <f t="shared" si="24"/>
        <v>-0.42881191581310463</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election activeCell="M10" sqref="M10"/>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45</v>
      </c>
      <c r="G6" s="128"/>
      <c r="H6" s="128"/>
      <c r="I6" s="128"/>
      <c r="J6" s="128"/>
      <c r="K6" s="128"/>
      <c r="L6" s="129"/>
      <c r="M6" s="130" t="s">
        <v>46</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 t="shared" ref="L10:L11" si="1">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 t="shared" ref="K11" si="2">IFERROR(F11/H11-1,"n/a")</f>
        <v>n/a</v>
      </c>
      <c r="L11" s="60">
        <f t="shared" si="1"/>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 t="shared" ref="K13:K14" si="3">IFERROR(F13/H13-1,"n/a")</f>
        <v>n/a</v>
      </c>
      <c r="L13" s="60">
        <f t="shared" ref="L13:L14" si="4">IFERROR(F13/I13-1,"n/a")</f>
        <v>6.6666666666666652E-2</v>
      </c>
      <c r="M13" s="68">
        <f>F13+'Mar-22'!M13</f>
        <v>149</v>
      </c>
      <c r="N13" s="68">
        <f>G13+'Mar-22'!N13</f>
        <v>0</v>
      </c>
      <c r="O13" s="68">
        <f>H13+'Mar-22'!O13</f>
        <v>43</v>
      </c>
      <c r="P13" s="68">
        <f>I13+'Mar-22'!P13</f>
        <v>179</v>
      </c>
      <c r="Q13" s="64" t="str">
        <f t="shared" ref="Q13:Q14" si="5">IFERROR(M13/N13-1,"n/a")</f>
        <v>n/a</v>
      </c>
      <c r="R13" s="64">
        <f t="shared" ref="R13:R14" si="6">IFERROR(M13/O13-1,"n/a")</f>
        <v>2.4651162790697674</v>
      </c>
      <c r="S13" s="60">
        <f t="shared" ref="S13:S14" si="7">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 t="shared" si="3"/>
        <v>n/a</v>
      </c>
      <c r="L14" s="60">
        <f t="shared" si="4"/>
        <v>-0.45994171288897245</v>
      </c>
      <c r="M14" s="68">
        <f>F14+'Mar-22'!M14</f>
        <v>183346</v>
      </c>
      <c r="N14" s="68">
        <f>G14+'Mar-22'!N14</f>
        <v>0</v>
      </c>
      <c r="O14" s="68">
        <f>H14+'Mar-22'!O14</f>
        <v>140552</v>
      </c>
      <c r="P14" s="68">
        <f>I14+'Mar-22'!P14</f>
        <v>464640</v>
      </c>
      <c r="Q14" s="64" t="str">
        <f t="shared" si="5"/>
        <v>n/a</v>
      </c>
      <c r="R14" s="64">
        <f t="shared" si="6"/>
        <v>0.30447094313848266</v>
      </c>
      <c r="S14" s="60">
        <f t="shared" si="7"/>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 t="shared" ref="K16:K17" si="8">IFERROR(F16/H16-1,"n/a")</f>
        <v>n/a</v>
      </c>
      <c r="L16" s="60">
        <f>IFERROR(F16/I16-1,"n/a")</f>
        <v>1</v>
      </c>
      <c r="M16" s="68">
        <f>F16+'Mar-22'!M16</f>
        <v>36</v>
      </c>
      <c r="N16" s="68">
        <f>G16+'Mar-22'!N16</f>
        <v>0</v>
      </c>
      <c r="O16" s="68">
        <f>H16+'Mar-22'!O16</f>
        <v>3</v>
      </c>
      <c r="P16" s="68">
        <f>I16+'Mar-22'!P16</f>
        <v>19</v>
      </c>
      <c r="Q16" s="64" t="str">
        <f t="shared" ref="Q16:Q17" si="9">IFERROR(M16/N16-1,"n/a")</f>
        <v>n/a</v>
      </c>
      <c r="R16" s="64">
        <f t="shared" ref="R16:R17" si="10">IFERROR(M16/O16-1,"n/a")</f>
        <v>11</v>
      </c>
      <c r="S16" s="60">
        <f t="shared" ref="S16:S17" si="11">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 t="shared" si="8"/>
        <v>n/a</v>
      </c>
      <c r="L17" s="60">
        <f t="shared" ref="L17:L28" si="12">IFERROR(F17/I17-1,"n/a")</f>
        <v>0.46102574896513016</v>
      </c>
      <c r="M17" s="68">
        <f>F17+'Mar-22'!M17</f>
        <v>22296</v>
      </c>
      <c r="N17" s="68">
        <f>G17+'Mar-22'!N17</f>
        <v>0</v>
      </c>
      <c r="O17" s="68">
        <f>H17+'Mar-22'!O17</f>
        <v>1642</v>
      </c>
      <c r="P17" s="68">
        <f>I17+'Mar-22'!P17</f>
        <v>19391</v>
      </c>
      <c r="Q17" s="64" t="str">
        <f t="shared" si="9"/>
        <v>n/a</v>
      </c>
      <c r="R17" s="64">
        <f t="shared" si="10"/>
        <v>12.578562728380025</v>
      </c>
      <c r="S17" s="60">
        <f t="shared" si="11"/>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 t="shared" ref="K19:K20" si="13">IFERROR(F19/H19-1,"n/a")</f>
        <v>1.6428571428571428</v>
      </c>
      <c r="L19" s="60">
        <f t="shared" si="12"/>
        <v>8.8235294117646967E-2</v>
      </c>
      <c r="M19" s="68">
        <f>F19+'Mar-22'!M19</f>
        <v>444</v>
      </c>
      <c r="N19" s="68">
        <f>G19+'Mar-22'!N19</f>
        <v>0</v>
      </c>
      <c r="O19" s="68">
        <f>H19+'Mar-22'!O19</f>
        <v>406</v>
      </c>
      <c r="P19" s="68">
        <f>I19+'Mar-22'!P19</f>
        <v>418</v>
      </c>
      <c r="Q19" s="64" t="str">
        <f t="shared" ref="Q19:Q20" si="14">IFERROR(M19/N19-1,"n/a")</f>
        <v>n/a</v>
      </c>
      <c r="R19" s="64">
        <f t="shared" ref="R19:R20" si="15">IFERROR(M19/O19-1,"n/a")</f>
        <v>9.3596059113300489E-2</v>
      </c>
      <c r="S19" s="60">
        <f t="shared" ref="S19:S20" si="16">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 t="shared" si="13"/>
        <v>n/a</v>
      </c>
      <c r="L20" s="60">
        <f t="shared" si="12"/>
        <v>-0.23144485706883156</v>
      </c>
      <c r="M20" s="68">
        <f>F20+'Mar-22'!M20</f>
        <v>870303</v>
      </c>
      <c r="N20" s="68">
        <f>G20+'Mar-22'!N20</f>
        <v>0</v>
      </c>
      <c r="O20" s="68">
        <f>H20+'Mar-22'!O20</f>
        <v>833999</v>
      </c>
      <c r="P20" s="68">
        <f>I20+'Mar-22'!P20</f>
        <v>1413094</v>
      </c>
      <c r="Q20" s="64" t="str">
        <f t="shared" si="14"/>
        <v>n/a</v>
      </c>
      <c r="R20" s="64">
        <f t="shared" si="15"/>
        <v>4.353002821346319E-2</v>
      </c>
      <c r="S20" s="60">
        <f t="shared" si="16"/>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 t="shared" ref="K22:K23" si="17">IFERROR(F22/H22-1,"n/a")</f>
        <v>n/a</v>
      </c>
      <c r="L22" s="60">
        <f t="shared" si="12"/>
        <v>-0.24137931034482762</v>
      </c>
      <c r="M22" s="68">
        <f>F22+'Mar-22'!M22</f>
        <v>45</v>
      </c>
      <c r="N22" s="68">
        <f>G22+'Mar-22'!N22</f>
        <v>14</v>
      </c>
      <c r="O22" s="68">
        <f>H22+'Mar-22'!O22</f>
        <v>9</v>
      </c>
      <c r="P22" s="68">
        <f>I22+'Mar-22'!P22</f>
        <v>49</v>
      </c>
      <c r="Q22" s="64">
        <f t="shared" ref="Q22:Q23" si="18">IFERROR(M22/N22-1,"n/a")</f>
        <v>2.2142857142857144</v>
      </c>
      <c r="R22" s="64">
        <f t="shared" ref="R22:R23" si="19">IFERROR(M22/O22-1,"n/a")</f>
        <v>4</v>
      </c>
      <c r="S22" s="60">
        <f t="shared" ref="S22:S23" si="20">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 t="shared" si="17"/>
        <v>n/a</v>
      </c>
      <c r="L23" s="60">
        <f t="shared" si="12"/>
        <v>-0.6736832008185365</v>
      </c>
      <c r="M23" s="68">
        <f>F23+'Mar-22'!M23</f>
        <v>57138</v>
      </c>
      <c r="N23" s="68">
        <f>G23+'Mar-22'!N23</f>
        <v>13966</v>
      </c>
      <c r="O23" s="68">
        <f>H23+'Mar-22'!O23</f>
        <v>40221</v>
      </c>
      <c r="P23" s="68">
        <f>I23+'Mar-22'!P23</f>
        <v>170101</v>
      </c>
      <c r="Q23" s="64">
        <f t="shared" si="18"/>
        <v>3.0912215380209078</v>
      </c>
      <c r="R23" s="64">
        <f t="shared" si="19"/>
        <v>0.42060117848884904</v>
      </c>
      <c r="S23" s="60">
        <f t="shared" si="20"/>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 t="shared" ref="K25:K28" si="21">IFERROR(F25/H25-1,"n/a")</f>
        <v>n/a</v>
      </c>
      <c r="L25" s="60">
        <f t="shared" si="12"/>
        <v>0.64516129032258074</v>
      </c>
      <c r="M25" s="68">
        <f>F25+'Mar-22'!M25</f>
        <v>67</v>
      </c>
      <c r="N25" s="68">
        <f>G25+'Mar-22'!N25</f>
        <v>5</v>
      </c>
      <c r="O25" s="68">
        <f>H25+'Mar-22'!O25</f>
        <v>1</v>
      </c>
      <c r="P25" s="68">
        <f>I25+'Mar-22'!P25</f>
        <v>35</v>
      </c>
      <c r="Q25" s="64">
        <f t="shared" ref="Q25:Q28" si="22">IFERROR(M25/N25-1,"n/a")</f>
        <v>12.4</v>
      </c>
      <c r="R25" s="64">
        <f t="shared" ref="R25:R28" si="23">IFERROR(M25/O25-1,"n/a")</f>
        <v>66</v>
      </c>
      <c r="S25" s="60">
        <f t="shared" ref="S25:S28" si="24">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 t="shared" si="21"/>
        <v>n/a</v>
      </c>
      <c r="L26" s="60">
        <f t="shared" si="12"/>
        <v>-0.42837876764343885</v>
      </c>
      <c r="M26" s="68">
        <f>F26+'Mar-22'!M26</f>
        <v>55257</v>
      </c>
      <c r="N26" s="68">
        <f>G26+'Mar-22'!N26</f>
        <v>2139</v>
      </c>
      <c r="O26" s="68">
        <f>H26+'Mar-22'!O26</f>
        <v>892</v>
      </c>
      <c r="P26" s="68">
        <f>I26+'Mar-22'!P26</f>
        <v>82483</v>
      </c>
      <c r="Q26" s="64">
        <f t="shared" si="22"/>
        <v>24.833099579242635</v>
      </c>
      <c r="R26" s="64">
        <f t="shared" si="23"/>
        <v>60.947309417040358</v>
      </c>
      <c r="S26" s="60">
        <f t="shared" si="24"/>
        <v>-0.3300801377253495</v>
      </c>
      <c r="T26" s="68">
        <v>165083</v>
      </c>
      <c r="U26" s="70">
        <f>20768+8294</f>
        <v>29062</v>
      </c>
      <c r="V26" s="70">
        <f>659951+168729+38484</f>
        <v>867164</v>
      </c>
    </row>
    <row r="27" spans="1:38" thickBot="1">
      <c r="A27" s="9"/>
      <c r="B27" s="12"/>
      <c r="C27" s="35" t="s">
        <v>12</v>
      </c>
      <c r="D27" s="36"/>
      <c r="E27" s="37"/>
      <c r="F27" s="46">
        <f t="shared" ref="F27:I28" si="25">F10+F13+F16+F19+F22+F25</f>
        <v>331</v>
      </c>
      <c r="G27" s="46">
        <f t="shared" si="25"/>
        <v>7</v>
      </c>
      <c r="H27" s="46">
        <f t="shared" si="25"/>
        <v>42</v>
      </c>
      <c r="I27" s="46">
        <f t="shared" si="25"/>
        <v>292</v>
      </c>
      <c r="J27" s="66">
        <f t="shared" si="0"/>
        <v>46.285714285714285</v>
      </c>
      <c r="K27" s="66">
        <f t="shared" si="21"/>
        <v>6.8809523809523814</v>
      </c>
      <c r="L27" s="62">
        <f t="shared" si="12"/>
        <v>0.13356164383561642</v>
      </c>
      <c r="M27" s="46">
        <f t="shared" ref="M27:P28" si="26">M10+M13+M16+M19+M22+M25</f>
        <v>963</v>
      </c>
      <c r="N27" s="46">
        <f t="shared" si="26"/>
        <v>19</v>
      </c>
      <c r="O27" s="46">
        <f t="shared" si="26"/>
        <v>607</v>
      </c>
      <c r="P27" s="46">
        <f t="shared" si="26"/>
        <v>927</v>
      </c>
      <c r="Q27" s="66">
        <f t="shared" si="22"/>
        <v>49.684210526315788</v>
      </c>
      <c r="R27" s="66">
        <f t="shared" si="23"/>
        <v>0.58649093904448102</v>
      </c>
      <c r="S27" s="62">
        <f t="shared" si="24"/>
        <v>3.8834951456310662E-2</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507778</v>
      </c>
      <c r="G28" s="47">
        <f t="shared" si="25"/>
        <v>6002</v>
      </c>
      <c r="H28" s="47">
        <f t="shared" si="25"/>
        <v>0</v>
      </c>
      <c r="I28" s="47">
        <f t="shared" si="25"/>
        <v>791238</v>
      </c>
      <c r="J28" s="67">
        <f t="shared" si="0"/>
        <v>83.601466177940679</v>
      </c>
      <c r="K28" s="67" t="str">
        <f t="shared" si="21"/>
        <v>n/a</v>
      </c>
      <c r="L28" s="63">
        <f t="shared" si="12"/>
        <v>-0.35824871909589784</v>
      </c>
      <c r="M28" s="47">
        <f t="shared" si="26"/>
        <v>1375483</v>
      </c>
      <c r="N28" s="47">
        <f t="shared" si="26"/>
        <v>16105</v>
      </c>
      <c r="O28" s="47">
        <f t="shared" si="26"/>
        <v>1276191</v>
      </c>
      <c r="P28" s="47">
        <f t="shared" si="26"/>
        <v>2581764</v>
      </c>
      <c r="Q28" s="67">
        <f t="shared" si="22"/>
        <v>84.407202732070786</v>
      </c>
      <c r="R28" s="67">
        <f t="shared" si="23"/>
        <v>7.7803400901589104E-2</v>
      </c>
      <c r="S28" s="63">
        <f t="shared" si="24"/>
        <v>-0.46723131936149087</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election activeCell="M10" sqref="M10"/>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41</v>
      </c>
      <c r="G6" s="128"/>
      <c r="H6" s="128"/>
      <c r="I6" s="128"/>
      <c r="J6" s="128"/>
      <c r="K6" s="128"/>
      <c r="L6" s="129"/>
      <c r="M6" s="130" t="s">
        <v>43</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 t="shared" ref="L10:L11" si="1">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 t="shared" ref="K11" si="2">IFERROR(F11/H11-1,"n/a")</f>
        <v>0.25085345288528771</v>
      </c>
      <c r="L11" s="60">
        <f t="shared" si="1"/>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 t="shared" ref="K13:K14" si="3">IFERROR(F13/H13-1,"n/a")</f>
        <v>1.4</v>
      </c>
      <c r="L13" s="60">
        <f t="shared" ref="L13:L14" si="4">IFERROR(F13/I13-1,"n/a")</f>
        <v>-0.45454545454545459</v>
      </c>
      <c r="M13" s="68">
        <v>53</v>
      </c>
      <c r="N13" s="68">
        <v>0</v>
      </c>
      <c r="O13" s="68">
        <v>43</v>
      </c>
      <c r="P13" s="68">
        <v>89</v>
      </c>
      <c r="Q13" s="64" t="str">
        <f t="shared" ref="Q13:Q14" si="5">IFERROR(M13/N13-1,"n/a")</f>
        <v>n/a</v>
      </c>
      <c r="R13" s="64">
        <f t="shared" ref="R13:R14" si="6">IFERROR(M13/O13-1,"n/a")</f>
        <v>0.23255813953488369</v>
      </c>
      <c r="S13" s="60">
        <f t="shared" ref="S13:S14" si="7">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 t="shared" si="3"/>
        <v>0.14224636411424574</v>
      </c>
      <c r="L14" s="60">
        <f t="shared" si="4"/>
        <v>-0.7230144296955997</v>
      </c>
      <c r="M14" s="68">
        <v>68454</v>
      </c>
      <c r="N14" s="68">
        <v>0</v>
      </c>
      <c r="O14" s="68">
        <v>140552</v>
      </c>
      <c r="P14" s="68">
        <v>251900</v>
      </c>
      <c r="Q14" s="64" t="str">
        <f t="shared" si="5"/>
        <v>n/a</v>
      </c>
      <c r="R14" s="64">
        <f t="shared" si="6"/>
        <v>-0.51296317377198475</v>
      </c>
      <c r="S14" s="60">
        <f t="shared" si="7"/>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 t="shared" ref="K16:K17" si="8">IFERROR(F16/H16-1,"n/a")</f>
        <v>1.5</v>
      </c>
      <c r="L16" s="60">
        <f>IFERROR(F16/I16-1,"n/a")</f>
        <v>0</v>
      </c>
      <c r="M16" s="68">
        <v>10</v>
      </c>
      <c r="N16" s="68">
        <v>0</v>
      </c>
      <c r="O16" s="68">
        <v>3</v>
      </c>
      <c r="P16" s="68">
        <v>6</v>
      </c>
      <c r="Q16" s="64" t="str">
        <f t="shared" ref="Q16:Q17" si="9">IFERROR(M16/N16-1,"n/a")</f>
        <v>n/a</v>
      </c>
      <c r="R16" s="64">
        <f t="shared" ref="R16:R17" si="10">IFERROR(M16/O16-1,"n/a")</f>
        <v>2.3333333333333335</v>
      </c>
      <c r="S16" s="60">
        <f t="shared" ref="S16:S17" si="11">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 t="shared" si="8"/>
        <v>-0.55555555555555558</v>
      </c>
      <c r="L17" s="60">
        <f t="shared" ref="L17:L28" si="12">IFERROR(F17/I17-1,"n/a")</f>
        <v>-0.92008781558726671</v>
      </c>
      <c r="M17" s="68">
        <v>1472</v>
      </c>
      <c r="N17" s="68">
        <v>0</v>
      </c>
      <c r="O17" s="68">
        <v>1642</v>
      </c>
      <c r="P17" s="68">
        <v>5138</v>
      </c>
      <c r="Q17" s="64" t="str">
        <f t="shared" si="9"/>
        <v>n/a</v>
      </c>
      <c r="R17" s="64">
        <f t="shared" si="10"/>
        <v>-0.10353227771010964</v>
      </c>
      <c r="S17" s="60">
        <f t="shared" si="11"/>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 t="shared" ref="K19:K20" si="13">IFERROR(F19/H19-1,"n/a")</f>
        <v>0.10169491525423724</v>
      </c>
      <c r="L19" s="60">
        <f t="shared" si="12"/>
        <v>0.20370370370370372</v>
      </c>
      <c r="M19" s="68">
        <v>333</v>
      </c>
      <c r="N19" s="68">
        <v>0</v>
      </c>
      <c r="O19" s="68">
        <v>364</v>
      </c>
      <c r="P19" s="68">
        <v>316</v>
      </c>
      <c r="Q19" s="64" t="str">
        <f t="shared" ref="Q19:Q20" si="14">IFERROR(M19/N19-1,"n/a")</f>
        <v>n/a</v>
      </c>
      <c r="R19" s="64">
        <f t="shared" ref="R19:R20" si="15">IFERROR(M19/O19-1,"n/a")</f>
        <v>-8.5164835164835195E-2</v>
      </c>
      <c r="S19" s="60">
        <f t="shared" ref="S19:S20" si="16">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 t="shared" si="13"/>
        <v>0.92114993904916709</v>
      </c>
      <c r="L20" s="60">
        <f t="shared" si="12"/>
        <v>-0.27587236758136569</v>
      </c>
      <c r="M20" s="68">
        <v>603330</v>
      </c>
      <c r="N20" s="68">
        <v>0</v>
      </c>
      <c r="O20" s="68">
        <v>833999</v>
      </c>
      <c r="P20" s="68">
        <v>1065724</v>
      </c>
      <c r="Q20" s="64" t="str">
        <f t="shared" si="14"/>
        <v>n/a</v>
      </c>
      <c r="R20" s="64">
        <f t="shared" si="15"/>
        <v>-0.27658186640511562</v>
      </c>
      <c r="S20" s="60">
        <f t="shared" si="16"/>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 t="shared" ref="K22:K23" si="17">IFERROR(F22/H22-1,"n/a")</f>
        <v>13</v>
      </c>
      <c r="L22" s="60">
        <f t="shared" si="12"/>
        <v>0.55555555555555558</v>
      </c>
      <c r="M22" s="68">
        <v>23</v>
      </c>
      <c r="N22" s="68">
        <v>9</v>
      </c>
      <c r="O22" s="68">
        <v>9</v>
      </c>
      <c r="P22" s="68">
        <v>20</v>
      </c>
      <c r="Q22" s="64">
        <f t="shared" ref="Q22:Q23" si="18">IFERROR(M22/N22-1,"n/a")</f>
        <v>1.5555555555555554</v>
      </c>
      <c r="R22" s="64">
        <f t="shared" ref="R22:R23" si="19">IFERROR(M22/O22-1,"n/a")</f>
        <v>1.5555555555555554</v>
      </c>
      <c r="S22" s="60">
        <f t="shared" ref="S22:S23" si="20">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 t="shared" si="17"/>
        <v>32.906194690265487</v>
      </c>
      <c r="L23" s="60">
        <f t="shared" si="12"/>
        <v>-0.39510577833912219</v>
      </c>
      <c r="M23" s="68">
        <v>26521</v>
      </c>
      <c r="N23" s="68">
        <v>7964</v>
      </c>
      <c r="O23" s="68">
        <v>40221</v>
      </c>
      <c r="P23" s="68">
        <v>76275</v>
      </c>
      <c r="Q23" s="64">
        <f t="shared" si="18"/>
        <v>2.3301104972375692</v>
      </c>
      <c r="R23" s="64">
        <f t="shared" si="19"/>
        <v>-0.34061808507993341</v>
      </c>
      <c r="S23" s="60">
        <f t="shared" si="20"/>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 t="shared" ref="K25:K28" si="21">IFERROR(F25/H25-1,"n/a")</f>
        <v>n/a</v>
      </c>
      <c r="L25" s="60">
        <f t="shared" si="12"/>
        <v>13</v>
      </c>
      <c r="M25" s="68">
        <v>16</v>
      </c>
      <c r="N25" s="68">
        <v>3</v>
      </c>
      <c r="O25" s="68">
        <v>1</v>
      </c>
      <c r="P25" s="68">
        <v>4</v>
      </c>
      <c r="Q25" s="64">
        <f t="shared" ref="Q25:Q28" si="22">IFERROR(M25/N25-1,"n/a")</f>
        <v>4.333333333333333</v>
      </c>
      <c r="R25" s="64">
        <f t="shared" ref="R25:R28" si="23">IFERROR(M25/O25-1,"n/a")</f>
        <v>15</v>
      </c>
      <c r="S25" s="60">
        <f t="shared" ref="S25:S28" si="24">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 t="shared" si="21"/>
        <v>n/a</v>
      </c>
      <c r="L26" s="60">
        <f t="shared" si="12"/>
        <v>5.6232782369146008</v>
      </c>
      <c r="M26" s="68">
        <f>10872+728</f>
        <v>11600</v>
      </c>
      <c r="N26" s="68">
        <v>2139</v>
      </c>
      <c r="O26" s="68">
        <v>892</v>
      </c>
      <c r="P26" s="68">
        <v>6109</v>
      </c>
      <c r="Q26" s="64">
        <f t="shared" si="22"/>
        <v>4.4230949041608225</v>
      </c>
      <c r="R26" s="64">
        <f t="shared" si="23"/>
        <v>12.004484304932735</v>
      </c>
      <c r="S26" s="60">
        <f t="shared" si="24"/>
        <v>0.89883778032411188</v>
      </c>
      <c r="T26" s="68">
        <v>165083</v>
      </c>
      <c r="U26" s="70">
        <f>20768+8294</f>
        <v>29062</v>
      </c>
      <c r="V26" s="70">
        <f>659951+168729+38484</f>
        <v>867164</v>
      </c>
    </row>
    <row r="27" spans="1:38" thickBot="1">
      <c r="A27" s="9"/>
      <c r="B27" s="12"/>
      <c r="C27" s="35" t="s">
        <v>12</v>
      </c>
      <c r="D27" s="36"/>
      <c r="E27" s="37"/>
      <c r="F27" s="46">
        <f t="shared" ref="F27:I28" si="25">F10+F13+F16+F19+F22+F25</f>
        <v>261</v>
      </c>
      <c r="G27" s="46">
        <f t="shared" si="25"/>
        <v>5</v>
      </c>
      <c r="H27" s="46">
        <f t="shared" si="25"/>
        <v>160</v>
      </c>
      <c r="I27" s="46">
        <f t="shared" si="25"/>
        <v>229</v>
      </c>
      <c r="J27" s="66">
        <f t="shared" si="0"/>
        <v>51.2</v>
      </c>
      <c r="K27" s="66">
        <f t="shared" si="21"/>
        <v>0.63125000000000009</v>
      </c>
      <c r="L27" s="62">
        <f t="shared" si="12"/>
        <v>0.13973799126637565</v>
      </c>
      <c r="M27" s="46">
        <f t="shared" ref="M27:P28" si="26">M10+M13+M16+M19+M22+M25</f>
        <v>632</v>
      </c>
      <c r="N27" s="46">
        <f t="shared" si="26"/>
        <v>12</v>
      </c>
      <c r="O27" s="46">
        <f t="shared" si="26"/>
        <v>565</v>
      </c>
      <c r="P27" s="46">
        <f t="shared" si="26"/>
        <v>635</v>
      </c>
      <c r="Q27" s="66">
        <f t="shared" si="22"/>
        <v>51.666666666666664</v>
      </c>
      <c r="R27" s="66">
        <f t="shared" si="23"/>
        <v>0.11858407079646027</v>
      </c>
      <c r="S27" s="62">
        <f t="shared" si="24"/>
        <v>-4.7244094488189115E-3</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406233</v>
      </c>
      <c r="G28" s="47">
        <f t="shared" si="25"/>
        <v>4146</v>
      </c>
      <c r="H28" s="47">
        <f t="shared" si="25"/>
        <v>226205</v>
      </c>
      <c r="I28" s="47">
        <f t="shared" si="25"/>
        <v>655947</v>
      </c>
      <c r="J28" s="67">
        <f t="shared" si="0"/>
        <v>96.981910274963823</v>
      </c>
      <c r="K28" s="67">
        <f t="shared" si="21"/>
        <v>0.79586216042969871</v>
      </c>
      <c r="L28" s="63">
        <f t="shared" si="12"/>
        <v>-0.38069234252157569</v>
      </c>
      <c r="M28" s="47">
        <f t="shared" si="26"/>
        <v>867705</v>
      </c>
      <c r="N28" s="47">
        <f t="shared" si="26"/>
        <v>10103</v>
      </c>
      <c r="O28" s="47">
        <f t="shared" si="26"/>
        <v>1276191</v>
      </c>
      <c r="P28" s="47">
        <f t="shared" si="26"/>
        <v>1790526</v>
      </c>
      <c r="Q28" s="67">
        <f t="shared" si="22"/>
        <v>84.88587548252994</v>
      </c>
      <c r="R28" s="67">
        <f t="shared" si="23"/>
        <v>-0.32008218205582084</v>
      </c>
      <c r="S28" s="63">
        <f t="shared" si="24"/>
        <v>-0.51539100800546878</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39</v>
      </c>
      <c r="G6" s="128"/>
      <c r="H6" s="128"/>
      <c r="I6" s="128"/>
      <c r="J6" s="128"/>
      <c r="K6" s="128"/>
      <c r="L6" s="129"/>
      <c r="M6" s="130" t="s">
        <v>38</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 t="shared" ref="L10:L11" si="1">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 t="shared" ref="K11" si="2">IFERROR(F11/H11-1,"n/a")</f>
        <v>-0.55934675694588176</v>
      </c>
      <c r="L11" s="60">
        <f t="shared" si="1"/>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 t="shared" ref="K13:K14" si="3">IFERROR(F13/H13-1,"n/a")</f>
        <v>-7.1428571428571397E-2</v>
      </c>
      <c r="L13" s="60">
        <f t="shared" ref="L13:L14" si="4">IFERROR(F13/I13-1,"n/a")</f>
        <v>-0.38095238095238093</v>
      </c>
      <c r="M13" s="68">
        <v>29</v>
      </c>
      <c r="N13" s="68">
        <v>0</v>
      </c>
      <c r="O13" s="68">
        <v>33</v>
      </c>
      <c r="P13" s="68">
        <v>45</v>
      </c>
      <c r="Q13" s="64" t="str">
        <f t="shared" ref="Q13:Q14" si="5">IFERROR(M13/N13-1,"n/a")</f>
        <v>n/a</v>
      </c>
      <c r="R13" s="64">
        <f t="shared" ref="R13:R14" si="6">IFERROR(M13/O13-1,"n/a")</f>
        <v>-0.12121212121212122</v>
      </c>
      <c r="S13" s="60">
        <f t="shared" ref="S13:S14" si="7">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 t="shared" si="3"/>
        <v>-0.70159283754758306</v>
      </c>
      <c r="L14" s="60">
        <f t="shared" si="4"/>
        <v>-0.76496993450915363</v>
      </c>
      <c r="M14" s="68">
        <v>35860</v>
      </c>
      <c r="N14" s="68">
        <v>0</v>
      </c>
      <c r="O14" s="68">
        <v>112017</v>
      </c>
      <c r="P14" s="68">
        <v>134226</v>
      </c>
      <c r="Q14" s="64" t="str">
        <f t="shared" si="5"/>
        <v>n/a</v>
      </c>
      <c r="R14" s="64">
        <f t="shared" si="6"/>
        <v>-0.67987001972914829</v>
      </c>
      <c r="S14" s="60">
        <f t="shared" si="7"/>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 t="shared" ref="K16:K17" si="8">IFERROR(F16/H16-1,"n/a")</f>
        <v>n/a</v>
      </c>
      <c r="L16" s="60">
        <f>IFERROR(F16/I16-1,"n/a")</f>
        <v>1</v>
      </c>
      <c r="M16" s="68">
        <v>5</v>
      </c>
      <c r="N16" s="68">
        <v>0</v>
      </c>
      <c r="O16" s="68">
        <v>1</v>
      </c>
      <c r="P16" s="68">
        <v>1</v>
      </c>
      <c r="Q16" s="64" t="str">
        <f t="shared" ref="Q16:Q17" si="9">IFERROR(M16/N16-1,"n/a")</f>
        <v>n/a</v>
      </c>
      <c r="R16" s="64">
        <f t="shared" ref="R16:R17" si="10">IFERROR(M16/O16-1,"n/a")</f>
        <v>4</v>
      </c>
      <c r="S16" s="60">
        <f t="shared" ref="S16:S17" si="11">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 t="shared" si="8"/>
        <v>n/a</v>
      </c>
      <c r="L17" s="60">
        <f t="shared" ref="L17:L28" si="12">IFERROR(F17/I17-1,"n/a")</f>
        <v>-0.49571183533447682</v>
      </c>
      <c r="M17" s="68">
        <v>1108</v>
      </c>
      <c r="N17" s="68">
        <v>0</v>
      </c>
      <c r="O17" s="68">
        <v>823</v>
      </c>
      <c r="P17" s="68">
        <v>583</v>
      </c>
      <c r="Q17" s="64" t="str">
        <f t="shared" si="9"/>
        <v>n/a</v>
      </c>
      <c r="R17" s="64">
        <f t="shared" si="10"/>
        <v>0.34629404617253945</v>
      </c>
      <c r="S17" s="60">
        <f t="shared" si="11"/>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 t="shared" ref="K19:K20" si="13">IFERROR(F19/H19-1,"n/a")</f>
        <v>-0.14166666666666672</v>
      </c>
      <c r="L19" s="60">
        <f t="shared" si="12"/>
        <v>8.4210526315789513E-2</v>
      </c>
      <c r="M19" s="68">
        <v>203</v>
      </c>
      <c r="N19" s="68">
        <v>0</v>
      </c>
      <c r="O19" s="68">
        <v>246</v>
      </c>
      <c r="P19" s="68">
        <v>208</v>
      </c>
      <c r="Q19" s="64" t="str">
        <f t="shared" ref="Q19:Q20" si="14">IFERROR(M19/N19-1,"n/a")</f>
        <v>n/a</v>
      </c>
      <c r="R19" s="64">
        <f t="shared" ref="R19:R20" si="15">IFERROR(M19/O19-1,"n/a")</f>
        <v>-0.17479674796747968</v>
      </c>
      <c r="S19" s="60">
        <f t="shared" ref="S19:S20" si="16">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 t="shared" si="13"/>
        <v>-0.46867544939295858</v>
      </c>
      <c r="L20" s="60">
        <f t="shared" si="12"/>
        <v>-0.42785475394171046</v>
      </c>
      <c r="M20" s="68">
        <v>319653</v>
      </c>
      <c r="N20" s="68">
        <v>0</v>
      </c>
      <c r="O20" s="68">
        <v>686339</v>
      </c>
      <c r="P20" s="68">
        <v>673974</v>
      </c>
      <c r="Q20" s="64" t="str">
        <f t="shared" si="14"/>
        <v>n/a</v>
      </c>
      <c r="R20" s="64">
        <f t="shared" si="15"/>
        <v>-0.53426368019302417</v>
      </c>
      <c r="S20" s="60">
        <f t="shared" si="16"/>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 t="shared" ref="K22:K23" si="17">IFERROR(F22/H22-1,"n/a")</f>
        <v>1</v>
      </c>
      <c r="L22" s="60">
        <f t="shared" si="12"/>
        <v>-0.1428571428571429</v>
      </c>
      <c r="M22" s="68">
        <v>9</v>
      </c>
      <c r="N22" s="68">
        <v>5</v>
      </c>
      <c r="O22" s="68">
        <v>8</v>
      </c>
      <c r="P22" s="68">
        <v>11</v>
      </c>
      <c r="Q22" s="64">
        <f t="shared" ref="Q22:Q23" si="18">IFERROR(M22/N22-1,"n/a")</f>
        <v>0.8</v>
      </c>
      <c r="R22" s="64">
        <f t="shared" ref="R22:R23" si="19">IFERROR(M22/O22-1,"n/a")</f>
        <v>0.125</v>
      </c>
      <c r="S22" s="60">
        <f t="shared" ref="S22:S23" si="20">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 t="shared" si="17"/>
        <v>-0.657160157432637</v>
      </c>
      <c r="L23" s="60">
        <f t="shared" si="12"/>
        <v>-0.77251908396946567</v>
      </c>
      <c r="M23" s="68">
        <v>7364</v>
      </c>
      <c r="N23" s="68">
        <v>4674</v>
      </c>
      <c r="O23" s="68">
        <v>39656</v>
      </c>
      <c r="P23" s="68">
        <v>44605</v>
      </c>
      <c r="Q23" s="64">
        <f t="shared" si="18"/>
        <v>0.57552417629439456</v>
      </c>
      <c r="R23" s="64">
        <f t="shared" si="19"/>
        <v>-0.81430300585031268</v>
      </c>
      <c r="S23" s="60">
        <f t="shared" si="20"/>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 t="shared" ref="K25:K28" si="21">IFERROR(F25/H25-1,"n/a")</f>
        <v>0</v>
      </c>
      <c r="L25" s="60">
        <f t="shared" si="12"/>
        <v>-0.5</v>
      </c>
      <c r="M25" s="68">
        <v>1</v>
      </c>
      <c r="N25" s="68">
        <v>2</v>
      </c>
      <c r="O25" s="68">
        <v>1</v>
      </c>
      <c r="P25" s="68">
        <v>3</v>
      </c>
      <c r="Q25" s="64">
        <f t="shared" ref="Q25:Q28" si="22">IFERROR(M25/N25-1,"n/a")</f>
        <v>-0.5</v>
      </c>
      <c r="R25" s="64">
        <f t="shared" ref="R25:R28" si="23">IFERROR(M25/O25-1,"n/a")</f>
        <v>0</v>
      </c>
      <c r="S25" s="60">
        <f t="shared" ref="S25:S28" si="24">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 t="shared" si="21"/>
        <v>1.2230941704035874</v>
      </c>
      <c r="L26" s="60">
        <f t="shared" si="12"/>
        <v>-0.4</v>
      </c>
      <c r="M26" s="68">
        <v>1983</v>
      </c>
      <c r="N26" s="68">
        <v>1283</v>
      </c>
      <c r="O26" s="68">
        <v>892</v>
      </c>
      <c r="P26" s="68">
        <v>4657</v>
      </c>
      <c r="Q26" s="64">
        <f t="shared" si="22"/>
        <v>0.54559625876851126</v>
      </c>
      <c r="R26" s="64">
        <f t="shared" si="23"/>
        <v>1.2230941704035874</v>
      </c>
      <c r="S26" s="60">
        <f t="shared" si="24"/>
        <v>-0.57418939231264765</v>
      </c>
      <c r="T26" s="68">
        <v>165083</v>
      </c>
      <c r="U26" s="70">
        <f>20768+8294</f>
        <v>29062</v>
      </c>
      <c r="V26" s="70">
        <f>659951+168729+38484</f>
        <v>867164</v>
      </c>
    </row>
    <row r="27" spans="1:38" thickBot="1">
      <c r="A27" s="9"/>
      <c r="B27" s="12"/>
      <c r="C27" s="35" t="s">
        <v>12</v>
      </c>
      <c r="D27" s="36"/>
      <c r="E27" s="37"/>
      <c r="F27" s="46">
        <f t="shared" ref="F27:I28" si="25">F10+F13+F16+F19+F22+F25</f>
        <v>184</v>
      </c>
      <c r="G27" s="46">
        <f t="shared" si="25"/>
        <v>5</v>
      </c>
      <c r="H27" s="46">
        <f t="shared" si="25"/>
        <v>193</v>
      </c>
      <c r="I27" s="46">
        <f t="shared" si="25"/>
        <v>188</v>
      </c>
      <c r="J27" s="66">
        <f t="shared" si="0"/>
        <v>35.799999999999997</v>
      </c>
      <c r="K27" s="66">
        <f t="shared" si="21"/>
        <v>-4.6632124352331661E-2</v>
      </c>
      <c r="L27" s="62">
        <f t="shared" si="12"/>
        <v>-2.1276595744680882E-2</v>
      </c>
      <c r="M27" s="46">
        <f t="shared" ref="M27:P28" si="26">M10+M13+M16+M19+M22+M25</f>
        <v>370</v>
      </c>
      <c r="N27" s="46">
        <f t="shared" si="26"/>
        <v>7</v>
      </c>
      <c r="O27" s="46">
        <f t="shared" si="26"/>
        <v>405</v>
      </c>
      <c r="P27" s="46">
        <f t="shared" si="26"/>
        <v>406</v>
      </c>
      <c r="Q27" s="66">
        <f t="shared" si="22"/>
        <v>51.857142857142854</v>
      </c>
      <c r="R27" s="66">
        <f t="shared" si="23"/>
        <v>-8.6419753086419804E-2</v>
      </c>
      <c r="S27" s="62">
        <f t="shared" si="24"/>
        <v>-8.8669950738916259E-2</v>
      </c>
      <c r="T27" s="46">
        <f t="shared" ref="T27:V28" si="27">T10+T13+T16+T19+T22+T25</f>
        <v>1062</v>
      </c>
      <c r="U27" s="46">
        <f t="shared" si="27"/>
        <v>667</v>
      </c>
      <c r="V27" s="46">
        <f t="shared" si="27"/>
        <v>3344</v>
      </c>
    </row>
    <row r="28" spans="1:38" s="22" customFormat="1" ht="15.6" thickTop="1" thickBot="1">
      <c r="A28" s="9"/>
      <c r="B28" s="12"/>
      <c r="C28" s="38" t="s">
        <v>13</v>
      </c>
      <c r="D28" s="39"/>
      <c r="E28" s="40"/>
      <c r="F28" s="47">
        <f t="shared" si="25"/>
        <v>241516</v>
      </c>
      <c r="G28" s="47">
        <f t="shared" si="25"/>
        <v>4669</v>
      </c>
      <c r="H28" s="47">
        <f t="shared" si="25"/>
        <v>494948</v>
      </c>
      <c r="I28" s="47">
        <f t="shared" si="25"/>
        <v>513727</v>
      </c>
      <c r="J28" s="67">
        <f t="shared" si="0"/>
        <v>50.727564789034055</v>
      </c>
      <c r="K28" s="67">
        <f t="shared" si="21"/>
        <v>-0.5120376281952852</v>
      </c>
      <c r="L28" s="63">
        <f t="shared" si="12"/>
        <v>-0.52987481678011861</v>
      </c>
      <c r="M28" s="47">
        <f t="shared" si="26"/>
        <v>461472</v>
      </c>
      <c r="N28" s="47">
        <f t="shared" si="26"/>
        <v>5957</v>
      </c>
      <c r="O28" s="47">
        <f t="shared" si="26"/>
        <v>1049986</v>
      </c>
      <c r="P28" s="47">
        <f t="shared" si="26"/>
        <v>1134579</v>
      </c>
      <c r="Q28" s="67">
        <f t="shared" si="22"/>
        <v>76.467181467181462</v>
      </c>
      <c r="R28" s="67">
        <f t="shared" si="23"/>
        <v>-0.56049699710281853</v>
      </c>
      <c r="S28" s="63">
        <f t="shared" si="24"/>
        <v>-0.59326587218695215</v>
      </c>
      <c r="T28" s="47">
        <f t="shared" si="27"/>
        <v>1554247</v>
      </c>
      <c r="U28" s="47">
        <f t="shared" si="27"/>
        <v>1323431</v>
      </c>
      <c r="V28" s="47">
        <f t="shared" si="27"/>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28" t="s">
        <v>33</v>
      </c>
      <c r="G6" s="128"/>
      <c r="H6" s="128"/>
      <c r="I6" s="128"/>
      <c r="J6" s="128"/>
      <c r="K6" s="128"/>
      <c r="L6" s="129"/>
      <c r="M6" s="130" t="s">
        <v>33</v>
      </c>
      <c r="N6" s="128"/>
      <c r="O6" s="128"/>
      <c r="P6" s="128"/>
      <c r="Q6" s="128"/>
      <c r="R6" s="128"/>
      <c r="S6" s="129"/>
      <c r="T6" s="130" t="s">
        <v>9</v>
      </c>
      <c r="U6" s="128"/>
      <c r="V6" s="12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 t="shared" ref="L10:L11" si="1">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 t="shared" ref="K11" si="2">IFERROR(F11/H11-1,"n/a")</f>
        <v>-0.53312621787565717</v>
      </c>
      <c r="L11" s="60">
        <f t="shared" si="1"/>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 t="shared" ref="K13:K14" si="3">IFERROR(F13/H13-1,"n/a")</f>
        <v>-0.15789473684210531</v>
      </c>
      <c r="L13" s="60">
        <f t="shared" ref="L13:L14" si="4">IFERROR(F13/I13-1,"n/a")</f>
        <v>-0.33333333333333337</v>
      </c>
      <c r="M13" s="68">
        <v>16</v>
      </c>
      <c r="N13" s="68">
        <v>0</v>
      </c>
      <c r="O13" s="68">
        <v>19</v>
      </c>
      <c r="P13" s="68">
        <v>24</v>
      </c>
      <c r="Q13" s="64" t="str">
        <f t="shared" ref="Q13:Q14" si="5">IFERROR(M13/N13-1,"n/a")</f>
        <v>n/a</v>
      </c>
      <c r="R13" s="64">
        <f t="shared" ref="R13:R14" si="6">IFERROR(M13/O13-1,"n/a")</f>
        <v>-0.15789473684210531</v>
      </c>
      <c r="S13" s="60">
        <f t="shared" ref="S13:S14" si="7">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 t="shared" si="3"/>
        <v>-0.66415361417977037</v>
      </c>
      <c r="L14" s="60">
        <f t="shared" si="4"/>
        <v>-0.70709713779638506</v>
      </c>
      <c r="M14" s="68">
        <v>21828</v>
      </c>
      <c r="N14" s="68">
        <v>0</v>
      </c>
      <c r="O14" s="68">
        <v>64994</v>
      </c>
      <c r="P14" s="68">
        <v>74523</v>
      </c>
      <c r="Q14" s="64" t="str">
        <f t="shared" si="5"/>
        <v>n/a</v>
      </c>
      <c r="R14" s="64">
        <f t="shared" si="6"/>
        <v>-0.66415361417977037</v>
      </c>
      <c r="S14" s="60">
        <f t="shared" si="7"/>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 t="shared" ref="K16:K17" si="8">IFERROR(F16/H16-1,"n/a")</f>
        <v>2</v>
      </c>
      <c r="L16" s="60" t="str">
        <f>IFERROR(F16/I16-1,"n/a")</f>
        <v>n/a</v>
      </c>
      <c r="M16" s="68">
        <v>3</v>
      </c>
      <c r="N16" s="68">
        <v>0</v>
      </c>
      <c r="O16" s="68">
        <v>1</v>
      </c>
      <c r="P16" s="68">
        <v>0</v>
      </c>
      <c r="Q16" s="64" t="str">
        <f t="shared" ref="Q16:Q17" si="9">IFERROR(M16/N16-1,"n/a")</f>
        <v>n/a</v>
      </c>
      <c r="R16" s="64">
        <f t="shared" ref="R16:R17" si="10">IFERROR(M16/O16-1,"n/a")</f>
        <v>2</v>
      </c>
      <c r="S16" s="60" t="str">
        <f t="shared" ref="S16:S17" si="11">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 t="shared" si="8"/>
        <v>-1.0935601458080146E-2</v>
      </c>
      <c r="L17" s="60" t="str">
        <f t="shared" ref="L17:L28" si="12">IFERROR(F17/I17-1,"n/a")</f>
        <v>n/a</v>
      </c>
      <c r="M17" s="68">
        <v>814</v>
      </c>
      <c r="N17" s="68">
        <v>0</v>
      </c>
      <c r="O17" s="68">
        <v>823</v>
      </c>
      <c r="P17" s="68">
        <v>0</v>
      </c>
      <c r="Q17" s="64" t="str">
        <f t="shared" si="9"/>
        <v>n/a</v>
      </c>
      <c r="R17" s="64">
        <f t="shared" si="10"/>
        <v>-1.0935601458080146E-2</v>
      </c>
      <c r="S17" s="60" t="str">
        <f t="shared" si="11"/>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 t="shared" ref="K19:K20" si="13">IFERROR(F19/H19-1,"n/a")</f>
        <v>-0.20634920634920639</v>
      </c>
      <c r="L19" s="60">
        <f t="shared" si="12"/>
        <v>-0.11504424778761058</v>
      </c>
      <c r="M19" s="68">
        <v>100</v>
      </c>
      <c r="N19" s="68">
        <v>0</v>
      </c>
      <c r="O19" s="68">
        <v>126</v>
      </c>
      <c r="P19" s="68">
        <v>113</v>
      </c>
      <c r="Q19" s="64" t="str">
        <f t="shared" ref="Q19:Q20" si="14">IFERROR(M19/N19-1,"n/a")</f>
        <v>n/a</v>
      </c>
      <c r="R19" s="64">
        <f t="shared" ref="R19:R20" si="15">IFERROR(M19/O19-1,"n/a")</f>
        <v>-0.20634920634920639</v>
      </c>
      <c r="S19" s="60">
        <f t="shared" ref="S19:S20" si="16">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 t="shared" si="13"/>
        <v>-0.59466978650037505</v>
      </c>
      <c r="L20" s="60">
        <f t="shared" si="12"/>
        <v>-0.60689584034571498</v>
      </c>
      <c r="M20" s="68">
        <v>144818</v>
      </c>
      <c r="N20" s="68">
        <v>0</v>
      </c>
      <c r="O20" s="68">
        <v>357284</v>
      </c>
      <c r="P20" s="68">
        <v>368396</v>
      </c>
      <c r="Q20" s="64" t="str">
        <f t="shared" si="14"/>
        <v>n/a</v>
      </c>
      <c r="R20" s="64">
        <f t="shared" si="15"/>
        <v>-0.59466978650037505</v>
      </c>
      <c r="S20" s="60">
        <f t="shared" si="16"/>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 t="shared" ref="K22:K23" si="17">IFERROR(F22/H22-1,"n/a")</f>
        <v>-0.4</v>
      </c>
      <c r="L22" s="60">
        <f t="shared" si="12"/>
        <v>-0.25</v>
      </c>
      <c r="M22" s="68">
        <v>3</v>
      </c>
      <c r="N22" s="68">
        <v>1</v>
      </c>
      <c r="O22" s="68">
        <v>5</v>
      </c>
      <c r="P22" s="68">
        <v>4</v>
      </c>
      <c r="Q22" s="64">
        <f t="shared" ref="Q22:Q23" si="18">IFERROR(M22/N22-1,"n/a")</f>
        <v>2</v>
      </c>
      <c r="R22" s="64">
        <f t="shared" ref="R22:R23" si="19">IFERROR(M22/O22-1,"n/a")</f>
        <v>-0.4</v>
      </c>
      <c r="S22" s="60">
        <f t="shared" ref="S22:S23" si="20">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 t="shared" si="17"/>
        <v>-0.92645088803422493</v>
      </c>
      <c r="L23" s="60">
        <f t="shared" si="12"/>
        <v>-0.9136697945726604</v>
      </c>
      <c r="M23" s="68">
        <v>1702</v>
      </c>
      <c r="N23" s="68">
        <v>644</v>
      </c>
      <c r="O23" s="68">
        <v>23141</v>
      </c>
      <c r="P23" s="68">
        <v>19715</v>
      </c>
      <c r="Q23" s="64">
        <f t="shared" si="18"/>
        <v>1.6428571428571428</v>
      </c>
      <c r="R23" s="64">
        <f t="shared" si="19"/>
        <v>-0.92645088803422493</v>
      </c>
      <c r="S23" s="60">
        <f t="shared" si="20"/>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 t="shared" ref="K25:K28" si="21">IFERROR(F25/H25-1,"n/a")</f>
        <v>n/a</v>
      </c>
      <c r="L25" s="60">
        <f t="shared" si="12"/>
        <v>-1</v>
      </c>
      <c r="M25" s="68">
        <v>0</v>
      </c>
      <c r="N25" s="68">
        <v>1</v>
      </c>
      <c r="O25" s="68">
        <v>0</v>
      </c>
      <c r="P25" s="68">
        <v>1</v>
      </c>
      <c r="Q25" s="64">
        <f t="shared" ref="Q25:Q28" si="22">IFERROR(M25/N25-1,"n/a")</f>
        <v>-1</v>
      </c>
      <c r="R25" s="64" t="str">
        <f t="shared" ref="R25:R28" si="23">IFERROR(M25/O25-1,"n/a")</f>
        <v>n/a</v>
      </c>
      <c r="S25" s="60">
        <f t="shared" ref="S25:S28" si="24">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 t="shared" si="21"/>
        <v>n/a</v>
      </c>
      <c r="L26" s="60">
        <f t="shared" si="12"/>
        <v>-1</v>
      </c>
      <c r="M26" s="68">
        <v>0</v>
      </c>
      <c r="N26" s="68">
        <v>644</v>
      </c>
      <c r="O26" s="68">
        <v>0</v>
      </c>
      <c r="P26" s="68">
        <v>1352</v>
      </c>
      <c r="Q26" s="64">
        <f t="shared" si="22"/>
        <v>-1</v>
      </c>
      <c r="R26" s="64" t="str">
        <f t="shared" si="23"/>
        <v>n/a</v>
      </c>
      <c r="S26" s="60">
        <f t="shared" si="24"/>
        <v>-1</v>
      </c>
      <c r="T26" s="68">
        <v>165083</v>
      </c>
      <c r="U26" s="70">
        <f>20768+8294</f>
        <v>29062</v>
      </c>
      <c r="V26" s="70">
        <f>659951+168729+38484</f>
        <v>867164</v>
      </c>
    </row>
    <row r="27" spans="1:38" thickBot="1">
      <c r="A27" s="9"/>
      <c r="B27" s="12"/>
      <c r="C27" s="35" t="s">
        <v>12</v>
      </c>
      <c r="D27" s="36"/>
      <c r="E27" s="37"/>
      <c r="F27" s="46">
        <f t="shared" ref="F27" si="25">F10+F13+F16+F19+F22+F25</f>
        <v>186</v>
      </c>
      <c r="G27" s="46">
        <f t="shared" ref="G27:I28" si="26">G10+G13+G16+G19+G22+G25</f>
        <v>2</v>
      </c>
      <c r="H27" s="46">
        <f t="shared" si="26"/>
        <v>212</v>
      </c>
      <c r="I27" s="46">
        <f t="shared" si="26"/>
        <v>218</v>
      </c>
      <c r="J27" s="66">
        <f t="shared" si="0"/>
        <v>92</v>
      </c>
      <c r="K27" s="66">
        <f t="shared" si="21"/>
        <v>-0.12264150943396224</v>
      </c>
      <c r="L27" s="62">
        <f t="shared" si="12"/>
        <v>-0.14678899082568808</v>
      </c>
      <c r="M27" s="46">
        <f t="shared" ref="M27:P28" si="27">M10+M13+M16+M19+M22+M25</f>
        <v>186</v>
      </c>
      <c r="N27" s="46">
        <f t="shared" si="27"/>
        <v>2</v>
      </c>
      <c r="O27" s="46">
        <f t="shared" si="27"/>
        <v>212</v>
      </c>
      <c r="P27" s="46">
        <f t="shared" si="27"/>
        <v>218</v>
      </c>
      <c r="Q27" s="66">
        <f t="shared" si="22"/>
        <v>92</v>
      </c>
      <c r="R27" s="66">
        <f t="shared" si="23"/>
        <v>-0.12264150943396224</v>
      </c>
      <c r="S27" s="62">
        <f t="shared" si="24"/>
        <v>-0.14678899082568808</v>
      </c>
      <c r="T27" s="46">
        <f t="shared" ref="T27:V28" si="28">T10+T13+T16+T19+T22+T25</f>
        <v>1062</v>
      </c>
      <c r="U27" s="46">
        <f t="shared" si="28"/>
        <v>667</v>
      </c>
      <c r="V27" s="46">
        <f t="shared" si="28"/>
        <v>3344</v>
      </c>
    </row>
    <row r="28" spans="1:38" s="22" customFormat="1" ht="15.6" thickTop="1" thickBot="1">
      <c r="A28" s="9"/>
      <c r="B28" s="12"/>
      <c r="C28" s="38" t="s">
        <v>13</v>
      </c>
      <c r="D28" s="39"/>
      <c r="E28" s="40"/>
      <c r="F28" s="47">
        <f t="shared" ref="F28" si="29">F11+F14+F17+F20+F23+F26</f>
        <v>219956</v>
      </c>
      <c r="G28" s="47">
        <f t="shared" si="26"/>
        <v>1288</v>
      </c>
      <c r="H28" s="47">
        <f t="shared" si="26"/>
        <v>555038</v>
      </c>
      <c r="I28" s="47">
        <f t="shared" si="26"/>
        <v>620852</v>
      </c>
      <c r="J28" s="67">
        <f t="shared" si="0"/>
        <v>169.77329192546583</v>
      </c>
      <c r="K28" s="67">
        <f t="shared" si="21"/>
        <v>-0.60371001625113951</v>
      </c>
      <c r="L28" s="63">
        <f t="shared" si="12"/>
        <v>-0.64571910857982262</v>
      </c>
      <c r="M28" s="47">
        <f t="shared" si="27"/>
        <v>219956</v>
      </c>
      <c r="N28" s="47">
        <f t="shared" si="27"/>
        <v>1288</v>
      </c>
      <c r="O28" s="47">
        <f t="shared" si="27"/>
        <v>555038</v>
      </c>
      <c r="P28" s="47">
        <f t="shared" si="27"/>
        <v>620852</v>
      </c>
      <c r="Q28" s="67">
        <f t="shared" si="22"/>
        <v>169.77329192546583</v>
      </c>
      <c r="R28" s="67">
        <f t="shared" si="23"/>
        <v>-0.60371001625113951</v>
      </c>
      <c r="S28" s="63">
        <f t="shared" si="24"/>
        <v>-0.64571910857982262</v>
      </c>
      <c r="T28" s="47">
        <f t="shared" si="28"/>
        <v>1554247</v>
      </c>
      <c r="U28" s="47">
        <f t="shared" si="28"/>
        <v>1323431</v>
      </c>
      <c r="V28" s="47">
        <f t="shared" si="28"/>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31</v>
      </c>
      <c r="G6" s="135"/>
      <c r="H6" s="135"/>
      <c r="I6" s="136"/>
      <c r="J6" s="137"/>
      <c r="K6" s="130" t="s">
        <v>32</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L27" si="2">K10+K13+K16+K19+K22+K25</f>
        <v>1062</v>
      </c>
      <c r="L27" s="46">
        <f t="shared" si="2"/>
        <v>667</v>
      </c>
      <c r="M27" s="46">
        <f>M10+M13+M16+M19+M22+M25</f>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ref="K28:L28" si="3">K11+K14+K17+K20+K23+K26</f>
        <v>1554247</v>
      </c>
      <c r="L28" s="47">
        <f t="shared" si="3"/>
        <v>1323431</v>
      </c>
      <c r="M28" s="47">
        <f>M11+M14+M17+M20+M23+M26</f>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27</v>
      </c>
      <c r="G6" s="135"/>
      <c r="H6" s="135"/>
      <c r="I6" s="136"/>
      <c r="J6" s="137"/>
      <c r="K6" s="130" t="s">
        <v>28</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24</v>
      </c>
      <c r="G6" s="135"/>
      <c r="H6" s="135"/>
      <c r="I6" s="136"/>
      <c r="J6" s="137"/>
      <c r="K6" s="130" t="s">
        <v>8</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30" t="s">
        <v>22</v>
      </c>
      <c r="G6" s="135"/>
      <c r="H6" s="135"/>
      <c r="I6" s="136"/>
      <c r="J6" s="137"/>
      <c r="K6" s="130" t="s">
        <v>23</v>
      </c>
      <c r="L6" s="135"/>
      <c r="M6" s="135"/>
      <c r="N6" s="136"/>
      <c r="O6" s="137"/>
      <c r="P6" s="128" t="s">
        <v>9</v>
      </c>
      <c r="Q6" s="135"/>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W58"/>
  <sheetViews>
    <sheetView showGridLines="0" tabSelected="1" zoomScale="90" zoomScaleNormal="90" zoomScalePageLayoutView="40" workbookViewId="0">
      <selection activeCell="V9" sqref="V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0" width="7.44140625" bestFit="1" customWidth="1"/>
    <col min="21" max="21" width="8.88671875" bestFit="1" customWidth="1"/>
    <col min="22" max="22" width="8.33203125" bestFit="1" customWidth="1"/>
    <col min="23" max="23" width="3.33203125" style="9" customWidth="1"/>
    <col min="24" max="38" width="0" style="9" hidden="1" customWidth="1"/>
    <col min="39" max="49" width="0" hidden="1" customWidth="1"/>
    <col min="50" max="16384" width="9.109375" hidden="1"/>
  </cols>
  <sheetData>
    <row r="1" spans="1:38" ht="14.4">
      <c r="A1" s="9"/>
      <c r="B1" s="9"/>
      <c r="C1" s="9"/>
      <c r="D1" s="9"/>
      <c r="E1" s="9"/>
      <c r="F1" s="91"/>
      <c r="G1" s="91"/>
      <c r="H1" s="91"/>
      <c r="I1" s="91"/>
      <c r="J1" s="91"/>
      <c r="K1" s="91"/>
      <c r="L1" s="91"/>
      <c r="M1" s="91"/>
      <c r="N1" s="91"/>
      <c r="O1" s="91"/>
      <c r="P1" s="91"/>
      <c r="Q1" s="91"/>
      <c r="R1" s="9"/>
      <c r="S1" s="9"/>
      <c r="T1" s="9"/>
      <c r="U1" s="9"/>
      <c r="V1" s="9"/>
    </row>
    <row r="2" spans="1:38" ht="18.600000000000001" thickBot="1">
      <c r="A2" s="9"/>
      <c r="B2" s="8" t="s">
        <v>85</v>
      </c>
      <c r="C2" s="23"/>
      <c r="D2" s="23"/>
      <c r="E2" s="23"/>
      <c r="F2" s="92"/>
      <c r="G2" s="92"/>
      <c r="H2" s="92"/>
      <c r="I2" s="92"/>
      <c r="J2" s="92"/>
      <c r="K2" s="92"/>
      <c r="L2" s="92"/>
      <c r="M2" s="92"/>
      <c r="N2" s="92"/>
      <c r="O2" s="92"/>
      <c r="P2" s="92"/>
      <c r="Q2" s="92"/>
      <c r="R2" s="23"/>
      <c r="S2" s="23"/>
      <c r="T2" s="23"/>
      <c r="U2" s="23"/>
      <c r="V2" s="23"/>
    </row>
    <row r="3" spans="1:38" ht="14.4">
      <c r="A3" s="9"/>
      <c r="B3" s="10"/>
      <c r="C3" s="24"/>
      <c r="D3" s="24"/>
      <c r="E3" s="24"/>
      <c r="F3" s="93"/>
      <c r="G3" s="93"/>
      <c r="H3" s="93"/>
      <c r="I3" s="93"/>
      <c r="J3" s="93"/>
      <c r="K3" s="93"/>
      <c r="L3" s="93"/>
      <c r="M3" s="93"/>
      <c r="N3" s="93"/>
      <c r="O3" s="93"/>
      <c r="P3" s="93"/>
      <c r="Q3" s="93"/>
      <c r="R3" s="24"/>
      <c r="S3" s="24"/>
      <c r="V3" s="25">
        <f>+' '!I17</f>
        <v>45122</v>
      </c>
    </row>
    <row r="4" spans="1:38" ht="16.2">
      <c r="A4" s="9"/>
      <c r="B4" s="11" t="s">
        <v>7</v>
      </c>
      <c r="C4" s="26"/>
      <c r="D4" s="24"/>
      <c r="E4" s="58" t="s">
        <v>123</v>
      </c>
      <c r="F4" s="93"/>
      <c r="G4" s="93"/>
      <c r="H4" s="93"/>
      <c r="I4" s="93"/>
      <c r="J4" s="93"/>
      <c r="K4" s="93"/>
      <c r="L4" s="93"/>
      <c r="M4" s="93"/>
      <c r="N4" s="93"/>
      <c r="O4" s="93"/>
      <c r="P4" s="93"/>
      <c r="Q4" s="93"/>
      <c r="R4" s="24"/>
      <c r="S4" s="24"/>
      <c r="T4" s="24"/>
      <c r="U4" s="24"/>
      <c r="V4" s="24"/>
    </row>
    <row r="5" spans="1:38" ht="14.4">
      <c r="A5" s="9"/>
      <c r="B5" s="10"/>
      <c r="C5" s="24"/>
      <c r="D5" s="24"/>
      <c r="E5" s="24"/>
      <c r="F5" s="93"/>
      <c r="G5" s="93"/>
      <c r="H5" s="93"/>
      <c r="I5" s="93"/>
      <c r="J5" s="93"/>
      <c r="K5" s="93"/>
      <c r="L5" s="93"/>
      <c r="M5" s="93"/>
      <c r="N5" s="93"/>
      <c r="O5" s="93"/>
      <c r="P5" s="93"/>
      <c r="Q5" s="93"/>
      <c r="R5" s="24"/>
      <c r="S5" s="24"/>
      <c r="T5" s="24"/>
      <c r="U5" s="24"/>
      <c r="V5" s="24"/>
    </row>
    <row r="6" spans="1:38" ht="14.4">
      <c r="A6" s="9"/>
      <c r="B6" s="86" t="s">
        <v>105</v>
      </c>
      <c r="D6" s="24"/>
      <c r="E6" s="24"/>
      <c r="F6" s="93"/>
      <c r="G6" s="93"/>
      <c r="H6" s="93"/>
      <c r="I6" s="93"/>
      <c r="J6" s="93"/>
      <c r="K6" s="93"/>
      <c r="L6" s="93"/>
      <c r="M6" s="93"/>
      <c r="N6" s="93"/>
      <c r="O6" s="93"/>
      <c r="P6" s="93"/>
      <c r="Q6" s="93"/>
      <c r="R6" s="24"/>
      <c r="S6" s="24"/>
      <c r="T6" s="24"/>
      <c r="U6" s="24"/>
      <c r="V6" s="24"/>
    </row>
    <row r="7" spans="1:38" ht="14.4">
      <c r="A7" s="9"/>
      <c r="B7" s="10"/>
      <c r="C7" s="105" t="s">
        <v>106</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row>
    <row r="8" spans="1:38"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122</v>
      </c>
      <c r="V8" s="113" t="s">
        <v>47</v>
      </c>
      <c r="W8" s="9"/>
      <c r="X8" s="19"/>
      <c r="Y8" s="19"/>
      <c r="Z8" s="19"/>
      <c r="AA8" s="19"/>
      <c r="AB8" s="19"/>
      <c r="AC8" s="19"/>
      <c r="AD8" s="19"/>
      <c r="AE8" s="19"/>
      <c r="AF8" s="19"/>
      <c r="AG8" s="19"/>
      <c r="AH8" s="19"/>
      <c r="AI8" s="19"/>
      <c r="AJ8" s="19"/>
      <c r="AK8" s="19"/>
      <c r="AL8" s="19"/>
    </row>
    <row r="9" spans="1:38"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18">
        <v>0.99686465614917141</v>
      </c>
      <c r="S9" s="118">
        <v>1.032</v>
      </c>
      <c r="T9" s="118">
        <v>1.0449999999999999</v>
      </c>
      <c r="U9" s="118">
        <v>1.0569</v>
      </c>
      <c r="V9" s="118">
        <v>0.98</v>
      </c>
    </row>
    <row r="10" spans="1:38" ht="20.25" customHeight="1">
      <c r="A10" s="9"/>
      <c r="B10" s="18"/>
      <c r="C10" s="102"/>
      <c r="D10" s="103"/>
      <c r="E10" s="103"/>
      <c r="F10" s="99"/>
      <c r="G10" s="99"/>
      <c r="H10" s="99"/>
      <c r="I10" s="99"/>
      <c r="J10" s="99"/>
      <c r="K10" s="99"/>
      <c r="L10" s="99"/>
      <c r="M10" s="99"/>
      <c r="N10" s="99"/>
      <c r="O10" s="99"/>
      <c r="P10" s="99"/>
      <c r="Q10" s="104"/>
      <c r="R10" s="9"/>
      <c r="S10" s="9"/>
    </row>
    <row r="11" spans="1:38" ht="20.25" customHeight="1">
      <c r="A11" s="9"/>
      <c r="B11" s="9"/>
      <c r="C11" s="9"/>
      <c r="D11" s="9"/>
      <c r="E11" s="9"/>
      <c r="F11"/>
      <c r="G11"/>
      <c r="H11"/>
      <c r="I11"/>
      <c r="J11"/>
      <c r="K11"/>
      <c r="L11"/>
      <c r="M11"/>
      <c r="N11"/>
      <c r="O11" s="91"/>
      <c r="P11" s="91"/>
      <c r="Q11" s="91"/>
      <c r="R11" s="9"/>
      <c r="S11" s="9"/>
    </row>
    <row r="12" spans="1:38" ht="20.25" customHeight="1">
      <c r="A12" s="9"/>
      <c r="B12" s="9"/>
      <c r="C12" s="100" t="s">
        <v>98</v>
      </c>
      <c r="D12" s="9"/>
      <c r="E12" s="9"/>
      <c r="F12"/>
      <c r="G12"/>
      <c r="H12"/>
      <c r="I12"/>
      <c r="J12"/>
      <c r="K12"/>
      <c r="L12"/>
      <c r="M12"/>
      <c r="N12"/>
      <c r="O12" s="91"/>
      <c r="P12" s="91"/>
      <c r="Q12" s="91"/>
      <c r="R12" s="9"/>
      <c r="S12" s="9"/>
    </row>
    <row r="13" spans="1:38" ht="20.25" customHeight="1">
      <c r="A13" s="9"/>
      <c r="B13" s="9"/>
      <c r="C13" s="100" t="s">
        <v>99</v>
      </c>
      <c r="D13" s="9"/>
      <c r="E13" s="9"/>
      <c r="F13"/>
      <c r="G13"/>
      <c r="H13"/>
      <c r="I13"/>
      <c r="J13"/>
      <c r="K13"/>
      <c r="L13"/>
      <c r="M13"/>
      <c r="N13"/>
      <c r="O13" s="91"/>
      <c r="P13" s="91"/>
      <c r="Q13" s="91"/>
      <c r="R13" s="9"/>
      <c r="S13" s="9"/>
    </row>
    <row r="14" spans="1:38" ht="26.7" hidden="1" customHeight="1"/>
    <row r="15" spans="1:38" ht="26.4" hidden="1" customHeight="1"/>
    <row r="16" spans="1:38"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99" zoomScaleNormal="85"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28" t="s">
        <v>51</v>
      </c>
      <c r="G9" s="128"/>
      <c r="H9" s="128"/>
      <c r="I9" s="128"/>
      <c r="J9" s="128"/>
      <c r="K9" s="128"/>
      <c r="L9" s="128"/>
      <c r="M9" s="128"/>
      <c r="N9" s="129"/>
      <c r="O9" s="130" t="s">
        <v>52</v>
      </c>
      <c r="P9" s="128"/>
      <c r="Q9" s="128"/>
      <c r="R9" s="128"/>
      <c r="S9" s="128"/>
      <c r="T9" s="128"/>
      <c r="U9" s="128"/>
      <c r="V9" s="128"/>
      <c r="W9" s="129"/>
      <c r="X9" s="130" t="s">
        <v>57</v>
      </c>
      <c r="Y9" s="128"/>
      <c r="Z9" s="128"/>
      <c r="AA9" s="13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95</v>
      </c>
      <c r="G13" s="71">
        <v>83</v>
      </c>
      <c r="H13" s="71">
        <v>0</v>
      </c>
      <c r="I13" s="71">
        <v>0</v>
      </c>
      <c r="J13" s="71">
        <v>90</v>
      </c>
      <c r="K13" s="64">
        <f>IFERROR(F13/G13-1,"n/a")</f>
        <v>0.14457831325301207</v>
      </c>
      <c r="L13" s="64" t="str">
        <f t="shared" ref="L13:L28" si="0">IFERROR(F13/H13-1,"n/a")</f>
        <v>n/a</v>
      </c>
      <c r="M13" s="64" t="str">
        <f>IFERROR(F13/I13-1,"n/a")</f>
        <v>n/a</v>
      </c>
      <c r="N13" s="60">
        <f t="shared" ref="N13:N14" si="1">IFERROR(F13/J13-1,"n/a")</f>
        <v>5.555555555555558E-2</v>
      </c>
      <c r="O13" s="68">
        <f>'May-23'!O13+'June-23'!F13</f>
        <v>853</v>
      </c>
      <c r="P13" s="68">
        <f>'May-23'!$P$13+G13</f>
        <v>832</v>
      </c>
      <c r="Q13" s="68">
        <f>'May-23'!Q13+'June-23'!H13</f>
        <v>0</v>
      </c>
      <c r="R13" s="68">
        <f>'May-23'!R13+'June-23'!I13</f>
        <v>551</v>
      </c>
      <c r="S13" s="68">
        <f>'May-23'!S13+'June-23'!J13</f>
        <v>825</v>
      </c>
      <c r="T13" s="64">
        <f>IFERROR(O13/P13-1,"n/a")</f>
        <v>2.5240384615384581E-2</v>
      </c>
      <c r="U13" s="64" t="str">
        <f>IFERROR(O13/Q13-1,"n/a")</f>
        <v>n/a</v>
      </c>
      <c r="V13" s="64">
        <f>IFERROR(O13/R13-1,"n/a")</f>
        <v>0.5480943738656987</v>
      </c>
      <c r="W13" s="60">
        <f>IFERROR(O13/S13-1,"n/a")</f>
        <v>3.3939393939393936E-2</v>
      </c>
      <c r="X13" s="68">
        <v>346</v>
      </c>
      <c r="Y13" s="68">
        <v>111</v>
      </c>
      <c r="Z13" s="70">
        <v>145</v>
      </c>
      <c r="AA13" s="78">
        <v>386</v>
      </c>
      <c r="AB13" s="9"/>
      <c r="AC13" s="9"/>
    </row>
    <row r="14" spans="1:29" ht="14.4">
      <c r="A14" s="9"/>
      <c r="B14" s="12"/>
      <c r="C14" s="33"/>
      <c r="D14" s="26" t="s">
        <v>11</v>
      </c>
      <c r="E14" s="32"/>
      <c r="F14" s="73">
        <v>359885</v>
      </c>
      <c r="G14" s="71">
        <v>234968</v>
      </c>
      <c r="H14" s="71">
        <v>0</v>
      </c>
      <c r="I14" s="71">
        <v>0</v>
      </c>
      <c r="J14" s="71">
        <v>303053</v>
      </c>
      <c r="K14" s="64">
        <f>IFERROR(F14/G14-1,"n/a")</f>
        <v>0.53163409485546964</v>
      </c>
      <c r="L14" s="64" t="str">
        <f t="shared" si="0"/>
        <v>n/a</v>
      </c>
      <c r="M14" s="64" t="str">
        <f t="shared" ref="M14" si="2">IFERROR(F14/I14-1,"n/a")</f>
        <v>n/a</v>
      </c>
      <c r="N14" s="60">
        <f t="shared" si="1"/>
        <v>0.1875315538866138</v>
      </c>
      <c r="O14" s="68">
        <f>'May-23'!$O$14+F14</f>
        <v>2701062</v>
      </c>
      <c r="P14" s="68">
        <f>'May-23'!P14+'June-23'!G14</f>
        <v>1527382</v>
      </c>
      <c r="Q14" s="68">
        <f>'May-23'!Q14+'June-23'!H14</f>
        <v>0</v>
      </c>
      <c r="R14" s="68">
        <f>'May-23'!R14+'June-23'!I14</f>
        <v>1092884</v>
      </c>
      <c r="S14" s="68">
        <f>'May-23'!S14+'June-23'!J14</f>
        <v>2451255</v>
      </c>
      <c r="T14" s="64">
        <f>IFERROR(O14/P14-1,"n/a")</f>
        <v>0.76842597333214613</v>
      </c>
      <c r="U14" s="64" t="str">
        <f>IFERROR(O14/Q14-1,"n/a")</f>
        <v>n/a</v>
      </c>
      <c r="V14" s="64">
        <f>IFERROR(O14/R14-1,"n/a")</f>
        <v>1.4714992625017844</v>
      </c>
      <c r="W14" s="60">
        <f>IFERROR(O14/S14-1,"n/a")</f>
        <v>0.10190983802174802</v>
      </c>
      <c r="X14" s="68">
        <v>380182</v>
      </c>
      <c r="Y14" s="68">
        <v>80863</v>
      </c>
      <c r="Z14" s="70">
        <v>258885</v>
      </c>
      <c r="AA14" s="78">
        <v>733296</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73</v>
      </c>
      <c r="G16" s="71">
        <v>71</v>
      </c>
      <c r="H16" s="71">
        <v>17</v>
      </c>
      <c r="I16" s="71">
        <v>0</v>
      </c>
      <c r="J16" s="71">
        <v>71</v>
      </c>
      <c r="K16" s="64">
        <f>IFERROR(F16/G16-1,"n/a")</f>
        <v>2.8169014084507005E-2</v>
      </c>
      <c r="L16" s="64">
        <f t="shared" si="0"/>
        <v>3.2941176470588234</v>
      </c>
      <c r="M16" s="64" t="str">
        <f t="shared" ref="M16:M17" si="3">IFERROR(F16/I16-1,"n/a")</f>
        <v>n/a</v>
      </c>
      <c r="N16" s="60">
        <f t="shared" ref="N16:N17" si="4">IFERROR(F16/J16-1,"n/a")</f>
        <v>2.8169014084507005E-2</v>
      </c>
      <c r="O16" s="68">
        <f>'May-23'!$O$16+F16</f>
        <v>216</v>
      </c>
      <c r="P16" s="68">
        <f>'May-23'!P16+'June-23'!G16</f>
        <v>234</v>
      </c>
      <c r="Q16" s="68">
        <f>'May-23'!Q16+'June-23'!H16</f>
        <v>51</v>
      </c>
      <c r="R16" s="68">
        <f>'May-23'!R16+'June-23'!I16</f>
        <v>10</v>
      </c>
      <c r="S16" s="68">
        <f>'May-23'!S16+'June-23'!J16</f>
        <v>216</v>
      </c>
      <c r="T16" s="64">
        <f>IFERROR(O16/P16-1,"n/a")</f>
        <v>-7.6923076923076872E-2</v>
      </c>
      <c r="U16" s="64">
        <f t="shared" ref="U16:U17" si="5">IFERROR(O16/Q16-1,"n/a")</f>
        <v>3.2352941176470589</v>
      </c>
      <c r="V16" s="64">
        <f t="shared" ref="V16:V17" si="6">IFERROR(O16/R16-1,"n/a")</f>
        <v>20.6</v>
      </c>
      <c r="W16" s="60">
        <f t="shared" ref="W16:W17" si="7">IFERROR(O16/S16-1,"n/a")</f>
        <v>0</v>
      </c>
      <c r="X16" s="68">
        <v>778</v>
      </c>
      <c r="Y16" s="68">
        <v>283</v>
      </c>
      <c r="Z16" s="70">
        <v>43</v>
      </c>
      <c r="AA16" s="78">
        <v>827</v>
      </c>
      <c r="AB16" s="9"/>
      <c r="AC16" s="9"/>
    </row>
    <row r="17" spans="1:29" ht="14.4">
      <c r="A17" s="9"/>
      <c r="B17" s="12"/>
      <c r="C17" s="33"/>
      <c r="D17" s="26" t="s">
        <v>11</v>
      </c>
      <c r="E17" s="32"/>
      <c r="F17" s="74">
        <v>224892</v>
      </c>
      <c r="G17" s="71">
        <v>82038</v>
      </c>
      <c r="H17" s="71">
        <v>24481</v>
      </c>
      <c r="I17" s="71">
        <v>0</v>
      </c>
      <c r="J17" s="71">
        <v>165399</v>
      </c>
      <c r="K17" s="64">
        <f>IFERROR(F17/G17-1,"n/a")</f>
        <v>1.7413150003656841</v>
      </c>
      <c r="L17" s="64">
        <f t="shared" si="0"/>
        <v>8.1863894448756174</v>
      </c>
      <c r="M17" s="64" t="str">
        <f t="shared" si="3"/>
        <v>n/a</v>
      </c>
      <c r="N17" s="60">
        <f t="shared" si="4"/>
        <v>0.35969383128072119</v>
      </c>
      <c r="O17" s="68">
        <f>'May-23'!O17+'June-23'!F17</f>
        <v>576378</v>
      </c>
      <c r="P17" s="68">
        <f>'May-23'!P17+'June-23'!G17</f>
        <v>260951</v>
      </c>
      <c r="Q17" s="68">
        <f>'May-23'!Q17+'June-23'!H17</f>
        <v>65067</v>
      </c>
      <c r="R17" s="68">
        <f>'May-23'!R17+'June-23'!I17</f>
        <v>41113</v>
      </c>
      <c r="S17" s="68">
        <f>'May-23'!S17+'June-23'!J17</f>
        <v>558503</v>
      </c>
      <c r="T17" s="64">
        <f>IFERROR(O17/P17-1,"n/a")</f>
        <v>1.2087594989097572</v>
      </c>
      <c r="U17" s="64">
        <f t="shared" si="5"/>
        <v>7.8582230623818532</v>
      </c>
      <c r="V17" s="64">
        <f t="shared" si="6"/>
        <v>13.019361272590178</v>
      </c>
      <c r="W17" s="60">
        <f t="shared" si="7"/>
        <v>3.2005199613968083E-2</v>
      </c>
      <c r="X17" s="68">
        <v>1843624</v>
      </c>
      <c r="Y17" s="68">
        <v>465109</v>
      </c>
      <c r="Z17" s="70">
        <v>140552</v>
      </c>
      <c r="AA17" s="78">
        <v>2552942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87</v>
      </c>
      <c r="G19" s="71">
        <v>91</v>
      </c>
      <c r="H19" s="71">
        <v>0</v>
      </c>
      <c r="I19" s="71">
        <v>0</v>
      </c>
      <c r="J19" s="71">
        <v>42</v>
      </c>
      <c r="K19" s="64">
        <f>IFERROR(F19/G19-1,"n/a")</f>
        <v>-4.3956043956043911E-2</v>
      </c>
      <c r="L19" s="64" t="str">
        <f t="shared" si="0"/>
        <v>n/a</v>
      </c>
      <c r="M19" s="64" t="str">
        <f t="shared" ref="M19:M20" si="8">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 t="shared" ref="U19:U20" si="9">IFERROR(O19/Q19-1,"n/a")</f>
        <v>84.333333333333329</v>
      </c>
      <c r="V19" s="64">
        <f t="shared" ref="V19:V20" si="10">IFERROR(O19/R19-1,"n/a")</f>
        <v>84.333333333333329</v>
      </c>
      <c r="W19" s="60">
        <f t="shared" ref="W19:W20" si="11">IFERROR(O19/S19-1,"n/a")</f>
        <v>1.4150943396226414</v>
      </c>
      <c r="X19" s="68">
        <v>475</v>
      </c>
      <c r="Y19" s="68">
        <v>23</v>
      </c>
      <c r="Z19" s="70">
        <v>4</v>
      </c>
      <c r="AA19" s="78">
        <v>191</v>
      </c>
      <c r="AB19" s="9"/>
      <c r="AC19" s="9"/>
    </row>
    <row r="20" spans="1:29" ht="14.4">
      <c r="A20" s="9"/>
      <c r="B20" s="12"/>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 t="shared" si="8"/>
        <v>75.508811568007232</v>
      </c>
      <c r="N20" s="60">
        <f t="shared" ref="N20:N28" si="12">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 t="shared" si="9"/>
        <v>n/a</v>
      </c>
      <c r="V20" s="64">
        <f t="shared" si="10"/>
        <v>98.288956127080183</v>
      </c>
      <c r="W20" s="60">
        <f t="shared" si="11"/>
        <v>1.1082331273891488</v>
      </c>
      <c r="X20" s="68">
        <v>561984</v>
      </c>
      <c r="Y20" s="68">
        <v>8611</v>
      </c>
      <c r="Z20" s="70">
        <v>1753</v>
      </c>
      <c r="AA20" s="78">
        <v>254421</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88</v>
      </c>
      <c r="G22" s="71">
        <v>69</v>
      </c>
      <c r="H22" s="71">
        <v>4</v>
      </c>
      <c r="I22" s="71">
        <v>0</v>
      </c>
      <c r="J22" s="71">
        <v>78</v>
      </c>
      <c r="K22" s="64">
        <f>IFERROR(F22/G22-1,"n/a")</f>
        <v>0.2753623188405796</v>
      </c>
      <c r="L22" s="64">
        <f t="shared" si="0"/>
        <v>21</v>
      </c>
      <c r="M22" s="64" t="str">
        <f t="shared" ref="M22:M23" si="13">IFERROR(F22/I22-1,"n/a")</f>
        <v>n/a</v>
      </c>
      <c r="N22" s="60">
        <f t="shared" si="12"/>
        <v>0.12820512820512819</v>
      </c>
      <c r="O22" s="68">
        <f>'May-23'!O22+'June-23'!F22</f>
        <v>695</v>
      </c>
      <c r="P22" s="68">
        <f>'May-23'!P22+'June-23'!G22</f>
        <v>329</v>
      </c>
      <c r="Q22" s="68">
        <f>'May-23'!Q22+'June-23'!H22</f>
        <v>4</v>
      </c>
      <c r="R22" s="68">
        <f>'May-23'!R22+'June-23'!I22</f>
        <v>206</v>
      </c>
      <c r="S22" s="68">
        <f>'May-23'!S22+'June-23'!J22</f>
        <v>730</v>
      </c>
      <c r="T22" s="64">
        <f>IFERROR(O22/P22-1,"n/a")</f>
        <v>1.1124620060790273</v>
      </c>
      <c r="U22" s="64">
        <f t="shared" ref="U22:U23" si="14">IFERROR(O22/Q22-1,"n/a")</f>
        <v>172.75</v>
      </c>
      <c r="V22" s="64">
        <f t="shared" ref="V22:V23" si="15">IFERROR(O22/R22-1,"n/a")</f>
        <v>2.3737864077669903</v>
      </c>
      <c r="W22" s="60">
        <f t="shared" ref="W22:W23" si="16">IFERROR(O22/S22-1,"n/a")</f>
        <v>-4.7945205479452024E-2</v>
      </c>
      <c r="X22" s="68">
        <v>1140</v>
      </c>
      <c r="Y22" s="68">
        <v>411</v>
      </c>
      <c r="Z22" s="70">
        <v>406</v>
      </c>
      <c r="AA22" s="78">
        <v>1205</v>
      </c>
      <c r="AB22" s="9"/>
      <c r="AC22" s="9"/>
    </row>
    <row r="23" spans="1:29" ht="14.4">
      <c r="A23" s="9"/>
      <c r="B23" s="12"/>
      <c r="C23" s="33"/>
      <c r="D23" s="26" t="s">
        <v>11</v>
      </c>
      <c r="E23" s="32"/>
      <c r="F23" s="73">
        <v>334459</v>
      </c>
      <c r="G23" s="71">
        <v>183895</v>
      </c>
      <c r="H23" s="71">
        <v>4923</v>
      </c>
      <c r="I23" s="71">
        <v>0</v>
      </c>
      <c r="J23" s="71">
        <v>278866</v>
      </c>
      <c r="K23" s="64">
        <f>IFERROR(F23/G23-1,"n/a")</f>
        <v>0.81874983006607027</v>
      </c>
      <c r="L23" s="64">
        <f t="shared" si="0"/>
        <v>66.93804590696729</v>
      </c>
      <c r="M23" s="64" t="str">
        <f t="shared" si="13"/>
        <v>n/a</v>
      </c>
      <c r="N23" s="60">
        <f t="shared" si="12"/>
        <v>0.19935381150803622</v>
      </c>
      <c r="O23" s="68">
        <f>'May-23'!O23+'June-23'!F23</f>
        <v>1913752</v>
      </c>
      <c r="P23" s="68">
        <f>'May-23'!P23+'June-23'!G23</f>
        <v>542087</v>
      </c>
      <c r="Q23" s="68">
        <f>'May-23'!Q23+'June-23'!H23</f>
        <v>4923</v>
      </c>
      <c r="R23" s="68">
        <f>'May-23'!R23+'June-23'!I23</f>
        <v>547984</v>
      </c>
      <c r="S23" s="68">
        <f>'May-23'!S23+'June-23'!J23</f>
        <v>1905193</v>
      </c>
      <c r="T23" s="64">
        <f>IFERROR(O23/P23-1,"n/a")</f>
        <v>2.5303410707137415</v>
      </c>
      <c r="U23" s="64">
        <f t="shared" si="14"/>
        <v>387.73694901482838</v>
      </c>
      <c r="V23" s="64">
        <f t="shared" si="15"/>
        <v>2.492350141609974</v>
      </c>
      <c r="W23" s="60">
        <f t="shared" si="16"/>
        <v>4.4924582443879313E-3</v>
      </c>
      <c r="X23" s="68">
        <v>3212646</v>
      </c>
      <c r="Y23" s="68">
        <v>687449</v>
      </c>
      <c r="Z23" s="70">
        <v>833999</v>
      </c>
      <c r="AA23" s="78">
        <v>3859183</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4</v>
      </c>
      <c r="G25" s="71">
        <v>1</v>
      </c>
      <c r="H25" s="71">
        <v>0</v>
      </c>
      <c r="I25" s="71">
        <v>0</v>
      </c>
      <c r="J25" s="71">
        <v>5</v>
      </c>
      <c r="K25" s="64">
        <f>IFERROR(F25/G25-1,"n/a")</f>
        <v>3</v>
      </c>
      <c r="L25" s="64" t="str">
        <f t="shared" si="0"/>
        <v>n/a</v>
      </c>
      <c r="M25" s="64" t="str">
        <f t="shared" ref="M25:M28" si="17">IFERROR(F25/I25-1,"n/a")</f>
        <v>n/a</v>
      </c>
      <c r="N25" s="60">
        <f t="shared" si="12"/>
        <v>-0.19999999999999996</v>
      </c>
      <c r="O25" s="68">
        <f>'May-23'!O25+'June-23'!F25</f>
        <v>8</v>
      </c>
      <c r="P25" s="68">
        <f>'May-23'!P25+'June-23'!G25</f>
        <v>2</v>
      </c>
      <c r="Q25" s="68">
        <f>'May-23'!Q25+'June-23'!H25</f>
        <v>0</v>
      </c>
      <c r="R25" s="68">
        <f>'May-23'!R25+'June-23'!I25</f>
        <v>0</v>
      </c>
      <c r="S25" s="68">
        <f>'May-23'!S25+'June-23'!J25</f>
        <v>8</v>
      </c>
      <c r="T25" s="64">
        <f>IFERROR(O25/P25-1,"n/a")</f>
        <v>3</v>
      </c>
      <c r="U25" s="64" t="str">
        <f t="shared" ref="U25:U28" si="18">IFERROR(O25/Q25-1,"n/a")</f>
        <v>n/a</v>
      </c>
      <c r="V25" s="64" t="str">
        <f t="shared" ref="V25:V28" si="19">IFERROR(O25/R25-1,"n/a")</f>
        <v>n/a</v>
      </c>
      <c r="W25" s="60">
        <f t="shared" ref="W25:W28" si="20">IFERROR(O25/S25-1,"n/a")</f>
        <v>0</v>
      </c>
      <c r="X25" s="68">
        <v>605</v>
      </c>
      <c r="Y25" s="68">
        <v>127</v>
      </c>
      <c r="Z25" s="70">
        <v>37</v>
      </c>
      <c r="AA25" s="78">
        <f>282+81</f>
        <v>363</v>
      </c>
      <c r="AB25" s="9"/>
      <c r="AC25" s="9"/>
    </row>
    <row r="26" spans="1:29" ht="14.4">
      <c r="A26" s="9"/>
      <c r="B26" s="12"/>
      <c r="C26" s="33"/>
      <c r="D26" s="26" t="s">
        <v>11</v>
      </c>
      <c r="E26" s="32"/>
      <c r="F26" s="71">
        <v>9205</v>
      </c>
      <c r="G26" s="71">
        <v>2226</v>
      </c>
      <c r="H26" s="71">
        <v>0</v>
      </c>
      <c r="I26" s="71">
        <v>0</v>
      </c>
      <c r="J26" s="71">
        <v>6817</v>
      </c>
      <c r="K26" s="64">
        <f>IFERROR(F26/G26-1,"n/a")</f>
        <v>3.1352201257861632</v>
      </c>
      <c r="L26" s="64" t="str">
        <f t="shared" si="0"/>
        <v>n/a</v>
      </c>
      <c r="M26" s="64" t="str">
        <f t="shared" si="17"/>
        <v>n/a</v>
      </c>
      <c r="N26" s="60">
        <f t="shared" si="12"/>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 t="shared" si="18"/>
        <v>n/a</v>
      </c>
      <c r="V26" s="64" t="str">
        <f t="shared" si="19"/>
        <v>n/a</v>
      </c>
      <c r="W26" s="60">
        <f t="shared" si="20"/>
        <v>0.32854209445585214</v>
      </c>
      <c r="X26" s="68">
        <v>1098243</v>
      </c>
      <c r="Y26" s="68">
        <v>165083</v>
      </c>
      <c r="Z26" s="70">
        <f>20768+8294</f>
        <v>29062</v>
      </c>
      <c r="AA26" s="78">
        <f>659951+168729+38484</f>
        <v>867164</v>
      </c>
      <c r="AB26" s="9"/>
      <c r="AC26" s="9"/>
    </row>
    <row r="27" spans="1:29" thickBot="1">
      <c r="A27" s="9"/>
      <c r="B27" s="12"/>
      <c r="C27" s="35" t="s">
        <v>12</v>
      </c>
      <c r="D27" s="36"/>
      <c r="E27" s="37"/>
      <c r="F27" s="75">
        <f t="shared" ref="F27:J28" si="21">F13+F16+F19+F22+F25</f>
        <v>347</v>
      </c>
      <c r="G27" s="75">
        <f t="shared" si="21"/>
        <v>315</v>
      </c>
      <c r="H27" s="75">
        <f t="shared" si="21"/>
        <v>21</v>
      </c>
      <c r="I27" s="75">
        <f t="shared" si="21"/>
        <v>0</v>
      </c>
      <c r="J27" s="75">
        <f t="shared" si="21"/>
        <v>286</v>
      </c>
      <c r="K27" s="66">
        <f>IFERROR(F27/G27-1,"n/a")</f>
        <v>0.10158730158730167</v>
      </c>
      <c r="L27" s="66">
        <f t="shared" si="0"/>
        <v>15.523809523809526</v>
      </c>
      <c r="M27" s="66" t="str">
        <f t="shared" si="17"/>
        <v>n/a</v>
      </c>
      <c r="N27" s="62">
        <f t="shared" si="12"/>
        <v>0.21328671328671334</v>
      </c>
      <c r="O27" s="75">
        <f t="shared" ref="O27:S28" si="22">O13+O16+O19+O22+O25</f>
        <v>2028</v>
      </c>
      <c r="P27" s="75">
        <f t="shared" si="22"/>
        <v>1626</v>
      </c>
      <c r="Q27" s="75">
        <f t="shared" si="22"/>
        <v>58</v>
      </c>
      <c r="R27" s="75">
        <f t="shared" si="22"/>
        <v>770</v>
      </c>
      <c r="S27" s="75">
        <f t="shared" si="22"/>
        <v>1885</v>
      </c>
      <c r="T27" s="66">
        <f>IFERROR(O27/P27-1,"n/a")</f>
        <v>0.24723247232472323</v>
      </c>
      <c r="U27" s="66">
        <f t="shared" si="18"/>
        <v>33.96551724137931</v>
      </c>
      <c r="V27" s="66">
        <f t="shared" si="19"/>
        <v>1.633766233766234</v>
      </c>
      <c r="W27" s="62">
        <f t="shared" si="20"/>
        <v>7.5862068965517171E-2</v>
      </c>
      <c r="X27" s="75">
        <f>X13+X16+X19+X22+X25</f>
        <v>3344</v>
      </c>
      <c r="Y27" s="46">
        <f t="shared" ref="Y27:AA28" si="23">Y13+Y16+Y19+Y22+Y25</f>
        <v>955</v>
      </c>
      <c r="Z27" s="46">
        <f t="shared" si="23"/>
        <v>635</v>
      </c>
      <c r="AA27" s="80">
        <f t="shared" si="23"/>
        <v>2972</v>
      </c>
      <c r="AB27" s="9"/>
      <c r="AC27" s="9"/>
    </row>
    <row r="28" spans="1:29" ht="15.6" thickTop="1" thickBot="1">
      <c r="A28" s="9"/>
      <c r="B28" s="12"/>
      <c r="C28" s="38" t="s">
        <v>13</v>
      </c>
      <c r="D28" s="39"/>
      <c r="E28" s="40"/>
      <c r="F28" s="76">
        <f t="shared" si="21"/>
        <v>1097755</v>
      </c>
      <c r="G28" s="76">
        <f t="shared" si="21"/>
        <v>621482</v>
      </c>
      <c r="H28" s="76">
        <f t="shared" si="21"/>
        <v>29404</v>
      </c>
      <c r="I28" s="76">
        <f t="shared" si="21"/>
        <v>2213</v>
      </c>
      <c r="J28" s="76">
        <f t="shared" si="21"/>
        <v>831994</v>
      </c>
      <c r="K28" s="67">
        <f>IFERROR(F28/G28-1,"n/a")</f>
        <v>0.76635043331906627</v>
      </c>
      <c r="L28" s="67">
        <f t="shared" si="0"/>
        <v>36.333526050877431</v>
      </c>
      <c r="M28" s="67">
        <f t="shared" si="17"/>
        <v>495.04835065521917</v>
      </c>
      <c r="N28" s="63">
        <f t="shared" si="12"/>
        <v>0.31942658240323851</v>
      </c>
      <c r="O28" s="76">
        <f t="shared" si="22"/>
        <v>5598559</v>
      </c>
      <c r="P28" s="76">
        <f t="shared" si="22"/>
        <v>2576162</v>
      </c>
      <c r="Q28" s="76">
        <f t="shared" si="22"/>
        <v>69990</v>
      </c>
      <c r="R28" s="76">
        <f t="shared" si="22"/>
        <v>1685947</v>
      </c>
      <c r="S28" s="76">
        <f t="shared" si="22"/>
        <v>5111960</v>
      </c>
      <c r="T28" s="67">
        <f>IFERROR(O28/P28-1,"n/a")</f>
        <v>1.1732169793669809</v>
      </c>
      <c r="U28" s="67">
        <f t="shared" si="18"/>
        <v>78.990841548792687</v>
      </c>
      <c r="V28" s="67">
        <f t="shared" si="19"/>
        <v>2.3207206394981572</v>
      </c>
      <c r="W28" s="63">
        <f t="shared" si="20"/>
        <v>9.5188342631788991E-2</v>
      </c>
      <c r="X28" s="76">
        <f>X14+X17+X20+X23+X26</f>
        <v>7096679</v>
      </c>
      <c r="Y28" s="47">
        <f t="shared" si="23"/>
        <v>1407115</v>
      </c>
      <c r="Z28" s="47">
        <f t="shared" si="23"/>
        <v>1264251</v>
      </c>
      <c r="AA28" s="81">
        <f t="shared" si="23"/>
        <v>8267006</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28" t="str">
        <f>F9</f>
        <v>June</v>
      </c>
      <c r="G33" s="128"/>
      <c r="H33" s="128"/>
      <c r="I33" s="128"/>
      <c r="J33" s="128"/>
      <c r="K33" s="128"/>
      <c r="L33" s="128"/>
      <c r="M33" s="128"/>
      <c r="N33" s="129"/>
      <c r="O33" s="132" t="s">
        <v>125</v>
      </c>
      <c r="P33" s="133"/>
      <c r="Q33" s="133"/>
      <c r="R33" s="133"/>
      <c r="S33" s="133"/>
      <c r="T33" s="133"/>
      <c r="U33" s="133"/>
      <c r="V33" s="133"/>
      <c r="W33" s="134"/>
      <c r="X33" s="130" t="s">
        <v>58</v>
      </c>
      <c r="Y33" s="128"/>
      <c r="Z33" s="128"/>
      <c r="AA33" s="131"/>
    </row>
    <row r="34" spans="1:29" ht="14.4">
      <c r="A34" s="9"/>
      <c r="B34" s="9"/>
      <c r="C34" s="29"/>
      <c r="D34" s="30"/>
      <c r="E34" s="30"/>
      <c r="F34" s="125"/>
      <c r="G34" s="126"/>
      <c r="H34" s="126"/>
      <c r="I34" s="126"/>
      <c r="J34" s="126"/>
      <c r="K34" s="126"/>
      <c r="L34" s="126"/>
      <c r="M34" s="126"/>
      <c r="N34" s="127"/>
      <c r="O34" s="125"/>
      <c r="P34" s="126"/>
      <c r="Q34" s="126"/>
      <c r="R34" s="126"/>
      <c r="S34" s="126"/>
      <c r="T34" s="126"/>
      <c r="U34" s="126"/>
      <c r="V34" s="126"/>
      <c r="W34" s="127"/>
      <c r="X34" s="125"/>
      <c r="Y34" s="126"/>
      <c r="Z34" s="126"/>
      <c r="AA34" s="127"/>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24">F13</f>
        <v>95</v>
      </c>
      <c r="G37" s="74">
        <f t="shared" si="24"/>
        <v>83</v>
      </c>
      <c r="H37" s="74">
        <f t="shared" si="24"/>
        <v>0</v>
      </c>
      <c r="I37" s="74">
        <f t="shared" si="24"/>
        <v>0</v>
      </c>
      <c r="J37" s="74">
        <f t="shared" si="24"/>
        <v>90</v>
      </c>
      <c r="K37" s="64">
        <f>IFERROR(F37/G37-1,"n/a")</f>
        <v>0.14457831325301207</v>
      </c>
      <c r="L37" s="64" t="str">
        <f t="shared" ref="L37:L38" si="25">IFERROR(F37/H37-1,"n/a")</f>
        <v>n/a</v>
      </c>
      <c r="M37" s="64" t="str">
        <f>IFERROR(F37/I37-1,"n/a")</f>
        <v>n/a</v>
      </c>
      <c r="N37" s="60">
        <f t="shared" ref="N37:N38" si="26">IFERROR(F37/J37-1,"n/a")</f>
        <v>5.555555555555558E-2</v>
      </c>
      <c r="O37" s="74">
        <f>'May-23'!O37+'June-23'!F37</f>
        <v>323</v>
      </c>
      <c r="P37" s="74">
        <f>'May-23'!P37+'June-23'!G37</f>
        <v>302</v>
      </c>
      <c r="Q37" s="74">
        <f>'May-23'!Q37+'June-23'!H37</f>
        <v>0</v>
      </c>
      <c r="R37" s="74">
        <f>'May-23'!R37+'June-23'!I37</f>
        <v>42</v>
      </c>
      <c r="S37" s="74">
        <f>'May-23'!S37+'June-23'!J37</f>
        <v>309</v>
      </c>
      <c r="T37" s="122">
        <f>IFERROR(O37/P37-1,"n/a")</f>
        <v>6.9536423841059625E-2</v>
      </c>
      <c r="U37" s="122" t="str">
        <f>IFERROR(O37/Q37-1,"n/a")</f>
        <v>n/a</v>
      </c>
      <c r="V37" s="122">
        <f>IFERROR(O37/R37-1,"n/a")</f>
        <v>6.6904761904761907</v>
      </c>
      <c r="W37" s="123">
        <f>IFERROR(O37/S37-1,"n/a")</f>
        <v>4.5307443365695699E-2</v>
      </c>
      <c r="X37" s="89">
        <v>1486</v>
      </c>
      <c r="Y37" s="89">
        <v>1052</v>
      </c>
      <c r="Z37" s="70">
        <v>551</v>
      </c>
      <c r="AA37" s="78">
        <v>1584</v>
      </c>
      <c r="AC37" s="9"/>
    </row>
    <row r="38" spans="1:29" ht="14.4">
      <c r="A38" s="9"/>
      <c r="B38" s="9"/>
      <c r="C38" s="33"/>
      <c r="D38" s="26" t="s">
        <v>11</v>
      </c>
      <c r="E38" s="32"/>
      <c r="F38" s="74">
        <f t="shared" si="24"/>
        <v>359885</v>
      </c>
      <c r="G38" s="74">
        <f t="shared" si="24"/>
        <v>234968</v>
      </c>
      <c r="H38" s="74">
        <f t="shared" si="24"/>
        <v>0</v>
      </c>
      <c r="I38" s="74">
        <f t="shared" si="24"/>
        <v>0</v>
      </c>
      <c r="J38" s="74">
        <f t="shared" si="24"/>
        <v>303053</v>
      </c>
      <c r="K38" s="64">
        <f>IFERROR(F38/G38-1,"n/a")</f>
        <v>0.53163409485546964</v>
      </c>
      <c r="L38" s="64" t="str">
        <f t="shared" si="25"/>
        <v>n/a</v>
      </c>
      <c r="M38" s="64" t="str">
        <f t="shared" ref="M38" si="27">IFERROR(F38/I38-1,"n/a")</f>
        <v>n/a</v>
      </c>
      <c r="N38" s="60">
        <f t="shared" si="26"/>
        <v>0.1875315538866138</v>
      </c>
      <c r="O38" s="74">
        <f>'May-23'!O38+'June-23'!F38</f>
        <v>1162878</v>
      </c>
      <c r="P38" s="74">
        <f>'May-23'!P38+'June-23'!G38</f>
        <v>767724</v>
      </c>
      <c r="Q38" s="74">
        <f>'May-23'!Q38+'June-23'!H38</f>
        <v>0</v>
      </c>
      <c r="R38" s="74">
        <f>'May-23'!R38+'June-23'!I38</f>
        <v>0</v>
      </c>
      <c r="S38" s="74">
        <f>'May-23'!S38+'June-23'!J38</f>
        <v>1000151</v>
      </c>
      <c r="T38" s="122">
        <f>IFERROR(O38/P38-1,"n/a")</f>
        <v>0.51470841083514385</v>
      </c>
      <c r="U38" s="122" t="str">
        <f>IFERROR(O38/Q38-1,"n/a")</f>
        <v>n/a</v>
      </c>
      <c r="V38" s="122" t="str">
        <f>IFERROR(O38/R38-1,"n/a")</f>
        <v>n/a</v>
      </c>
      <c r="W38" s="123">
        <f>IFERROR(O38/S38-1,"n/a")</f>
        <v>0.16270243193277811</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28">F16</f>
        <v>73</v>
      </c>
      <c r="G40" s="74">
        <f t="shared" si="28"/>
        <v>71</v>
      </c>
      <c r="H40" s="74">
        <f t="shared" si="28"/>
        <v>17</v>
      </c>
      <c r="I40" s="74">
        <f t="shared" si="28"/>
        <v>0</v>
      </c>
      <c r="J40" s="74">
        <f t="shared" si="28"/>
        <v>71</v>
      </c>
      <c r="K40" s="64">
        <f>IFERROR(F40/G40-1,"n/a")</f>
        <v>2.8169014084507005E-2</v>
      </c>
      <c r="L40" s="64">
        <f t="shared" ref="L40:L41" si="29">IFERROR(F40/H40-1,"n/a")</f>
        <v>3.2941176470588234</v>
      </c>
      <c r="M40" s="64" t="str">
        <f t="shared" ref="M40:M41" si="30">IFERROR(F40/I40-1,"n/a")</f>
        <v>n/a</v>
      </c>
      <c r="N40" s="60">
        <f t="shared" ref="N40:N41" si="31">IFERROR(F40/J40-1,"n/a")</f>
        <v>2.8169014084507005E-2</v>
      </c>
      <c r="O40" s="74">
        <f>'May-23'!O40+'June-23'!F40</f>
        <v>189</v>
      </c>
      <c r="P40" s="74">
        <f>'May-23'!P40+'June-23'!G40</f>
        <v>198</v>
      </c>
      <c r="Q40" s="74">
        <f>'May-23'!Q40+'June-23'!H40</f>
        <v>39</v>
      </c>
      <c r="R40" s="74">
        <f>'May-23'!R40+'June-23'!I40</f>
        <v>0</v>
      </c>
      <c r="S40" s="74">
        <f>'May-23'!S40+'June-23'!J40</f>
        <v>193</v>
      </c>
      <c r="T40" s="122">
        <f t="shared" ref="T40:T41" si="32">IFERROR(O40/P40-1,"n/a")</f>
        <v>-4.5454545454545414E-2</v>
      </c>
      <c r="U40" s="122">
        <f t="shared" ref="U40:U41" si="33">IFERROR(O40/Q40-1,"n/a")</f>
        <v>3.8461538461538458</v>
      </c>
      <c r="V40" s="122" t="str">
        <f>IFERROR(O40/R40-1,"n/a")</f>
        <v>n/a</v>
      </c>
      <c r="W40" s="123">
        <f>IFERROR(O40/S40-1,"n/a")</f>
        <v>-2.0725388601036232E-2</v>
      </c>
      <c r="X40" s="89">
        <v>563</v>
      </c>
      <c r="Y40" s="89">
        <v>226</v>
      </c>
      <c r="Z40" s="70">
        <v>66</v>
      </c>
      <c r="AA40" s="78">
        <v>573</v>
      </c>
      <c r="AC40" s="9"/>
    </row>
    <row r="41" spans="1:29" ht="14.4">
      <c r="A41" s="9"/>
      <c r="B41" s="9"/>
      <c r="C41" s="33"/>
      <c r="D41" s="26" t="s">
        <v>11</v>
      </c>
      <c r="E41" s="32"/>
      <c r="F41" s="74">
        <f t="shared" si="28"/>
        <v>224892</v>
      </c>
      <c r="G41" s="74">
        <f t="shared" si="28"/>
        <v>82038</v>
      </c>
      <c r="H41" s="74">
        <f t="shared" si="28"/>
        <v>24481</v>
      </c>
      <c r="I41" s="74">
        <f t="shared" si="28"/>
        <v>0</v>
      </c>
      <c r="J41" s="74">
        <f t="shared" si="28"/>
        <v>165399</v>
      </c>
      <c r="K41" s="64">
        <f>IFERROR(F41/G41-1,"n/a")</f>
        <v>1.7413150003656841</v>
      </c>
      <c r="L41" s="64">
        <f t="shared" si="29"/>
        <v>8.1863894448756174</v>
      </c>
      <c r="M41" s="64" t="str">
        <f t="shared" si="30"/>
        <v>n/a</v>
      </c>
      <c r="N41" s="60">
        <f t="shared" si="31"/>
        <v>0.35969383128072119</v>
      </c>
      <c r="O41" s="74">
        <f>'May-23'!O41+'June-23'!F41</f>
        <v>493323</v>
      </c>
      <c r="P41" s="74">
        <f>'May-23'!P41+'June-23'!G41</f>
        <v>224443</v>
      </c>
      <c r="Q41" s="74">
        <f>'May-23'!Q41+'June-23'!H41</f>
        <v>54964</v>
      </c>
      <c r="R41" s="74">
        <f>'May-23'!R41+'June-23'!I41</f>
        <v>0</v>
      </c>
      <c r="S41" s="74">
        <f>'May-23'!S41+'June-23'!J41</f>
        <v>478129</v>
      </c>
      <c r="T41" s="122">
        <f t="shared" si="32"/>
        <v>1.1979879078429714</v>
      </c>
      <c r="U41" s="122">
        <f t="shared" si="33"/>
        <v>7.9753838876355427</v>
      </c>
      <c r="V41" s="122" t="str">
        <f>IFERROR(O41/R41-1,"n/a")</f>
        <v>n/a</v>
      </c>
      <c r="W41" s="123">
        <f>IFERROR(O41/S41-1,"n/a")</f>
        <v>3.1778034798140231E-2</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34">F19</f>
        <v>87</v>
      </c>
      <c r="G43" s="74">
        <f t="shared" si="34"/>
        <v>91</v>
      </c>
      <c r="H43" s="74">
        <f t="shared" si="34"/>
        <v>0</v>
      </c>
      <c r="I43" s="74">
        <f t="shared" si="34"/>
        <v>0</v>
      </c>
      <c r="J43" s="74">
        <f t="shared" si="34"/>
        <v>42</v>
      </c>
      <c r="K43" s="64">
        <f>IFERROR(F43/G43-1,"n/a")</f>
        <v>-4.3956043956043911E-2</v>
      </c>
      <c r="L43" s="64" t="str">
        <f t="shared" ref="L43:L44" si="35">IFERROR(F43/H43-1,"n/a")</f>
        <v>n/a</v>
      </c>
      <c r="M43" s="64" t="str">
        <f t="shared" ref="M43:M44" si="36">IFERROR(F43/I43-1,"n/a")</f>
        <v>n/a</v>
      </c>
      <c r="N43" s="60">
        <f>IFERROR(F43/J43-1,"n/a")</f>
        <v>1.0714285714285716</v>
      </c>
      <c r="O43" s="74">
        <f>'May-23'!O43+'June-23'!F43</f>
        <v>233</v>
      </c>
      <c r="P43" s="74">
        <f>'May-23'!P43+'June-23'!G43</f>
        <v>217</v>
      </c>
      <c r="Q43" s="74">
        <f>'May-23'!Q43+'June-23'!H43</f>
        <v>3</v>
      </c>
      <c r="R43" s="74">
        <f>'May-23'!R43+'June-23'!I43</f>
        <v>0</v>
      </c>
      <c r="S43" s="74">
        <f>'May-23'!S43+'June-23'!J43</f>
        <v>100</v>
      </c>
      <c r="T43" s="122">
        <f t="shared" ref="T43:T44" si="37">IFERROR(O43/P43-1,"n/a")</f>
        <v>7.3732718894009119E-2</v>
      </c>
      <c r="U43" s="122">
        <f>IFERROR(O43/Q43-1,"n/a")</f>
        <v>76.666666666666671</v>
      </c>
      <c r="V43" s="122" t="str">
        <f>IFERROR(O43/R43-1,"n/a")</f>
        <v>n/a</v>
      </c>
      <c r="W43" s="123">
        <f>IFERROR(O43/S43-1,"n/a")</f>
        <v>1.33</v>
      </c>
      <c r="X43" s="89">
        <v>669</v>
      </c>
      <c r="Y43" s="89">
        <v>59</v>
      </c>
      <c r="Z43" s="70">
        <v>9</v>
      </c>
      <c r="AA43" s="78">
        <v>287</v>
      </c>
      <c r="AC43" s="9"/>
    </row>
    <row r="44" spans="1:29" ht="14.4">
      <c r="A44" s="9"/>
      <c r="B44" s="9"/>
      <c r="C44" s="33"/>
      <c r="D44" s="26" t="s">
        <v>11</v>
      </c>
      <c r="E44" s="32"/>
      <c r="F44" s="74">
        <f t="shared" si="34"/>
        <v>169314</v>
      </c>
      <c r="G44" s="74">
        <f t="shared" si="34"/>
        <v>118355</v>
      </c>
      <c r="H44" s="74">
        <f t="shared" si="34"/>
        <v>0</v>
      </c>
      <c r="I44" s="74">
        <f t="shared" si="34"/>
        <v>2213</v>
      </c>
      <c r="J44" s="74">
        <f t="shared" si="34"/>
        <v>77859</v>
      </c>
      <c r="K44" s="64">
        <f>IFERROR(F44/G44-1,"n/a")</f>
        <v>0.43056060157999232</v>
      </c>
      <c r="L44" s="64" t="str">
        <f t="shared" si="35"/>
        <v>n/a</v>
      </c>
      <c r="M44" s="64">
        <f t="shared" si="36"/>
        <v>75.508811568007232</v>
      </c>
      <c r="N44" s="60">
        <f t="shared" ref="N44" si="38">IFERROR(F44/J44-1,"n/a")</f>
        <v>1.1746233576079836</v>
      </c>
      <c r="O44" s="74">
        <f>'May-23'!O44+'June-23'!F44</f>
        <v>372934</v>
      </c>
      <c r="P44" s="74">
        <f>'May-23'!P44+'June-23'!G44</f>
        <v>239506</v>
      </c>
      <c r="Q44" s="74">
        <f>'May-23'!Q44+'June-23'!H44</f>
        <v>0</v>
      </c>
      <c r="R44" s="74">
        <f>'May-23'!R44+'June-23'!I44</f>
        <v>2213</v>
      </c>
      <c r="S44" s="74">
        <f>'May-23'!S44+'June-23'!J44</f>
        <v>180298</v>
      </c>
      <c r="T44" s="122">
        <f t="shared" si="37"/>
        <v>0.55709669068833345</v>
      </c>
      <c r="U44" s="122" t="str">
        <f>IFERROR(O44/Q44-1,"n/a")</f>
        <v>n/a</v>
      </c>
      <c r="V44" s="122">
        <f>IFERROR(O44/R44-1,"n/a")</f>
        <v>167.51965657478536</v>
      </c>
      <c r="W44" s="123">
        <f>IFERROR(O44/S44-1,"n/a")</f>
        <v>1.068431152869139</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39">F22</f>
        <v>88</v>
      </c>
      <c r="G46" s="74">
        <f t="shared" si="39"/>
        <v>69</v>
      </c>
      <c r="H46" s="74">
        <f t="shared" si="39"/>
        <v>4</v>
      </c>
      <c r="I46" s="74">
        <f t="shared" si="39"/>
        <v>0</v>
      </c>
      <c r="J46" s="74">
        <f t="shared" si="39"/>
        <v>78</v>
      </c>
      <c r="K46" s="64">
        <f>IFERROR(F46/G46-1,"n/a")</f>
        <v>0.2753623188405796</v>
      </c>
      <c r="L46" s="64">
        <f t="shared" ref="L46:L47" si="40">IFERROR(F46/H46-1,"n/a")</f>
        <v>21</v>
      </c>
      <c r="M46" s="64" t="str">
        <f t="shared" ref="M46:M47" si="41">IFERROR(F46/I46-1,"n/a")</f>
        <v>n/a</v>
      </c>
      <c r="N46" s="60">
        <f t="shared" ref="N46:N47" si="42">IFERROR(F46/J46-1,"n/a")</f>
        <v>0.12820512820512819</v>
      </c>
      <c r="O46" s="74">
        <f>'May-23'!O46+'June-23'!F46</f>
        <v>408</v>
      </c>
      <c r="P46" s="74">
        <f>'May-23'!P46+'June-23'!G46</f>
        <v>276</v>
      </c>
      <c r="Q46" s="74">
        <f>'May-23'!Q46+'June-23'!H46</f>
        <v>4</v>
      </c>
      <c r="R46" s="74">
        <f>'May-23'!R46+'June-23'!I46</f>
        <v>1</v>
      </c>
      <c r="S46" s="74">
        <f>'May-23'!S46+'June-23'!J46</f>
        <v>407</v>
      </c>
      <c r="T46" s="122">
        <f t="shared" ref="T46:T47" si="43">IFERROR(O46/P46-1,"n/a")</f>
        <v>0.47826086956521729</v>
      </c>
      <c r="U46" s="122">
        <f>IFERROR(O46/Q46-1,"n/a")</f>
        <v>101</v>
      </c>
      <c r="V46" s="122">
        <f>IFERROR(O46/R46-1,"n/a")</f>
        <v>407</v>
      </c>
      <c r="W46" s="123">
        <f>IFERROR(O46/S46-1,"n/a")</f>
        <v>2.4570024570025328E-3</v>
      </c>
      <c r="X46" s="89">
        <v>1129</v>
      </c>
      <c r="Y46" s="89">
        <v>336</v>
      </c>
      <c r="Z46" s="84">
        <v>260</v>
      </c>
      <c r="AA46" s="78">
        <v>1452</v>
      </c>
      <c r="AC46" s="9"/>
    </row>
    <row r="47" spans="1:29" ht="14.4">
      <c r="A47" s="9"/>
      <c r="B47" s="9"/>
      <c r="C47" s="33"/>
      <c r="D47" s="26" t="s">
        <v>11</v>
      </c>
      <c r="E47" s="32"/>
      <c r="F47" s="74">
        <f t="shared" si="39"/>
        <v>334459</v>
      </c>
      <c r="G47" s="74">
        <f t="shared" si="39"/>
        <v>183895</v>
      </c>
      <c r="H47" s="74">
        <f t="shared" si="39"/>
        <v>4923</v>
      </c>
      <c r="I47" s="74">
        <f t="shared" si="39"/>
        <v>0</v>
      </c>
      <c r="J47" s="74">
        <f t="shared" si="39"/>
        <v>278866</v>
      </c>
      <c r="K47" s="64">
        <f>IFERROR(F47/G47-1,"n/a")</f>
        <v>0.81874983006607027</v>
      </c>
      <c r="L47" s="64">
        <f t="shared" si="40"/>
        <v>66.93804590696729</v>
      </c>
      <c r="M47" s="64" t="str">
        <f t="shared" si="41"/>
        <v>n/a</v>
      </c>
      <c r="N47" s="60">
        <f t="shared" si="42"/>
        <v>0.19935381150803622</v>
      </c>
      <c r="O47" s="74">
        <f>'May-23'!O47+'June-23'!F47</f>
        <v>1077478</v>
      </c>
      <c r="P47" s="74">
        <f>'May-23'!P47+'June-23'!G47</f>
        <v>473633</v>
      </c>
      <c r="Q47" s="74">
        <f>'May-23'!Q47+'June-23'!H47</f>
        <v>4923</v>
      </c>
      <c r="R47" s="74">
        <f>'May-23'!R47+'June-23'!I47</f>
        <v>2010</v>
      </c>
      <c r="S47" s="74">
        <f>'May-23'!S47+'June-23'!J47</f>
        <v>985378</v>
      </c>
      <c r="T47" s="122">
        <f t="shared" si="43"/>
        <v>1.2749217220928442</v>
      </c>
      <c r="U47" s="122">
        <f>IFERROR(O47/Q47-1,"n/a")</f>
        <v>217.86613853341458</v>
      </c>
      <c r="V47" s="122">
        <f>IFERROR(O47/R47-1,"n/a")</f>
        <v>535.05870646766164</v>
      </c>
      <c r="W47" s="123">
        <f>IFERROR(O47/S47-1,"n/a")</f>
        <v>9.3466669643527567E-2</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44">F25</f>
        <v>4</v>
      </c>
      <c r="G49" s="74">
        <f t="shared" si="44"/>
        <v>1</v>
      </c>
      <c r="H49" s="74">
        <f t="shared" si="44"/>
        <v>0</v>
      </c>
      <c r="I49" s="74">
        <f t="shared" si="44"/>
        <v>0</v>
      </c>
      <c r="J49" s="74">
        <f t="shared" si="44"/>
        <v>5</v>
      </c>
      <c r="K49" s="64">
        <f>IFERROR(F49/G49-1,"n/a")</f>
        <v>3</v>
      </c>
      <c r="L49" s="64" t="str">
        <f t="shared" ref="L49:L52" si="45">IFERROR(F49/H49-1,"n/a")</f>
        <v>n/a</v>
      </c>
      <c r="M49" s="64" t="str">
        <f t="shared" ref="M49:M52" si="46">IFERROR(F49/I49-1,"n/a")</f>
        <v>n/a</v>
      </c>
      <c r="N49" s="60">
        <f t="shared" ref="N49:N52" si="47">IFERROR(F49/J49-1,"n/a")</f>
        <v>-0.19999999999999996</v>
      </c>
      <c r="O49" s="74">
        <f>'May-23'!O49+'June-23'!F49</f>
        <v>8</v>
      </c>
      <c r="P49" s="74">
        <f>'May-23'!P49+'June-23'!G49</f>
        <v>2</v>
      </c>
      <c r="Q49" s="74">
        <f>'May-23'!Q49+'June-23'!H49</f>
        <v>0</v>
      </c>
      <c r="R49" s="74">
        <f>'May-23'!R49+'June-23'!I49</f>
        <v>0</v>
      </c>
      <c r="S49" s="74">
        <f>'May-23'!S49+'June-23'!J49</f>
        <v>8</v>
      </c>
      <c r="T49" s="122">
        <f t="shared" ref="T49:T52" si="48">IFERROR(O49/P49-1,"n/a")</f>
        <v>3</v>
      </c>
      <c r="U49" s="122" t="str">
        <f>IFERROR(O49/Q49-1,"n/a")</f>
        <v>n/a</v>
      </c>
      <c r="V49" s="122" t="str">
        <f>IFERROR(O49/R49-1,"n/a")</f>
        <v>n/a</v>
      </c>
      <c r="W49" s="123">
        <f>IFERROR(O49/S49-1,"n/a")</f>
        <v>0</v>
      </c>
      <c r="X49" s="89">
        <v>9</v>
      </c>
      <c r="Y49" s="82">
        <v>0</v>
      </c>
      <c r="Z49" s="82">
        <v>0</v>
      </c>
      <c r="AA49" s="78">
        <v>16</v>
      </c>
      <c r="AC49" s="9"/>
    </row>
    <row r="50" spans="3:29" ht="14.4">
      <c r="C50" s="33"/>
      <c r="D50" s="26" t="s">
        <v>11</v>
      </c>
      <c r="E50" s="32"/>
      <c r="F50" s="74">
        <f t="shared" si="44"/>
        <v>9205</v>
      </c>
      <c r="G50" s="74">
        <f t="shared" si="44"/>
        <v>2226</v>
      </c>
      <c r="H50" s="74">
        <f t="shared" si="44"/>
        <v>0</v>
      </c>
      <c r="I50" s="74">
        <f t="shared" si="44"/>
        <v>0</v>
      </c>
      <c r="J50" s="74">
        <f t="shared" si="44"/>
        <v>6817</v>
      </c>
      <c r="K50" s="64">
        <f>IFERROR(F50/G50-1,"n/a")</f>
        <v>3.1352201257861632</v>
      </c>
      <c r="L50" s="64" t="str">
        <f t="shared" si="45"/>
        <v>n/a</v>
      </c>
      <c r="M50" s="64" t="str">
        <f t="shared" si="46"/>
        <v>n/a</v>
      </c>
      <c r="N50" s="60">
        <f t="shared" si="47"/>
        <v>0.35030071879125724</v>
      </c>
      <c r="O50" s="74">
        <f>'May-23'!O50+'June-23'!F50</f>
        <v>13587</v>
      </c>
      <c r="P50" s="74">
        <f>'May-23'!P50+'June-23'!G50</f>
        <v>3151</v>
      </c>
      <c r="Q50" s="74">
        <f>'May-23'!Q50+'June-23'!H50</f>
        <v>0</v>
      </c>
      <c r="R50" s="74">
        <f>'May-23'!R50+'June-23'!I50</f>
        <v>0</v>
      </c>
      <c r="S50" s="74">
        <f>'May-23'!S50+'June-23'!J50</f>
        <v>10227</v>
      </c>
      <c r="T50" s="122">
        <f t="shared" si="48"/>
        <v>3.3119644557283401</v>
      </c>
      <c r="U50" s="122" t="str">
        <f>IFERROR(O50/Q50-1,"n/a")</f>
        <v>n/a</v>
      </c>
      <c r="V50" s="122" t="str">
        <f>IFERROR(O50/R50-1,"n/a")</f>
        <v>n/a</v>
      </c>
      <c r="W50" s="123">
        <f>IFERROR(O50/S50-1,"n/a")</f>
        <v>0.32854209445585214</v>
      </c>
      <c r="X50" s="82">
        <v>15637</v>
      </c>
      <c r="Y50" s="82">
        <v>0</v>
      </c>
      <c r="Z50" s="82">
        <v>0</v>
      </c>
      <c r="AA50" s="78">
        <v>20248</v>
      </c>
      <c r="AC50" s="9"/>
    </row>
    <row r="51" spans="3:29" thickBot="1">
      <c r="C51" s="35" t="s">
        <v>12</v>
      </c>
      <c r="D51" s="36"/>
      <c r="E51" s="37"/>
      <c r="F51" s="75">
        <f>F37+F40+F43+F46+F49</f>
        <v>347</v>
      </c>
      <c r="G51" s="75">
        <f t="shared" ref="G51:J52" si="49">G37+G40+G43+G46+G49</f>
        <v>315</v>
      </c>
      <c r="H51" s="75">
        <f t="shared" si="49"/>
        <v>21</v>
      </c>
      <c r="I51" s="75">
        <f t="shared" si="49"/>
        <v>0</v>
      </c>
      <c r="J51" s="75">
        <f t="shared" si="49"/>
        <v>286</v>
      </c>
      <c r="K51" s="66">
        <f>IFERROR(F51/G51-1,"n/a")</f>
        <v>0.10158730158730167</v>
      </c>
      <c r="L51" s="66">
        <f>IFERROR(F51/H51-1,"n/a")</f>
        <v>15.523809523809526</v>
      </c>
      <c r="M51" s="66" t="str">
        <f t="shared" si="46"/>
        <v>n/a</v>
      </c>
      <c r="N51" s="62">
        <f t="shared" si="47"/>
        <v>0.21328671328671334</v>
      </c>
      <c r="O51" s="75">
        <f t="shared" ref="O51:S52" si="50">O37+O40+O43+O46+O49</f>
        <v>1161</v>
      </c>
      <c r="P51" s="75">
        <f t="shared" si="50"/>
        <v>995</v>
      </c>
      <c r="Q51" s="75">
        <f t="shared" si="50"/>
        <v>46</v>
      </c>
      <c r="R51" s="75">
        <f t="shared" si="50"/>
        <v>43</v>
      </c>
      <c r="S51" s="75">
        <f t="shared" si="50"/>
        <v>1017</v>
      </c>
      <c r="T51" s="66">
        <f>IFERROR(O51/P51-1,"n/a")</f>
        <v>0.16683417085427132</v>
      </c>
      <c r="U51" s="66">
        <f>IFERROR(O51/Q51-1,"n/a")</f>
        <v>24.239130434782609</v>
      </c>
      <c r="V51" s="66">
        <f>IFERROR(O51/R51-1,"n/a")</f>
        <v>26</v>
      </c>
      <c r="W51" s="62">
        <f>IFERROR(O51/S51-1,"n/a")</f>
        <v>0.1415929203539823</v>
      </c>
      <c r="X51" s="46">
        <f t="shared" ref="X51:Z52" si="51">X37+X40+X43+X46+X49</f>
        <v>3856</v>
      </c>
      <c r="Y51" s="46">
        <f t="shared" si="51"/>
        <v>1673</v>
      </c>
      <c r="Z51" s="46">
        <f t="shared" si="51"/>
        <v>886</v>
      </c>
      <c r="AA51" s="80">
        <f>AA37+AA40+AA43+AA46+AA49</f>
        <v>3912</v>
      </c>
      <c r="AC51" s="9"/>
    </row>
    <row r="52" spans="3:29" ht="15.6" thickTop="1" thickBot="1">
      <c r="C52" s="38" t="s">
        <v>13</v>
      </c>
      <c r="D52" s="39"/>
      <c r="E52" s="40"/>
      <c r="F52" s="76">
        <f>F38+F41+F44+F47+F50</f>
        <v>1097755</v>
      </c>
      <c r="G52" s="76">
        <f t="shared" si="49"/>
        <v>621482</v>
      </c>
      <c r="H52" s="76">
        <f t="shared" si="49"/>
        <v>29404</v>
      </c>
      <c r="I52" s="76">
        <f t="shared" si="49"/>
        <v>2213</v>
      </c>
      <c r="J52" s="76">
        <f t="shared" si="49"/>
        <v>831994</v>
      </c>
      <c r="K52" s="67">
        <f>IFERROR(F52/G52-1,"n/a")</f>
        <v>0.76635043331906627</v>
      </c>
      <c r="L52" s="67">
        <f t="shared" si="45"/>
        <v>36.333526050877431</v>
      </c>
      <c r="M52" s="67">
        <f t="shared" si="46"/>
        <v>495.04835065521917</v>
      </c>
      <c r="N52" s="63">
        <f t="shared" si="47"/>
        <v>0.31942658240323851</v>
      </c>
      <c r="O52" s="76">
        <f t="shared" si="50"/>
        <v>3120200</v>
      </c>
      <c r="P52" s="76">
        <f t="shared" si="50"/>
        <v>1708457</v>
      </c>
      <c r="Q52" s="76">
        <f t="shared" si="50"/>
        <v>59887</v>
      </c>
      <c r="R52" s="76">
        <f t="shared" si="50"/>
        <v>4223</v>
      </c>
      <c r="S52" s="76">
        <f t="shared" si="50"/>
        <v>2654183</v>
      </c>
      <c r="T52" s="67">
        <f t="shared" si="48"/>
        <v>0.82632632837700926</v>
      </c>
      <c r="U52" s="120">
        <f>IFERROR(O52/Q52-1,"n/a")</f>
        <v>51.101457745420539</v>
      </c>
      <c r="V52" s="120">
        <f>IFERROR(O52/R52-1,"n/a")</f>
        <v>737.85863130475968</v>
      </c>
      <c r="W52" s="121">
        <f>IFERROR(O52/S52-1,"n/a")</f>
        <v>0.17557832297170162</v>
      </c>
      <c r="X52" s="47">
        <f t="shared" si="51"/>
        <v>9237323</v>
      </c>
      <c r="Y52" s="47">
        <f t="shared" si="51"/>
        <v>2413306</v>
      </c>
      <c r="Z52" s="47">
        <f t="shared" si="51"/>
        <v>1777720</v>
      </c>
      <c r="AA52" s="81">
        <f>AA38+AA41+AA44+AA47+AA50</f>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5" zoomScaleNormal="85" workbookViewId="0">
      <selection activeCell="O25" sqref="O25:O26"/>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28" t="s">
        <v>47</v>
      </c>
      <c r="G9" s="128"/>
      <c r="H9" s="128"/>
      <c r="I9" s="128"/>
      <c r="J9" s="128"/>
      <c r="K9" s="128"/>
      <c r="L9" s="128"/>
      <c r="M9" s="128"/>
      <c r="N9" s="129"/>
      <c r="O9" s="130" t="s">
        <v>49</v>
      </c>
      <c r="P9" s="128"/>
      <c r="Q9" s="128"/>
      <c r="R9" s="128"/>
      <c r="S9" s="128"/>
      <c r="T9" s="128"/>
      <c r="U9" s="128"/>
      <c r="V9" s="128"/>
      <c r="W9" s="129"/>
      <c r="X9" s="130" t="s">
        <v>57</v>
      </c>
      <c r="Y9" s="128"/>
      <c r="Z9" s="128"/>
      <c r="AA9" s="13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 t="shared" ref="N13:N14" si="1">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346</v>
      </c>
      <c r="Y13" s="68">
        <v>111</v>
      </c>
      <c r="Z13" s="70">
        <v>145</v>
      </c>
      <c r="AA13" s="78">
        <v>386</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 t="shared" ref="M14" si="2">IFERROR(F14/I14-1,"n/a")</f>
        <v>n/a</v>
      </c>
      <c r="N14" s="60">
        <f t="shared" si="1"/>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380182</v>
      </c>
      <c r="Y14" s="68">
        <v>80863</v>
      </c>
      <c r="Z14" s="70">
        <v>258885</v>
      </c>
      <c r="AA14" s="78">
        <v>733296</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 t="shared" ref="M16:M17" si="3">IFERROR(F16/I16-1,"n/a")</f>
        <v>n/a</v>
      </c>
      <c r="N16" s="60">
        <f t="shared" ref="N16:N17" si="4">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 t="shared" ref="U16:U17" si="5">IFERROR(O16/Q16-1,"n/a")</f>
        <v>3.2058823529411766</v>
      </c>
      <c r="V16" s="64">
        <f t="shared" ref="V16:V17" si="6">IFERROR(O16/R16-1,"n/a")</f>
        <v>13.3</v>
      </c>
      <c r="W16" s="60">
        <f t="shared" ref="W16:W17" si="7">IFERROR(O16/S16-1,"n/a")</f>
        <v>-1.379310344827589E-2</v>
      </c>
      <c r="X16" s="68">
        <v>778</v>
      </c>
      <c r="Y16" s="68">
        <v>283</v>
      </c>
      <c r="Z16" s="70">
        <v>43</v>
      </c>
      <c r="AA16" s="78">
        <v>827</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 t="shared" si="3"/>
        <v>n/a</v>
      </c>
      <c r="N17" s="60">
        <f t="shared" si="4"/>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 t="shared" si="5"/>
        <v>7.660276942788153</v>
      </c>
      <c r="V17" s="64">
        <f t="shared" si="6"/>
        <v>7.5492666553158365</v>
      </c>
      <c r="W17" s="60">
        <f t="shared" si="7"/>
        <v>-0.10587020228743538</v>
      </c>
      <c r="X17" s="68">
        <v>1843624</v>
      </c>
      <c r="Y17" s="68">
        <v>465109</v>
      </c>
      <c r="Z17" s="70">
        <v>140552</v>
      </c>
      <c r="AA17" s="78">
        <v>2552942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 t="shared" ref="M19:M20" si="8">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 t="shared" ref="U19:U20" si="9">IFERROR(O19/Q19-1,"n/a")</f>
        <v>55.333333333333336</v>
      </c>
      <c r="V19" s="64">
        <f t="shared" ref="V19:V20" si="10">IFERROR(O19/R19-1,"n/a")</f>
        <v>55.333333333333336</v>
      </c>
      <c r="W19" s="60">
        <f t="shared" ref="W19:W20" si="11">IFERROR(O19/S19-1,"n/a")</f>
        <v>1.640625</v>
      </c>
      <c r="X19" s="68">
        <v>475</v>
      </c>
      <c r="Y19" s="68">
        <v>23</v>
      </c>
      <c r="Z19" s="70">
        <v>4</v>
      </c>
      <c r="AA19" s="78">
        <v>191</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 t="shared" si="8"/>
        <v>n/a</v>
      </c>
      <c r="N20" s="60">
        <f t="shared" ref="N20:N28" si="12">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 t="shared" si="9"/>
        <v>n/a</v>
      </c>
      <c r="V20" s="64">
        <f t="shared" si="10"/>
        <v>127.04677695379348</v>
      </c>
      <c r="W20" s="60">
        <f t="shared" si="11"/>
        <v>1.0607768790797167</v>
      </c>
      <c r="X20" s="68">
        <v>561984</v>
      </c>
      <c r="Y20" s="68">
        <v>8611</v>
      </c>
      <c r="Z20" s="70">
        <v>1753</v>
      </c>
      <c r="AA20" s="78">
        <v>254421</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107</v>
      </c>
      <c r="H22" s="71">
        <v>0</v>
      </c>
      <c r="I22" s="71">
        <v>1</v>
      </c>
      <c r="J22" s="71">
        <v>134</v>
      </c>
      <c r="K22" s="64">
        <f>IFERROR(F22/G22-1,"n/a")</f>
        <v>0.48598130841121501</v>
      </c>
      <c r="L22" s="64" t="str">
        <f t="shared" si="0"/>
        <v>n/a</v>
      </c>
      <c r="M22" s="64">
        <f t="shared" ref="M22:M23" si="13">IFERROR(F22/I22-1,"n/a")</f>
        <v>158</v>
      </c>
      <c r="N22" s="60">
        <f t="shared" si="12"/>
        <v>0.18656716417910446</v>
      </c>
      <c r="O22" s="68">
        <f>'Apr-23'!O22+'May-23'!F22</f>
        <v>607</v>
      </c>
      <c r="P22" s="68">
        <f>'Apr-23'!P22+'May-23'!G22</f>
        <v>260</v>
      </c>
      <c r="Q22" s="68">
        <f>'Apr-23'!Q22+'May-23'!H22</f>
        <v>0</v>
      </c>
      <c r="R22" s="68">
        <f>'Apr-23'!R22+'May-23'!I22</f>
        <v>206</v>
      </c>
      <c r="S22" s="68">
        <f>'Apr-23'!S22+'May-23'!J22</f>
        <v>652</v>
      </c>
      <c r="T22" s="64">
        <f>IFERROR(O22/P22-1,"n/a")</f>
        <v>1.3346153846153848</v>
      </c>
      <c r="U22" s="64" t="str">
        <f t="shared" ref="U22:U23" si="14">IFERROR(O22/Q22-1,"n/a")</f>
        <v>n/a</v>
      </c>
      <c r="V22" s="64">
        <f t="shared" ref="V22:V23" si="15">IFERROR(O22/R22-1,"n/a")</f>
        <v>1.9466019417475726</v>
      </c>
      <c r="W22" s="60">
        <f t="shared" ref="W22:W23" si="16">IFERROR(O22/S22-1,"n/a")</f>
        <v>-6.9018404907975506E-2</v>
      </c>
      <c r="X22" s="68">
        <v>1140</v>
      </c>
      <c r="Y22" s="68">
        <v>411</v>
      </c>
      <c r="Z22" s="70">
        <v>406</v>
      </c>
      <c r="AA22" s="78">
        <v>1205</v>
      </c>
      <c r="AB22" s="9"/>
      <c r="AC22" s="9"/>
    </row>
    <row r="23" spans="1:29" ht="14.4">
      <c r="A23" s="9"/>
      <c r="B23" s="12"/>
      <c r="C23" s="33"/>
      <c r="D23" s="26" t="s">
        <v>11</v>
      </c>
      <c r="E23" s="32"/>
      <c r="F23" s="73">
        <v>390316</v>
      </c>
      <c r="G23" s="71">
        <v>173929</v>
      </c>
      <c r="H23" s="71">
        <v>0</v>
      </c>
      <c r="I23" s="71">
        <v>2010</v>
      </c>
      <c r="J23" s="71">
        <v>322764</v>
      </c>
      <c r="K23" s="64">
        <f>IFERROR(F23/G23-1,"n/a")</f>
        <v>1.2441111028063174</v>
      </c>
      <c r="L23" s="64" t="str">
        <f t="shared" si="0"/>
        <v>n/a</v>
      </c>
      <c r="M23" s="64">
        <f t="shared" si="13"/>
        <v>193.18706467661693</v>
      </c>
      <c r="N23" s="60">
        <f t="shared" si="12"/>
        <v>0.20929223829175503</v>
      </c>
      <c r="O23" s="68">
        <f>'Apr-23'!O23+'May-23'!F23</f>
        <v>1579293</v>
      </c>
      <c r="P23" s="68">
        <f>'Apr-23'!P23+'May-23'!G23</f>
        <v>358192</v>
      </c>
      <c r="Q23" s="68">
        <f>'Apr-23'!Q23+'May-23'!H23</f>
        <v>0</v>
      </c>
      <c r="R23" s="68">
        <f>'Apr-23'!R23+'May-23'!I23</f>
        <v>547984</v>
      </c>
      <c r="S23" s="68">
        <f>'Apr-23'!S23+'May-23'!J23</f>
        <v>1626327</v>
      </c>
      <c r="T23" s="64">
        <f>IFERROR(O23/P23-1,"n/a")</f>
        <v>3.4090683209005226</v>
      </c>
      <c r="U23" s="64" t="str">
        <f t="shared" si="14"/>
        <v>n/a</v>
      </c>
      <c r="V23" s="64">
        <f t="shared" si="15"/>
        <v>1.8820056789979271</v>
      </c>
      <c r="W23" s="60">
        <f t="shared" si="16"/>
        <v>-2.8920383170174313E-2</v>
      </c>
      <c r="X23" s="68">
        <v>3212646</v>
      </c>
      <c r="Y23" s="68">
        <v>687449</v>
      </c>
      <c r="Z23" s="70">
        <v>833999</v>
      </c>
      <c r="AA23" s="78">
        <v>3859183</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 t="shared" ref="M25:M28" si="17">IFERROR(F25/I25-1,"n/a")</f>
        <v>n/a</v>
      </c>
      <c r="N25" s="60">
        <f t="shared" si="12"/>
        <v>0.5</v>
      </c>
      <c r="O25" s="68">
        <f>'Apr-23'!O25+'May-23'!F25</f>
        <v>4</v>
      </c>
      <c r="P25" s="68">
        <f>'Apr-23'!P25+'May-23'!G25</f>
        <v>1</v>
      </c>
      <c r="Q25" s="68">
        <f>'Apr-23'!Q25+'May-23'!H25</f>
        <v>0</v>
      </c>
      <c r="R25" s="68">
        <f>'Apr-23'!R25+'May-23'!I25</f>
        <v>0</v>
      </c>
      <c r="S25" s="68">
        <f>'Apr-23'!S25+'May-23'!J25</f>
        <v>3</v>
      </c>
      <c r="T25" s="64">
        <f>IFERROR(O25/P25-1,"n/a")</f>
        <v>3</v>
      </c>
      <c r="U25" s="64" t="str">
        <f t="shared" ref="U25:U28" si="18">IFERROR(O25/Q25-1,"n/a")</f>
        <v>n/a</v>
      </c>
      <c r="V25" s="64" t="str">
        <f t="shared" ref="V25:V28" si="19">IFERROR(O25/R25-1,"n/a")</f>
        <v>n/a</v>
      </c>
      <c r="W25" s="60">
        <f t="shared" ref="W25:W28" si="20">IFERROR(O25/S25-1,"n/a")</f>
        <v>0.33333333333333326</v>
      </c>
      <c r="X25" s="68">
        <v>605</v>
      </c>
      <c r="Y25" s="68">
        <v>127</v>
      </c>
      <c r="Z25" s="70">
        <v>37</v>
      </c>
      <c r="AA25" s="78">
        <f>282+81</f>
        <v>363</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 t="shared" si="17"/>
        <v>n/a</v>
      </c>
      <c r="N26" s="60">
        <f t="shared" si="12"/>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 t="shared" si="18"/>
        <v>n/a</v>
      </c>
      <c r="V26" s="64" t="str">
        <f t="shared" si="19"/>
        <v>n/a</v>
      </c>
      <c r="W26" s="60">
        <f t="shared" si="20"/>
        <v>0.28504398826979482</v>
      </c>
      <c r="X26" s="68">
        <v>1098243</v>
      </c>
      <c r="Y26" s="68">
        <v>165083</v>
      </c>
      <c r="Z26" s="70">
        <f>20768+8294</f>
        <v>29062</v>
      </c>
      <c r="AA26" s="78">
        <f>659951+168729+38484</f>
        <v>867164</v>
      </c>
      <c r="AB26" s="9"/>
      <c r="AC26" s="9"/>
    </row>
    <row r="27" spans="1:29" thickBot="1">
      <c r="A27" s="9"/>
      <c r="B27" s="12"/>
      <c r="C27" s="35" t="s">
        <v>12</v>
      </c>
      <c r="D27" s="36"/>
      <c r="E27" s="37"/>
      <c r="F27" s="75">
        <f t="shared" ref="F27:J28" si="21">F13+F16+F19+F22+F25</f>
        <v>430</v>
      </c>
      <c r="G27" s="75">
        <f t="shared" si="21"/>
        <v>352</v>
      </c>
      <c r="H27" s="75">
        <f t="shared" si="21"/>
        <v>18</v>
      </c>
      <c r="I27" s="75">
        <f t="shared" si="21"/>
        <v>1</v>
      </c>
      <c r="J27" s="75">
        <f t="shared" si="21"/>
        <v>334</v>
      </c>
      <c r="K27" s="66">
        <f>IFERROR(F27/G27-1,"n/a")</f>
        <v>0.22159090909090917</v>
      </c>
      <c r="L27" s="66">
        <f t="shared" si="0"/>
        <v>22.888888888888889</v>
      </c>
      <c r="M27" s="66">
        <f t="shared" si="17"/>
        <v>429</v>
      </c>
      <c r="N27" s="62">
        <f t="shared" si="12"/>
        <v>0.28742514970059885</v>
      </c>
      <c r="O27" s="75">
        <f t="shared" ref="O27:S28" si="22">O13+O16+O19+O22+O25</f>
        <v>1681</v>
      </c>
      <c r="P27" s="75">
        <f t="shared" si="22"/>
        <v>1311</v>
      </c>
      <c r="Q27" s="75">
        <f t="shared" si="22"/>
        <v>37</v>
      </c>
      <c r="R27" s="75">
        <f t="shared" si="22"/>
        <v>770</v>
      </c>
      <c r="S27" s="75">
        <f t="shared" si="22"/>
        <v>1599</v>
      </c>
      <c r="T27" s="66">
        <f>IFERROR(O27/P27-1,"n/a")</f>
        <v>0.28222730739893209</v>
      </c>
      <c r="U27" s="66">
        <f t="shared" si="18"/>
        <v>44.432432432432435</v>
      </c>
      <c r="V27" s="66">
        <f t="shared" si="19"/>
        <v>1.1831168831168832</v>
      </c>
      <c r="W27" s="62">
        <f t="shared" si="20"/>
        <v>5.1282051282051322E-2</v>
      </c>
      <c r="X27" s="75">
        <f>X13+X16+X19+X22+X25</f>
        <v>3344</v>
      </c>
      <c r="Y27" s="46">
        <f t="shared" ref="Y27:AA28" si="23">Y13+Y16+Y19+Y22+Y25</f>
        <v>955</v>
      </c>
      <c r="Z27" s="46">
        <f t="shared" si="23"/>
        <v>635</v>
      </c>
      <c r="AA27" s="80">
        <f t="shared" si="23"/>
        <v>2972</v>
      </c>
      <c r="AB27" s="9"/>
      <c r="AC27" s="9"/>
    </row>
    <row r="28" spans="1:29" ht="15.6" thickTop="1" thickBot="1">
      <c r="A28" s="9"/>
      <c r="B28" s="12"/>
      <c r="C28" s="38" t="s">
        <v>13</v>
      </c>
      <c r="D28" s="39"/>
      <c r="E28" s="40"/>
      <c r="F28" s="76">
        <f t="shared" si="21"/>
        <v>1044083</v>
      </c>
      <c r="G28" s="76">
        <f t="shared" si="21"/>
        <v>579510</v>
      </c>
      <c r="H28" s="76">
        <f t="shared" si="21"/>
        <v>24481</v>
      </c>
      <c r="I28" s="76">
        <f t="shared" si="21"/>
        <v>2010</v>
      </c>
      <c r="J28" s="76">
        <f t="shared" si="21"/>
        <v>859943</v>
      </c>
      <c r="K28" s="67">
        <f>IFERROR(F28/G28-1,"n/a")</f>
        <v>0.80166519991026908</v>
      </c>
      <c r="L28" s="67">
        <f t="shared" si="0"/>
        <v>41.648707160655199</v>
      </c>
      <c r="M28" s="67">
        <f t="shared" si="17"/>
        <v>518.44427860696521</v>
      </c>
      <c r="N28" s="63">
        <f t="shared" si="12"/>
        <v>0.21413047143822328</v>
      </c>
      <c r="O28" s="76">
        <f t="shared" si="22"/>
        <v>4500804</v>
      </c>
      <c r="P28" s="76">
        <f t="shared" si="22"/>
        <v>1954680</v>
      </c>
      <c r="Q28" s="76">
        <f t="shared" si="22"/>
        <v>40586</v>
      </c>
      <c r="R28" s="76">
        <f t="shared" si="22"/>
        <v>1683734</v>
      </c>
      <c r="S28" s="76">
        <f t="shared" si="22"/>
        <v>4279966</v>
      </c>
      <c r="T28" s="67">
        <f>IFERROR(O28/P28-1,"n/a")</f>
        <v>1.3025784271594327</v>
      </c>
      <c r="U28" s="67">
        <f t="shared" si="18"/>
        <v>109.89548120041394</v>
      </c>
      <c r="V28" s="67">
        <f t="shared" si="19"/>
        <v>1.6731086976921534</v>
      </c>
      <c r="W28" s="63">
        <f t="shared" si="20"/>
        <v>5.1598073442639558E-2</v>
      </c>
      <c r="X28" s="76">
        <f>X14+X17+X20+X23+X26</f>
        <v>7096679</v>
      </c>
      <c r="Y28" s="47">
        <f t="shared" si="23"/>
        <v>1407115</v>
      </c>
      <c r="Z28" s="47">
        <f t="shared" si="23"/>
        <v>1264251</v>
      </c>
      <c r="AA28" s="81">
        <f t="shared" si="23"/>
        <v>8267006</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28" t="str">
        <f>F9</f>
        <v>May</v>
      </c>
      <c r="G33" s="128"/>
      <c r="H33" s="128"/>
      <c r="I33" s="128"/>
      <c r="J33" s="128"/>
      <c r="K33" s="128"/>
      <c r="L33" s="128"/>
      <c r="M33" s="128"/>
      <c r="N33" s="129"/>
      <c r="O33" s="132" t="s">
        <v>121</v>
      </c>
      <c r="P33" s="133"/>
      <c r="Q33" s="133"/>
      <c r="R33" s="133"/>
      <c r="S33" s="133"/>
      <c r="T33" s="133"/>
      <c r="U33" s="133"/>
      <c r="V33" s="133"/>
      <c r="W33" s="134"/>
      <c r="X33" s="130" t="s">
        <v>58</v>
      </c>
      <c r="Y33" s="128"/>
      <c r="Z33" s="128"/>
      <c r="AA33" s="131"/>
    </row>
    <row r="34" spans="1:29" ht="14.4">
      <c r="A34" s="9"/>
      <c r="B34" s="9"/>
      <c r="C34" s="29"/>
      <c r="D34" s="30"/>
      <c r="E34" s="30"/>
      <c r="F34" s="125"/>
      <c r="G34" s="126"/>
      <c r="H34" s="126"/>
      <c r="I34" s="126"/>
      <c r="J34" s="126"/>
      <c r="K34" s="126"/>
      <c r="L34" s="126"/>
      <c r="M34" s="126"/>
      <c r="N34" s="127"/>
      <c r="O34" s="125"/>
      <c r="P34" s="126"/>
      <c r="Q34" s="126"/>
      <c r="R34" s="126"/>
      <c r="S34" s="126"/>
      <c r="T34" s="126"/>
      <c r="U34" s="126"/>
      <c r="V34" s="126"/>
      <c r="W34" s="127"/>
      <c r="X34" s="125"/>
      <c r="Y34" s="126"/>
      <c r="Z34" s="126"/>
      <c r="AA34" s="127"/>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24">F13</f>
        <v>99</v>
      </c>
      <c r="G37" s="74">
        <f t="shared" si="24"/>
        <v>83</v>
      </c>
      <c r="H37" s="74">
        <f t="shared" si="24"/>
        <v>0</v>
      </c>
      <c r="I37" s="74">
        <f t="shared" si="24"/>
        <v>0</v>
      </c>
      <c r="J37" s="74">
        <f t="shared" si="24"/>
        <v>90</v>
      </c>
      <c r="K37" s="64">
        <f>IFERROR(F37/G37-1,"n/a")</f>
        <v>0.19277108433734935</v>
      </c>
      <c r="L37" s="64" t="str">
        <f t="shared" ref="L37:L38" si="25">IFERROR(F37/H37-1,"n/a")</f>
        <v>n/a</v>
      </c>
      <c r="M37" s="64" t="str">
        <f>IFERROR(F37/I37-1,"n/a")</f>
        <v>n/a</v>
      </c>
      <c r="N37" s="60">
        <f t="shared" ref="N37:N38" si="26">IFERROR(F37/J37-1,"n/a")</f>
        <v>0.10000000000000009</v>
      </c>
      <c r="O37" s="74">
        <f>'Apr-23'!O37+'May-23'!F37</f>
        <v>228</v>
      </c>
      <c r="P37" s="74">
        <f>'Apr-23'!P37+'May-23'!G37</f>
        <v>219</v>
      </c>
      <c r="Q37" s="74">
        <f>'Apr-23'!Q37+'May-23'!H37</f>
        <v>0</v>
      </c>
      <c r="R37" s="74">
        <f>'Apr-23'!R37+'May-23'!I37</f>
        <v>42</v>
      </c>
      <c r="S37" s="74">
        <f>'Apr-23'!S37+'May-23'!J37</f>
        <v>219</v>
      </c>
      <c r="T37" s="122">
        <f>IFERROR(O37/P37-1,"n/a")</f>
        <v>4.1095890410958846E-2</v>
      </c>
      <c r="U37" s="122" t="str">
        <f>IFERROR(O37/Q37-1,"n/a")</f>
        <v>n/a</v>
      </c>
      <c r="V37" s="122">
        <f>IFERROR(O37/R37-1,"n/a")</f>
        <v>4.4285714285714288</v>
      </c>
      <c r="W37" s="123">
        <f>IFERROR(O37/S37-1,"n/a")</f>
        <v>4.1095890410958846E-2</v>
      </c>
      <c r="X37" s="89">
        <v>1486</v>
      </c>
      <c r="Y37" s="89">
        <v>1052</v>
      </c>
      <c r="Z37" s="70">
        <v>551</v>
      </c>
      <c r="AA37" s="78">
        <v>1584</v>
      </c>
      <c r="AC37" s="9"/>
    </row>
    <row r="38" spans="1:29" ht="14.4">
      <c r="A38" s="9"/>
      <c r="B38" s="9"/>
      <c r="C38" s="33"/>
      <c r="D38" s="26" t="s">
        <v>11</v>
      </c>
      <c r="E38" s="32"/>
      <c r="F38" s="74">
        <f t="shared" si="24"/>
        <v>353242</v>
      </c>
      <c r="G38" s="74">
        <f t="shared" si="24"/>
        <v>234968</v>
      </c>
      <c r="H38" s="74">
        <f t="shared" si="24"/>
        <v>0</v>
      </c>
      <c r="I38" s="74">
        <f t="shared" si="24"/>
        <v>0</v>
      </c>
      <c r="J38" s="74">
        <f t="shared" si="24"/>
        <v>303053</v>
      </c>
      <c r="K38" s="64">
        <f>IFERROR(F38/G38-1,"n/a")</f>
        <v>0.50336215995369593</v>
      </c>
      <c r="L38" s="64" t="str">
        <f t="shared" si="25"/>
        <v>n/a</v>
      </c>
      <c r="M38" s="64" t="str">
        <f t="shared" ref="M38" si="27">IFERROR(F38/I38-1,"n/a")</f>
        <v>n/a</v>
      </c>
      <c r="N38" s="60">
        <f t="shared" si="26"/>
        <v>0.16561129571395106</v>
      </c>
      <c r="O38" s="74">
        <f>'Apr-23'!O38+'May-23'!F38</f>
        <v>802993</v>
      </c>
      <c r="P38" s="74">
        <f>'Apr-23'!P38+'May-23'!G38</f>
        <v>532756</v>
      </c>
      <c r="Q38" s="74">
        <f>'Apr-23'!Q38+'May-23'!H38</f>
        <v>0</v>
      </c>
      <c r="R38" s="74">
        <f>'Apr-23'!R38+'May-23'!I38</f>
        <v>0</v>
      </c>
      <c r="S38" s="74">
        <f>'Apr-23'!S38+'May-23'!J38</f>
        <v>697098</v>
      </c>
      <c r="T38" s="122">
        <f>IFERROR(O38/P38-1,"n/a")</f>
        <v>0.50724346605200132</v>
      </c>
      <c r="U38" s="122" t="str">
        <f>IFERROR(O38/Q38-1,"n/a")</f>
        <v>n/a</v>
      </c>
      <c r="V38" s="122" t="str">
        <f>IFERROR(O38/R38-1,"n/a")</f>
        <v>n/a</v>
      </c>
      <c r="W38" s="123">
        <f>IFERROR(O38/S38-1,"n/a")</f>
        <v>0.15190834000384457</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28">F16</f>
        <v>70</v>
      </c>
      <c r="G40" s="74">
        <f t="shared" si="28"/>
        <v>71</v>
      </c>
      <c r="H40" s="74">
        <f t="shared" si="28"/>
        <v>17</v>
      </c>
      <c r="I40" s="74">
        <f t="shared" si="28"/>
        <v>0</v>
      </c>
      <c r="J40" s="74">
        <f t="shared" si="28"/>
        <v>71</v>
      </c>
      <c r="K40" s="64">
        <f>IFERROR(F40/G40-1,"n/a")</f>
        <v>-1.4084507042253502E-2</v>
      </c>
      <c r="L40" s="64">
        <f t="shared" ref="L40:L41" si="29">IFERROR(F40/H40-1,"n/a")</f>
        <v>3.117647058823529</v>
      </c>
      <c r="M40" s="64" t="str">
        <f t="shared" ref="M40:M41" si="30">IFERROR(F40/I40-1,"n/a")</f>
        <v>n/a</v>
      </c>
      <c r="N40" s="60">
        <f t="shared" ref="N40:N41" si="31">IFERROR(F40/J40-1,"n/a")</f>
        <v>-1.4084507042253502E-2</v>
      </c>
      <c r="O40" s="74">
        <f>'Apr-23'!O40+'May-23'!F40</f>
        <v>116</v>
      </c>
      <c r="P40" s="74">
        <f>'Apr-23'!P40+'May-23'!G40</f>
        <v>127</v>
      </c>
      <c r="Q40" s="74">
        <f>'Apr-23'!Q40+'May-23'!H40</f>
        <v>22</v>
      </c>
      <c r="R40" s="74">
        <f>'Apr-23'!R40+'May-23'!I40</f>
        <v>0</v>
      </c>
      <c r="S40" s="74">
        <f>'Apr-23'!S40+'May-23'!J40</f>
        <v>122</v>
      </c>
      <c r="T40" s="122">
        <f t="shared" ref="T40:T41" si="32">IFERROR(O40/P40-1,"n/a")</f>
        <v>-8.6614173228346414E-2</v>
      </c>
      <c r="U40" s="122">
        <f t="shared" ref="U40:U41" si="33">IFERROR(O40/Q40-1,"n/a")</f>
        <v>4.2727272727272725</v>
      </c>
      <c r="V40" s="122" t="str">
        <f>IFERROR(O40/R40-1,"n/a")</f>
        <v>n/a</v>
      </c>
      <c r="W40" s="123">
        <f>IFERROR(O40/S40-1,"n/a")</f>
        <v>-4.9180327868852514E-2</v>
      </c>
      <c r="X40" s="89">
        <v>563</v>
      </c>
      <c r="Y40" s="89">
        <v>226</v>
      </c>
      <c r="Z40" s="70">
        <v>66</v>
      </c>
      <c r="AA40" s="78">
        <v>573</v>
      </c>
      <c r="AC40" s="9"/>
    </row>
    <row r="41" spans="1:29" ht="14.4">
      <c r="A41" s="9"/>
      <c r="B41" s="9"/>
      <c r="C41" s="33"/>
      <c r="D41" s="26" t="s">
        <v>11</v>
      </c>
      <c r="E41" s="32"/>
      <c r="F41" s="74">
        <f t="shared" si="28"/>
        <v>161083</v>
      </c>
      <c r="G41" s="74">
        <f t="shared" si="28"/>
        <v>82038</v>
      </c>
      <c r="H41" s="74">
        <f t="shared" si="28"/>
        <v>24481</v>
      </c>
      <c r="I41" s="74">
        <f t="shared" si="28"/>
        <v>0</v>
      </c>
      <c r="J41" s="74">
        <f t="shared" si="28"/>
        <v>165399</v>
      </c>
      <c r="K41" s="64">
        <f>IFERROR(F41/G41-1,"n/a")</f>
        <v>0.96351690679928814</v>
      </c>
      <c r="L41" s="64">
        <f t="shared" si="29"/>
        <v>5.5799191209509411</v>
      </c>
      <c r="M41" s="64" t="str">
        <f t="shared" si="30"/>
        <v>n/a</v>
      </c>
      <c r="N41" s="60">
        <f t="shared" si="31"/>
        <v>-2.6094474573606807E-2</v>
      </c>
      <c r="O41" s="74">
        <f>'Apr-23'!O41+'May-23'!F41</f>
        <v>268431</v>
      </c>
      <c r="P41" s="74">
        <f>'Apr-23'!P41+'May-23'!G41</f>
        <v>142405</v>
      </c>
      <c r="Q41" s="74">
        <f>'Apr-23'!Q41+'May-23'!H41</f>
        <v>30483</v>
      </c>
      <c r="R41" s="74">
        <f>'Apr-23'!R41+'May-23'!I41</f>
        <v>0</v>
      </c>
      <c r="S41" s="74">
        <f>'Apr-23'!S41+'May-23'!J41</f>
        <v>312730</v>
      </c>
      <c r="T41" s="122">
        <f t="shared" si="32"/>
        <v>0.88498297110354263</v>
      </c>
      <c r="U41" s="122">
        <f t="shared" si="33"/>
        <v>7.8059246137191227</v>
      </c>
      <c r="V41" s="122" t="str">
        <f>IFERROR(O41/R41-1,"n/a")</f>
        <v>n/a</v>
      </c>
      <c r="W41" s="123">
        <f>IFERROR(O41/S41-1,"n/a")</f>
        <v>-0.14165254372781633</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34">F19</f>
        <v>99</v>
      </c>
      <c r="G43" s="74">
        <f t="shared" si="34"/>
        <v>91</v>
      </c>
      <c r="H43" s="74">
        <f t="shared" si="34"/>
        <v>1</v>
      </c>
      <c r="I43" s="74">
        <f t="shared" si="34"/>
        <v>0</v>
      </c>
      <c r="J43" s="74">
        <f t="shared" si="34"/>
        <v>37</v>
      </c>
      <c r="K43" s="64">
        <f>IFERROR(F43/G43-1,"n/a")</f>
        <v>8.7912087912087822E-2</v>
      </c>
      <c r="L43" s="64">
        <f t="shared" ref="L43:L44" si="35">IFERROR(F43/H43-1,"n/a")</f>
        <v>98</v>
      </c>
      <c r="M43" s="64" t="str">
        <f t="shared" ref="M43:M44" si="36">IFERROR(F43/I43-1,"n/a")</f>
        <v>n/a</v>
      </c>
      <c r="N43" s="60">
        <f>IFERROR(F43/J43-1,"n/a")</f>
        <v>1.6756756756756759</v>
      </c>
      <c r="O43" s="74">
        <f>'Apr-23'!O43+'May-23'!F43</f>
        <v>146</v>
      </c>
      <c r="P43" s="74">
        <f>'Apr-23'!P43+'May-23'!G43</f>
        <v>126</v>
      </c>
      <c r="Q43" s="74">
        <f>'Apr-23'!Q43+'May-23'!H43</f>
        <v>3</v>
      </c>
      <c r="R43" s="74">
        <f>'Apr-23'!R43+'May-23'!I43</f>
        <v>0</v>
      </c>
      <c r="S43" s="74">
        <f>'Apr-23'!S43+'May-23'!J43</f>
        <v>58</v>
      </c>
      <c r="T43" s="122">
        <f t="shared" ref="T43:T44" si="37">IFERROR(O43/P43-1,"n/a")</f>
        <v>0.15873015873015883</v>
      </c>
      <c r="U43" s="122">
        <f>IFERROR(O43/Q43-1,"n/a")</f>
        <v>47.666666666666664</v>
      </c>
      <c r="V43" s="122" t="str">
        <f>IFERROR(O43/R43-1,"n/a")</f>
        <v>n/a</v>
      </c>
      <c r="W43" s="123">
        <f>IFERROR(O43/S43-1,"n/a")</f>
        <v>1.5172413793103448</v>
      </c>
      <c r="X43" s="89">
        <v>669</v>
      </c>
      <c r="Y43" s="89">
        <v>59</v>
      </c>
      <c r="Z43" s="70">
        <v>9</v>
      </c>
      <c r="AA43" s="78">
        <v>287</v>
      </c>
      <c r="AC43" s="9"/>
    </row>
    <row r="44" spans="1:29" ht="14.4">
      <c r="A44" s="9"/>
      <c r="B44" s="9"/>
      <c r="C44" s="33"/>
      <c r="D44" s="26" t="s">
        <v>11</v>
      </c>
      <c r="E44" s="32"/>
      <c r="F44" s="74">
        <f t="shared" si="34"/>
        <v>137318</v>
      </c>
      <c r="G44" s="74">
        <f t="shared" si="34"/>
        <v>88575</v>
      </c>
      <c r="H44" s="74">
        <f t="shared" si="34"/>
        <v>0</v>
      </c>
      <c r="I44" s="74">
        <f t="shared" si="34"/>
        <v>0</v>
      </c>
      <c r="J44" s="74">
        <f t="shared" si="34"/>
        <v>66376</v>
      </c>
      <c r="K44" s="64">
        <f>IFERROR(F44/G44-1,"n/a")</f>
        <v>0.55030200395145368</v>
      </c>
      <c r="L44" s="64" t="str">
        <f t="shared" si="35"/>
        <v>n/a</v>
      </c>
      <c r="M44" s="64" t="str">
        <f t="shared" si="36"/>
        <v>n/a</v>
      </c>
      <c r="N44" s="60">
        <f t="shared" ref="N44" si="38">IFERROR(F44/J44-1,"n/a")</f>
        <v>1.0687899240689407</v>
      </c>
      <c r="O44" s="74">
        <f>'Apr-23'!O44+'May-23'!F44</f>
        <v>203620</v>
      </c>
      <c r="P44" s="74">
        <f>'Apr-23'!P44+'May-23'!G44</f>
        <v>121151</v>
      </c>
      <c r="Q44" s="74">
        <f>'Apr-23'!Q44+'May-23'!H44</f>
        <v>0</v>
      </c>
      <c r="R44" s="74">
        <f>'Apr-23'!R44+'May-23'!I44</f>
        <v>0</v>
      </c>
      <c r="S44" s="74">
        <f>'Apr-23'!S44+'May-23'!J44</f>
        <v>102439</v>
      </c>
      <c r="T44" s="122">
        <f t="shared" si="37"/>
        <v>0.6807124992777609</v>
      </c>
      <c r="U44" s="122" t="str">
        <f>IFERROR(O44/Q44-1,"n/a")</f>
        <v>n/a</v>
      </c>
      <c r="V44" s="122" t="str">
        <f>IFERROR(O44/R44-1,"n/a")</f>
        <v>n/a</v>
      </c>
      <c r="W44" s="123">
        <f>IFERROR(O44/S44-1,"n/a")</f>
        <v>0.98771952088560022</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39">F22</f>
        <v>159</v>
      </c>
      <c r="G46" s="74">
        <f t="shared" si="39"/>
        <v>107</v>
      </c>
      <c r="H46" s="74">
        <f t="shared" si="39"/>
        <v>0</v>
      </c>
      <c r="I46" s="74">
        <f t="shared" si="39"/>
        <v>1</v>
      </c>
      <c r="J46" s="74">
        <f t="shared" si="39"/>
        <v>134</v>
      </c>
      <c r="K46" s="64">
        <f>IFERROR(F46/G46-1,"n/a")</f>
        <v>0.48598130841121501</v>
      </c>
      <c r="L46" s="64" t="str">
        <f t="shared" ref="L46:L47" si="40">IFERROR(F46/H46-1,"n/a")</f>
        <v>n/a</v>
      </c>
      <c r="M46" s="64">
        <f t="shared" ref="M46:M47" si="41">IFERROR(F46/I46-1,"n/a")</f>
        <v>158</v>
      </c>
      <c r="N46" s="60">
        <f t="shared" ref="N46:N47" si="42">IFERROR(F46/J46-1,"n/a")</f>
        <v>0.18656716417910446</v>
      </c>
      <c r="O46" s="74">
        <f>'Apr-23'!O46+'May-23'!F46</f>
        <v>320</v>
      </c>
      <c r="P46" s="74">
        <f>'Apr-23'!P46+'May-23'!G46</f>
        <v>207</v>
      </c>
      <c r="Q46" s="74">
        <f>'Apr-23'!Q46+'May-23'!H46</f>
        <v>0</v>
      </c>
      <c r="R46" s="74">
        <f>'Apr-23'!R46+'May-23'!I46</f>
        <v>1</v>
      </c>
      <c r="S46" s="74">
        <f>'Apr-23'!S46+'May-23'!J46</f>
        <v>329</v>
      </c>
      <c r="T46" s="122">
        <f t="shared" ref="T46:T47" si="43">IFERROR(O46/P46-1,"n/a")</f>
        <v>0.54589371980676327</v>
      </c>
      <c r="U46" s="122" t="str">
        <f>IFERROR(O46/Q46-1,"n/a")</f>
        <v>n/a</v>
      </c>
      <c r="V46" s="122">
        <f>IFERROR(O46/R46-1,"n/a")</f>
        <v>319</v>
      </c>
      <c r="W46" s="123">
        <f>IFERROR(O46/S46-1,"n/a")</f>
        <v>-2.7355623100303927E-2</v>
      </c>
      <c r="X46" s="89">
        <v>1129</v>
      </c>
      <c r="Y46" s="89">
        <v>336</v>
      </c>
      <c r="Z46" s="84">
        <v>260</v>
      </c>
      <c r="AA46" s="78">
        <v>1452</v>
      </c>
      <c r="AC46" s="9"/>
    </row>
    <row r="47" spans="1:29" ht="14.4">
      <c r="A47" s="9"/>
      <c r="B47" s="9"/>
      <c r="C47" s="33"/>
      <c r="D47" s="26" t="s">
        <v>11</v>
      </c>
      <c r="E47" s="32"/>
      <c r="F47" s="74">
        <f t="shared" si="39"/>
        <v>390316</v>
      </c>
      <c r="G47" s="74">
        <f t="shared" si="39"/>
        <v>173929</v>
      </c>
      <c r="H47" s="74">
        <f t="shared" si="39"/>
        <v>0</v>
      </c>
      <c r="I47" s="74">
        <f t="shared" si="39"/>
        <v>2010</v>
      </c>
      <c r="J47" s="74">
        <f t="shared" si="39"/>
        <v>322764</v>
      </c>
      <c r="K47" s="64">
        <f>IFERROR(F47/G47-1,"n/a")</f>
        <v>1.2441111028063174</v>
      </c>
      <c r="L47" s="64" t="str">
        <f t="shared" si="40"/>
        <v>n/a</v>
      </c>
      <c r="M47" s="64">
        <f t="shared" si="41"/>
        <v>193.18706467661693</v>
      </c>
      <c r="N47" s="60">
        <f t="shared" si="42"/>
        <v>0.20929223829175503</v>
      </c>
      <c r="O47" s="74">
        <f>'Apr-23'!O47+'May-23'!F47</f>
        <v>743019</v>
      </c>
      <c r="P47" s="74">
        <f>'Apr-23'!P47+'May-23'!G47</f>
        <v>289738</v>
      </c>
      <c r="Q47" s="74">
        <f>'Apr-23'!Q47+'May-23'!H47</f>
        <v>0</v>
      </c>
      <c r="R47" s="74">
        <f>'Apr-23'!R47+'May-23'!I47</f>
        <v>2010</v>
      </c>
      <c r="S47" s="74">
        <f>'Apr-23'!S47+'May-23'!J47</f>
        <v>706512</v>
      </c>
      <c r="T47" s="122">
        <f t="shared" si="43"/>
        <v>1.5644513318929514</v>
      </c>
      <c r="U47" s="122" t="str">
        <f>IFERROR(O47/Q47-1,"n/a")</f>
        <v>n/a</v>
      </c>
      <c r="V47" s="122">
        <f>IFERROR(O47/R47-1,"n/a")</f>
        <v>368.66119402985072</v>
      </c>
      <c r="W47" s="123">
        <f>IFERROR(O47/S47-1,"n/a")</f>
        <v>5.1672158434676208E-2</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44">F25</f>
        <v>3</v>
      </c>
      <c r="G49" s="74">
        <f t="shared" si="44"/>
        <v>0</v>
      </c>
      <c r="H49" s="74">
        <f t="shared" si="44"/>
        <v>0</v>
      </c>
      <c r="I49" s="74">
        <f t="shared" si="44"/>
        <v>0</v>
      </c>
      <c r="J49" s="74">
        <f t="shared" si="44"/>
        <v>2</v>
      </c>
      <c r="K49" s="64" t="str">
        <f>IFERROR(F49/G49-1,"n/a")</f>
        <v>n/a</v>
      </c>
      <c r="L49" s="64" t="str">
        <f t="shared" ref="L49:L52" si="45">IFERROR(F49/H49-1,"n/a")</f>
        <v>n/a</v>
      </c>
      <c r="M49" s="64" t="str">
        <f t="shared" ref="M49:M52" si="46">IFERROR(F49/I49-1,"n/a")</f>
        <v>n/a</v>
      </c>
      <c r="N49" s="60">
        <f t="shared" ref="N49:N52" si="47">IFERROR(F49/J49-1,"n/a")</f>
        <v>0.5</v>
      </c>
      <c r="O49" s="74">
        <f>'Apr-23'!O49+'May-23'!F49</f>
        <v>4</v>
      </c>
      <c r="P49" s="74">
        <f>'Apr-23'!P49+'May-23'!G49</f>
        <v>1</v>
      </c>
      <c r="Q49" s="74">
        <f>'Apr-23'!Q49+'May-23'!H49</f>
        <v>0</v>
      </c>
      <c r="R49" s="74">
        <f>'Apr-23'!R49+'May-23'!I49</f>
        <v>0</v>
      </c>
      <c r="S49" s="74">
        <f>'Apr-23'!S49+'May-23'!J49</f>
        <v>3</v>
      </c>
      <c r="T49" s="122">
        <f t="shared" ref="T49:T52" si="48">IFERROR(O49/P49-1,"n/a")</f>
        <v>3</v>
      </c>
      <c r="U49" s="122" t="str">
        <f>IFERROR(O49/Q49-1,"n/a")</f>
        <v>n/a</v>
      </c>
      <c r="V49" s="122" t="str">
        <f>IFERROR(O49/R49-1,"n/a")</f>
        <v>n/a</v>
      </c>
      <c r="W49" s="123">
        <f>IFERROR(O49/S49-1,"n/a")</f>
        <v>0.33333333333333326</v>
      </c>
      <c r="X49" s="89">
        <v>9</v>
      </c>
      <c r="Y49" s="82">
        <v>0</v>
      </c>
      <c r="Z49" s="82">
        <v>0</v>
      </c>
      <c r="AA49" s="78">
        <v>16</v>
      </c>
      <c r="AC49" s="9"/>
    </row>
    <row r="50" spans="3:29" ht="14.4">
      <c r="C50" s="33"/>
      <c r="D50" s="26" t="s">
        <v>11</v>
      </c>
      <c r="E50" s="32"/>
      <c r="F50" s="74">
        <f t="shared" si="44"/>
        <v>2124</v>
      </c>
      <c r="G50" s="74">
        <f t="shared" si="44"/>
        <v>0</v>
      </c>
      <c r="H50" s="74">
        <f t="shared" si="44"/>
        <v>0</v>
      </c>
      <c r="I50" s="74">
        <f t="shared" si="44"/>
        <v>0</v>
      </c>
      <c r="J50" s="74">
        <f t="shared" si="44"/>
        <v>2351</v>
      </c>
      <c r="K50" s="64" t="str">
        <f>IFERROR(F50/G50-1,"n/a")</f>
        <v>n/a</v>
      </c>
      <c r="L50" s="64" t="str">
        <f t="shared" si="45"/>
        <v>n/a</v>
      </c>
      <c r="M50" s="64" t="str">
        <f t="shared" si="46"/>
        <v>n/a</v>
      </c>
      <c r="N50" s="60">
        <f t="shared" si="47"/>
        <v>-9.6554657592513804E-2</v>
      </c>
      <c r="O50" s="74">
        <f>'Apr-23'!O50+'May-23'!F50</f>
        <v>4382</v>
      </c>
      <c r="P50" s="74">
        <f>'Apr-23'!P50+'May-23'!G50</f>
        <v>925</v>
      </c>
      <c r="Q50" s="74">
        <f>'Apr-23'!Q50+'May-23'!H50</f>
        <v>0</v>
      </c>
      <c r="R50" s="74">
        <f>'Apr-23'!R50+'May-23'!I50</f>
        <v>0</v>
      </c>
      <c r="S50" s="74">
        <f>'Apr-23'!S50+'May-23'!J50</f>
        <v>3410</v>
      </c>
      <c r="T50" s="122">
        <f t="shared" si="48"/>
        <v>3.7372972972972969</v>
      </c>
      <c r="U50" s="122" t="str">
        <f>IFERROR(O50/Q50-1,"n/a")</f>
        <v>n/a</v>
      </c>
      <c r="V50" s="122" t="str">
        <f>IFERROR(O50/R50-1,"n/a")</f>
        <v>n/a</v>
      </c>
      <c r="W50" s="123">
        <f>IFERROR(O50/S50-1,"n/a")</f>
        <v>0.28504398826979482</v>
      </c>
      <c r="X50" s="82">
        <v>15637</v>
      </c>
      <c r="Y50" s="82">
        <v>0</v>
      </c>
      <c r="Z50" s="82">
        <v>0</v>
      </c>
      <c r="AA50" s="78">
        <v>20248</v>
      </c>
      <c r="AC50" s="9"/>
    </row>
    <row r="51" spans="3:29" thickBot="1">
      <c r="C51" s="35" t="s">
        <v>12</v>
      </c>
      <c r="D51" s="36"/>
      <c r="E51" s="37"/>
      <c r="F51" s="75">
        <f>F37+F40+F43+F46+F49</f>
        <v>430</v>
      </c>
      <c r="G51" s="75">
        <f t="shared" ref="G51:J52" si="49">G37+G40+G43+G46+G49</f>
        <v>352</v>
      </c>
      <c r="H51" s="75">
        <f t="shared" si="49"/>
        <v>18</v>
      </c>
      <c r="I51" s="75">
        <f t="shared" si="49"/>
        <v>1</v>
      </c>
      <c r="J51" s="75">
        <f t="shared" si="49"/>
        <v>334</v>
      </c>
      <c r="K51" s="66">
        <f>IFERROR(F51/G51-1,"n/a")</f>
        <v>0.22159090909090917</v>
      </c>
      <c r="L51" s="66">
        <f>IFERROR(F51/H51-1,"n/a")</f>
        <v>22.888888888888889</v>
      </c>
      <c r="M51" s="66">
        <f t="shared" si="46"/>
        <v>429</v>
      </c>
      <c r="N51" s="62">
        <f t="shared" si="47"/>
        <v>0.28742514970059885</v>
      </c>
      <c r="O51" s="75">
        <f t="shared" ref="O51:S52" si="50">O37+O40+O43+O46+O49</f>
        <v>814</v>
      </c>
      <c r="P51" s="75">
        <f t="shared" si="50"/>
        <v>680</v>
      </c>
      <c r="Q51" s="75">
        <f t="shared" si="50"/>
        <v>25</v>
      </c>
      <c r="R51" s="75">
        <f t="shared" si="50"/>
        <v>43</v>
      </c>
      <c r="S51" s="75">
        <f t="shared" si="50"/>
        <v>731</v>
      </c>
      <c r="T51" s="66">
        <f>IFERROR(O51/P51-1,"n/a")</f>
        <v>0.19705882352941173</v>
      </c>
      <c r="U51" s="66">
        <f>IFERROR(O51/Q51-1,"n/a")</f>
        <v>31.560000000000002</v>
      </c>
      <c r="V51" s="66">
        <f>IFERROR(O51/R51-1,"n/a")</f>
        <v>17.930232558139537</v>
      </c>
      <c r="W51" s="62">
        <f>IFERROR(O51/S51-1,"n/a")</f>
        <v>0.11354309165526666</v>
      </c>
      <c r="X51" s="46">
        <f t="shared" ref="X51:Z52" si="51">X37+X40+X43+X46+X49</f>
        <v>3856</v>
      </c>
      <c r="Y51" s="46">
        <f t="shared" si="51"/>
        <v>1673</v>
      </c>
      <c r="Z51" s="46">
        <f t="shared" si="51"/>
        <v>886</v>
      </c>
      <c r="AA51" s="80">
        <f>AA37+AA40+AA43+AA46+AA49</f>
        <v>3912</v>
      </c>
      <c r="AC51" s="9"/>
    </row>
    <row r="52" spans="3:29" ht="15.6" thickTop="1" thickBot="1">
      <c r="C52" s="38" t="s">
        <v>13</v>
      </c>
      <c r="D52" s="39"/>
      <c r="E52" s="40"/>
      <c r="F52" s="76">
        <f>F38+F41+F44+F47+F50</f>
        <v>1044083</v>
      </c>
      <c r="G52" s="76">
        <f t="shared" si="49"/>
        <v>579510</v>
      </c>
      <c r="H52" s="76">
        <f t="shared" si="49"/>
        <v>24481</v>
      </c>
      <c r="I52" s="76">
        <f t="shared" si="49"/>
        <v>2010</v>
      </c>
      <c r="J52" s="76">
        <f t="shared" si="49"/>
        <v>859943</v>
      </c>
      <c r="K52" s="67">
        <f>IFERROR(F52/G52-1,"n/a")</f>
        <v>0.80166519991026908</v>
      </c>
      <c r="L52" s="67">
        <f t="shared" si="45"/>
        <v>41.648707160655199</v>
      </c>
      <c r="M52" s="67">
        <f t="shared" si="46"/>
        <v>518.44427860696521</v>
      </c>
      <c r="N52" s="63">
        <f t="shared" si="47"/>
        <v>0.21413047143822328</v>
      </c>
      <c r="O52" s="76">
        <f t="shared" si="50"/>
        <v>2022445</v>
      </c>
      <c r="P52" s="76">
        <f t="shared" si="50"/>
        <v>1086975</v>
      </c>
      <c r="Q52" s="76">
        <f t="shared" si="50"/>
        <v>30483</v>
      </c>
      <c r="R52" s="76">
        <f t="shared" si="50"/>
        <v>2010</v>
      </c>
      <c r="S52" s="76">
        <f t="shared" si="50"/>
        <v>1822189</v>
      </c>
      <c r="T52" s="67">
        <f t="shared" si="48"/>
        <v>0.86061776949791846</v>
      </c>
      <c r="U52" s="120">
        <f>IFERROR(O52/Q52-1,"n/a")</f>
        <v>65.346652232391818</v>
      </c>
      <c r="V52" s="120">
        <f>IFERROR(O52/R52-1,"n/a")</f>
        <v>1005.1915422885572</v>
      </c>
      <c r="W52" s="121">
        <f>IFERROR(O52/S52-1,"n/a")</f>
        <v>0.10989858900476301</v>
      </c>
      <c r="X52" s="47">
        <f t="shared" si="51"/>
        <v>9237323</v>
      </c>
      <c r="Y52" s="47">
        <f t="shared" si="51"/>
        <v>2413306</v>
      </c>
      <c r="Z52" s="47">
        <f t="shared" si="51"/>
        <v>1777720</v>
      </c>
      <c r="AA52" s="81">
        <f>AA38+AA41+AA44+AA47+AA50</f>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F23" sqref="F23"/>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28" t="s">
        <v>45</v>
      </c>
      <c r="G9" s="128"/>
      <c r="H9" s="128"/>
      <c r="I9" s="128"/>
      <c r="J9" s="128"/>
      <c r="K9" s="128"/>
      <c r="L9" s="128"/>
      <c r="M9" s="128"/>
      <c r="N9" s="129"/>
      <c r="O9" s="130" t="s">
        <v>46</v>
      </c>
      <c r="P9" s="128"/>
      <c r="Q9" s="128"/>
      <c r="R9" s="128"/>
      <c r="S9" s="128"/>
      <c r="T9" s="128"/>
      <c r="U9" s="128"/>
      <c r="V9" s="128"/>
      <c r="W9" s="129"/>
      <c r="X9" s="130" t="s">
        <v>57</v>
      </c>
      <c r="Y9" s="128"/>
      <c r="Z9" s="128"/>
      <c r="AA9" s="13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 t="shared" ref="N13:N14" si="1">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346</v>
      </c>
      <c r="Y13" s="68">
        <v>111</v>
      </c>
      <c r="Z13" s="70">
        <v>145</v>
      </c>
      <c r="AA13" s="78">
        <v>386</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 t="shared" ref="M14" si="2">IFERROR(F14/I14-1,"n/a")</f>
        <v>n/a</v>
      </c>
      <c r="N14" s="60">
        <f t="shared" si="1"/>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380182</v>
      </c>
      <c r="Y14" s="68">
        <v>80863</v>
      </c>
      <c r="Z14" s="70">
        <v>258885</v>
      </c>
      <c r="AA14" s="78">
        <v>733296</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 t="shared" ref="M16:M17" si="3">IFERROR(F16/I16-1,"n/a")</f>
        <v>n/a</v>
      </c>
      <c r="N16" s="60">
        <f t="shared" ref="N16:N17" si="4">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 t="shared" ref="U16:U17" si="5">IFERROR(O16/Q16-1,"n/a")</f>
        <v>3.2941176470588234</v>
      </c>
      <c r="V16" s="64">
        <f t="shared" ref="V16:V17" si="6">IFERROR(O16/R16-1,"n/a")</f>
        <v>6.3</v>
      </c>
      <c r="W16" s="60">
        <f t="shared" ref="W16:W17" si="7">IFERROR(O16/S16-1,"n/a")</f>
        <v>-1.3513513513513487E-2</v>
      </c>
      <c r="X16" s="68">
        <v>778</v>
      </c>
      <c r="Y16" s="68">
        <v>283</v>
      </c>
      <c r="Z16" s="70">
        <v>43</v>
      </c>
      <c r="AA16" s="78">
        <v>827</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 t="shared" si="3"/>
        <v>n/a</v>
      </c>
      <c r="N17" s="60">
        <f t="shared" si="4"/>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 t="shared" si="5"/>
        <v>10.822601676497982</v>
      </c>
      <c r="V17" s="64">
        <f t="shared" si="6"/>
        <v>3.6312115389292927</v>
      </c>
      <c r="W17" s="60">
        <f t="shared" si="7"/>
        <v>-0.16381721964822904</v>
      </c>
      <c r="X17" s="68">
        <v>1843624</v>
      </c>
      <c r="Y17" s="68">
        <v>465109</v>
      </c>
      <c r="Z17" s="70">
        <v>140552</v>
      </c>
      <c r="AA17" s="78">
        <v>2552942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 t="shared" ref="M19:M20" si="8">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 t="shared" ref="U19:U20" si="9">IFERROR(O19/Q19-1,"n/a")</f>
        <v>34</v>
      </c>
      <c r="V19" s="64">
        <f t="shared" ref="V19:V20" si="10">IFERROR(O19/R19-1,"n/a")</f>
        <v>22.333333333333332</v>
      </c>
      <c r="W19" s="60">
        <f t="shared" ref="W19:W20" si="11">IFERROR(O19/S19-1,"n/a")</f>
        <v>1.5925925925925926</v>
      </c>
      <c r="X19" s="68">
        <v>475</v>
      </c>
      <c r="Y19" s="68">
        <v>23</v>
      </c>
      <c r="Z19" s="70">
        <v>4</v>
      </c>
      <c r="AA19" s="78">
        <v>191</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 t="shared" si="8"/>
        <v>n/a</v>
      </c>
      <c r="N20" s="60">
        <f t="shared" ref="N20:N28" si="12">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 t="shared" si="9"/>
        <v>n/a</v>
      </c>
      <c r="V20" s="64">
        <f t="shared" si="10"/>
        <v>48.71363377067884</v>
      </c>
      <c r="W20" s="60">
        <f t="shared" si="11"/>
        <v>1.0482760241615154</v>
      </c>
      <c r="X20" s="68">
        <v>561984</v>
      </c>
      <c r="Y20" s="68">
        <v>8611</v>
      </c>
      <c r="Z20" s="70">
        <v>1753</v>
      </c>
      <c r="AA20" s="78">
        <v>254421</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195</v>
      </c>
      <c r="K22" s="64">
        <f>IFERROR(F22/G22-1,"n/a")</f>
        <v>0.6100000000000001</v>
      </c>
      <c r="L22" s="64" t="str">
        <f t="shared" si="0"/>
        <v>n/a</v>
      </c>
      <c r="M22" s="64" t="str">
        <f t="shared" ref="M22:M23" si="13">IFERROR(F22/I22-1,"n/a")</f>
        <v>n/a</v>
      </c>
      <c r="N22" s="60">
        <f t="shared" si="12"/>
        <v>-0.17435897435897441</v>
      </c>
      <c r="O22" s="68">
        <f>'Mar-23'!O22+'Apr-23'!F22</f>
        <v>448</v>
      </c>
      <c r="P22" s="68">
        <f>'Mar-23'!P22+'Apr-23'!G22</f>
        <v>153</v>
      </c>
      <c r="Q22" s="68">
        <f>'Mar-23'!Q22+'Apr-23'!H22</f>
        <v>0</v>
      </c>
      <c r="R22" s="68">
        <f>'Mar-23'!R22+'Apr-23'!I22</f>
        <v>205</v>
      </c>
      <c r="S22" s="68">
        <f>'Mar-23'!S22+'Apr-23'!J22</f>
        <v>518</v>
      </c>
      <c r="T22" s="64">
        <f>IFERROR(O22/P22-1,"n/a")</f>
        <v>1.9281045751633985</v>
      </c>
      <c r="U22" s="64" t="str">
        <f t="shared" ref="U22:U23" si="14">IFERROR(O22/Q22-1,"n/a")</f>
        <v>n/a</v>
      </c>
      <c r="V22" s="64">
        <f t="shared" ref="V22:V23" si="15">IFERROR(O22/R22-1,"n/a")</f>
        <v>1.1853658536585368</v>
      </c>
      <c r="W22" s="60">
        <f t="shared" ref="W22:W23" si="16">IFERROR(O22/S22-1,"n/a")</f>
        <v>-0.13513513513513509</v>
      </c>
      <c r="X22" s="68">
        <v>1140</v>
      </c>
      <c r="Y22" s="68">
        <v>411</v>
      </c>
      <c r="Z22" s="70">
        <v>406</v>
      </c>
      <c r="AA22" s="78">
        <v>1205</v>
      </c>
      <c r="AB22" s="9"/>
      <c r="AC22" s="9"/>
    </row>
    <row r="23" spans="1:29" ht="14.4">
      <c r="A23" s="9"/>
      <c r="B23" s="12"/>
      <c r="C23" s="33"/>
      <c r="D23" s="26" t="s">
        <v>11</v>
      </c>
      <c r="E23" s="32"/>
      <c r="F23" s="73">
        <v>352703</v>
      </c>
      <c r="G23" s="71">
        <v>115809</v>
      </c>
      <c r="H23" s="71">
        <v>0</v>
      </c>
      <c r="I23" s="71">
        <v>0</v>
      </c>
      <c r="J23" s="71">
        <v>383748</v>
      </c>
      <c r="K23" s="64">
        <f>IFERROR(F23/G23-1,"n/a")</f>
        <v>2.0455577718484745</v>
      </c>
      <c r="L23" s="64" t="str">
        <f t="shared" si="0"/>
        <v>n/a</v>
      </c>
      <c r="M23" s="64" t="str">
        <f t="shared" si="13"/>
        <v>n/a</v>
      </c>
      <c r="N23" s="60">
        <f t="shared" si="12"/>
        <v>-8.0899444427071976E-2</v>
      </c>
      <c r="O23" s="68">
        <f>'Mar-23'!O23+'Apr-23'!F23</f>
        <v>1188977</v>
      </c>
      <c r="P23" s="68">
        <f>'Mar-23'!P23+'Apr-23'!G23</f>
        <v>184263</v>
      </c>
      <c r="Q23" s="68">
        <f>'Mar-23'!Q23+'Apr-23'!H23</f>
        <v>0</v>
      </c>
      <c r="R23" s="68">
        <f>'Mar-23'!R23+'Apr-23'!I23</f>
        <v>545974</v>
      </c>
      <c r="S23" s="68">
        <f>'Mar-23'!S23+'Apr-23'!J23</f>
        <v>1303563</v>
      </c>
      <c r="T23" s="64">
        <f>IFERROR(O23/P23-1,"n/a")</f>
        <v>5.452608499807341</v>
      </c>
      <c r="U23" s="64" t="str">
        <f t="shared" si="14"/>
        <v>n/a</v>
      </c>
      <c r="V23" s="64">
        <f t="shared" si="15"/>
        <v>1.1777172539351692</v>
      </c>
      <c r="W23" s="60">
        <f t="shared" si="16"/>
        <v>-8.7902157394771141E-2</v>
      </c>
      <c r="X23" s="68">
        <v>3212646</v>
      </c>
      <c r="Y23" s="68">
        <v>687449</v>
      </c>
      <c r="Z23" s="70">
        <v>833999</v>
      </c>
      <c r="AA23" s="78">
        <v>3859183</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 t="shared" ref="M25:M28" si="17">IFERROR(F25/I25-1,"n/a")</f>
        <v>n/a</v>
      </c>
      <c r="N25" s="60">
        <f t="shared" si="12"/>
        <v>0</v>
      </c>
      <c r="O25" s="68">
        <f>'Mar-23'!O25+'Apr-23'!F25</f>
        <v>1</v>
      </c>
      <c r="P25" s="68">
        <f>'Mar-23'!P25+'Apr-23'!G25</f>
        <v>1</v>
      </c>
      <c r="Q25" s="68">
        <f>'Mar-23'!Q25+'Apr-23'!H25</f>
        <v>0</v>
      </c>
      <c r="R25" s="68">
        <f>'Mar-23'!R25+'Apr-23'!I25</f>
        <v>0</v>
      </c>
      <c r="S25" s="68">
        <f>'Mar-23'!S25+'Apr-23'!J25</f>
        <v>1</v>
      </c>
      <c r="T25" s="64">
        <f>IFERROR(O25/P25-1,"n/a")</f>
        <v>0</v>
      </c>
      <c r="U25" s="64" t="str">
        <f t="shared" ref="U25:U28" si="18">IFERROR(O25/Q25-1,"n/a")</f>
        <v>n/a</v>
      </c>
      <c r="V25" s="64" t="str">
        <f t="shared" ref="V25:V28" si="19">IFERROR(O25/R25-1,"n/a")</f>
        <v>n/a</v>
      </c>
      <c r="W25" s="60">
        <f t="shared" ref="W25:W28" si="20">IFERROR(O25/S25-1,"n/a")</f>
        <v>0</v>
      </c>
      <c r="X25" s="68">
        <v>605</v>
      </c>
      <c r="Y25" s="68">
        <v>127</v>
      </c>
      <c r="Z25" s="70">
        <v>37</v>
      </c>
      <c r="AA25" s="78">
        <f>282+81</f>
        <v>363</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 t="shared" si="17"/>
        <v>n/a</v>
      </c>
      <c r="N26" s="60">
        <f t="shared" si="12"/>
        <v>1.1322001888574125</v>
      </c>
      <c r="O26" s="68">
        <f>'Mar-23'!O26+'Apr-23'!F26</f>
        <v>2258</v>
      </c>
      <c r="P26" s="68">
        <f>'Mar-23'!P26+'Apr-23'!G26</f>
        <v>925</v>
      </c>
      <c r="Q26" s="68">
        <f>'Mar-23'!Q26+'Apr-23'!H26</f>
        <v>0</v>
      </c>
      <c r="R26" s="68">
        <f>'Mar-23'!R26+'Apr-23'!I26</f>
        <v>0</v>
      </c>
      <c r="S26" s="68">
        <f>'Mar-23'!S26+'Apr-23'!J26</f>
        <v>1059</v>
      </c>
      <c r="T26" s="64">
        <f>IFERROR(O26/P26-1,"n/a")</f>
        <v>1.441081081081081</v>
      </c>
      <c r="U26" s="64" t="str">
        <f t="shared" si="18"/>
        <v>n/a</v>
      </c>
      <c r="V26" s="64" t="str">
        <f t="shared" si="19"/>
        <v>n/a</v>
      </c>
      <c r="W26" s="60">
        <f t="shared" si="20"/>
        <v>1.1322001888574125</v>
      </c>
      <c r="X26" s="68">
        <v>1098243</v>
      </c>
      <c r="Y26" s="68">
        <v>165083</v>
      </c>
      <c r="Z26" s="70">
        <f>20768+8294</f>
        <v>29062</v>
      </c>
      <c r="AA26" s="78">
        <f>659951+168729+38484</f>
        <v>867164</v>
      </c>
      <c r="AB26" s="9"/>
      <c r="AC26" s="9"/>
    </row>
    <row r="27" spans="1:29" thickBot="1">
      <c r="A27" s="9"/>
      <c r="B27" s="12"/>
      <c r="C27" s="35" t="s">
        <v>12</v>
      </c>
      <c r="D27" s="36"/>
      <c r="E27" s="37"/>
      <c r="F27" s="75">
        <f t="shared" ref="F27:J28" si="21">F13+F16+F19+F22+F25</f>
        <v>384</v>
      </c>
      <c r="G27" s="75">
        <f t="shared" si="21"/>
        <v>328</v>
      </c>
      <c r="H27" s="75">
        <f t="shared" si="21"/>
        <v>7</v>
      </c>
      <c r="I27" s="75">
        <f t="shared" si="21"/>
        <v>42</v>
      </c>
      <c r="J27" s="75">
        <f t="shared" si="21"/>
        <v>397</v>
      </c>
      <c r="K27" s="66">
        <f>IFERROR(F27/G27-1,"n/a")</f>
        <v>0.1707317073170731</v>
      </c>
      <c r="L27" s="66">
        <f t="shared" si="0"/>
        <v>53.857142857142854</v>
      </c>
      <c r="M27" s="66">
        <f t="shared" si="17"/>
        <v>8.1428571428571423</v>
      </c>
      <c r="N27" s="62">
        <f t="shared" si="12"/>
        <v>-3.2745591939546626E-2</v>
      </c>
      <c r="O27" s="75">
        <f t="shared" ref="O27:S28" si="22">O13+O16+O19+O22+O25</f>
        <v>1251</v>
      </c>
      <c r="P27" s="75">
        <f t="shared" si="22"/>
        <v>959</v>
      </c>
      <c r="Q27" s="75">
        <f t="shared" si="22"/>
        <v>19</v>
      </c>
      <c r="R27" s="75">
        <f t="shared" si="22"/>
        <v>769</v>
      </c>
      <c r="S27" s="75">
        <f t="shared" si="22"/>
        <v>1265</v>
      </c>
      <c r="T27" s="66">
        <f>IFERROR(O27/P27-1,"n/a")</f>
        <v>0.30448383733055273</v>
      </c>
      <c r="U27" s="66">
        <f t="shared" si="18"/>
        <v>64.84210526315789</v>
      </c>
      <c r="V27" s="66">
        <f t="shared" si="19"/>
        <v>0.62678803641092329</v>
      </c>
      <c r="W27" s="62">
        <f t="shared" si="20"/>
        <v>-1.1067193675889375E-2</v>
      </c>
      <c r="X27" s="75">
        <f>X13+X16+X19+X22+X25</f>
        <v>3344</v>
      </c>
      <c r="Y27" s="46">
        <f t="shared" ref="Y27:AA28" si="23">Y13+Y16+Y19+Y22+Y25</f>
        <v>955</v>
      </c>
      <c r="Z27" s="46">
        <f t="shared" si="23"/>
        <v>635</v>
      </c>
      <c r="AA27" s="80">
        <f t="shared" si="23"/>
        <v>2972</v>
      </c>
      <c r="AB27" s="9"/>
      <c r="AC27" s="9"/>
    </row>
    <row r="28" spans="1:29" ht="15.6" thickTop="1" thickBot="1">
      <c r="A28" s="9"/>
      <c r="B28" s="12"/>
      <c r="C28" s="38" t="s">
        <v>13</v>
      </c>
      <c r="D28" s="39"/>
      <c r="E28" s="40"/>
      <c r="F28" s="76">
        <f t="shared" si="21"/>
        <v>978362</v>
      </c>
      <c r="G28" s="76">
        <f t="shared" si="21"/>
        <v>507465</v>
      </c>
      <c r="H28" s="76">
        <f t="shared" si="21"/>
        <v>6002</v>
      </c>
      <c r="I28" s="76">
        <f t="shared" si="21"/>
        <v>0</v>
      </c>
      <c r="J28" s="76">
        <f t="shared" si="21"/>
        <v>962246</v>
      </c>
      <c r="K28" s="67">
        <f>IFERROR(F28/G28-1,"n/a")</f>
        <v>0.9279398579212359</v>
      </c>
      <c r="L28" s="67">
        <f t="shared" si="0"/>
        <v>162.00599800066644</v>
      </c>
      <c r="M28" s="67" t="str">
        <f t="shared" si="17"/>
        <v>n/a</v>
      </c>
      <c r="N28" s="63">
        <f t="shared" si="12"/>
        <v>1.6748315919214107E-2</v>
      </c>
      <c r="O28" s="76">
        <f t="shared" si="22"/>
        <v>3456721</v>
      </c>
      <c r="P28" s="76">
        <f t="shared" si="22"/>
        <v>1375170</v>
      </c>
      <c r="Q28" s="76">
        <f t="shared" si="22"/>
        <v>16105</v>
      </c>
      <c r="R28" s="76">
        <f t="shared" si="22"/>
        <v>1681724</v>
      </c>
      <c r="S28" s="76">
        <f t="shared" si="22"/>
        <v>3420023</v>
      </c>
      <c r="T28" s="67">
        <f>IFERROR(O28/P28-1,"n/a")</f>
        <v>1.5136681283041371</v>
      </c>
      <c r="U28" s="67">
        <f t="shared" si="18"/>
        <v>213.63651040049675</v>
      </c>
      <c r="V28" s="67">
        <f t="shared" si="19"/>
        <v>1.0554627275343638</v>
      </c>
      <c r="W28" s="63">
        <f t="shared" si="20"/>
        <v>1.0730337193638695E-2</v>
      </c>
      <c r="X28" s="76">
        <f>X14+X17+X20+X23+X26</f>
        <v>7096679</v>
      </c>
      <c r="Y28" s="47">
        <f t="shared" si="23"/>
        <v>1407115</v>
      </c>
      <c r="Z28" s="47">
        <f t="shared" si="23"/>
        <v>1264251</v>
      </c>
      <c r="AA28" s="81">
        <f t="shared" si="23"/>
        <v>8267006</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28" t="str">
        <f>F9</f>
        <v>April</v>
      </c>
      <c r="G33" s="128"/>
      <c r="H33" s="128"/>
      <c r="I33" s="128"/>
      <c r="J33" s="128"/>
      <c r="K33" s="128"/>
      <c r="L33" s="128"/>
      <c r="M33" s="128"/>
      <c r="N33" s="129"/>
      <c r="O33" s="132" t="s">
        <v>115</v>
      </c>
      <c r="P33" s="133"/>
      <c r="Q33" s="133"/>
      <c r="R33" s="133"/>
      <c r="S33" s="133"/>
      <c r="T33" s="133"/>
      <c r="U33" s="133"/>
      <c r="V33" s="133"/>
      <c r="W33" s="134"/>
      <c r="X33" s="130" t="s">
        <v>58</v>
      </c>
      <c r="Y33" s="128"/>
      <c r="Z33" s="128"/>
      <c r="AA33" s="131"/>
    </row>
    <row r="34" spans="1:29" ht="14.4">
      <c r="A34" s="9"/>
      <c r="B34" s="9"/>
      <c r="C34" s="29"/>
      <c r="D34" s="30"/>
      <c r="E34" s="30"/>
      <c r="F34" s="125"/>
      <c r="G34" s="126"/>
      <c r="H34" s="126"/>
      <c r="I34" s="126"/>
      <c r="J34" s="126"/>
      <c r="K34" s="126"/>
      <c r="L34" s="126"/>
      <c r="M34" s="126"/>
      <c r="N34" s="127"/>
      <c r="O34" s="125"/>
      <c r="P34" s="126"/>
      <c r="Q34" s="126"/>
      <c r="R34" s="126"/>
      <c r="S34" s="126"/>
      <c r="T34" s="126"/>
      <c r="U34" s="126"/>
      <c r="V34" s="126"/>
      <c r="W34" s="127"/>
      <c r="X34" s="125"/>
      <c r="Y34" s="126"/>
      <c r="Z34" s="126"/>
      <c r="AA34" s="127"/>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24">F13</f>
        <v>129</v>
      </c>
      <c r="G37" s="74">
        <f t="shared" si="24"/>
        <v>136</v>
      </c>
      <c r="H37" s="74">
        <f t="shared" si="24"/>
        <v>0</v>
      </c>
      <c r="I37" s="74">
        <f t="shared" si="24"/>
        <v>42</v>
      </c>
      <c r="J37" s="74">
        <f t="shared" si="24"/>
        <v>129</v>
      </c>
      <c r="K37" s="64">
        <f>IFERROR(F37/G37-1,"n/a")</f>
        <v>-5.1470588235294157E-2</v>
      </c>
      <c r="L37" s="64" t="str">
        <f t="shared" ref="L37:L38" si="25">IFERROR(F37/H37-1,"n/a")</f>
        <v>n/a</v>
      </c>
      <c r="M37" s="64">
        <f>IFERROR(F37/I37-1,"n/a")</f>
        <v>2.0714285714285716</v>
      </c>
      <c r="N37" s="60">
        <f t="shared" ref="N37:N38" si="26">IFERROR(F37/J37-1,"n/a")</f>
        <v>0</v>
      </c>
      <c r="O37" s="74">
        <f t="shared" ref="O37:S38" si="27">F37</f>
        <v>129</v>
      </c>
      <c r="P37" s="74">
        <f t="shared" si="27"/>
        <v>136</v>
      </c>
      <c r="Q37" s="74">
        <f t="shared" si="27"/>
        <v>0</v>
      </c>
      <c r="R37" s="74">
        <f t="shared" si="27"/>
        <v>42</v>
      </c>
      <c r="S37" s="74">
        <f t="shared" si="27"/>
        <v>129</v>
      </c>
      <c r="T37" s="122">
        <f>IFERROR(O37/P37-1,"n/a")</f>
        <v>-5.1470588235294157E-2</v>
      </c>
      <c r="U37" s="122" t="str">
        <f>IFERROR(O37/Q37-1,"n/a")</f>
        <v>n/a</v>
      </c>
      <c r="V37" s="122">
        <f>IFERROR(O37/R37-1,"n/a")</f>
        <v>2.0714285714285716</v>
      </c>
      <c r="W37" s="123">
        <f>IFERROR(O37/S37-1,"n/a")</f>
        <v>0</v>
      </c>
      <c r="X37" s="89">
        <v>1486</v>
      </c>
      <c r="Y37" s="89">
        <v>1052</v>
      </c>
      <c r="Z37" s="70">
        <v>551</v>
      </c>
      <c r="AA37" s="78">
        <v>1584</v>
      </c>
      <c r="AC37" s="9"/>
    </row>
    <row r="38" spans="1:29" ht="14.4">
      <c r="A38" s="9"/>
      <c r="B38" s="9"/>
      <c r="C38" s="33"/>
      <c r="D38" s="26" t="s">
        <v>11</v>
      </c>
      <c r="E38" s="32"/>
      <c r="F38" s="74">
        <f t="shared" si="24"/>
        <v>449751</v>
      </c>
      <c r="G38" s="74">
        <f t="shared" si="24"/>
        <v>297788</v>
      </c>
      <c r="H38" s="74">
        <f t="shared" si="24"/>
        <v>0</v>
      </c>
      <c r="I38" s="74">
        <f t="shared" si="24"/>
        <v>0</v>
      </c>
      <c r="J38" s="74">
        <f t="shared" si="24"/>
        <v>394045</v>
      </c>
      <c r="K38" s="64">
        <f>IFERROR(F38/G38-1,"n/a")</f>
        <v>0.51030598949588302</v>
      </c>
      <c r="L38" s="64" t="str">
        <f t="shared" si="25"/>
        <v>n/a</v>
      </c>
      <c r="M38" s="64" t="str">
        <f t="shared" ref="M38" si="28">IFERROR(F38/I38-1,"n/a")</f>
        <v>n/a</v>
      </c>
      <c r="N38" s="60">
        <f t="shared" si="26"/>
        <v>0.14136964052329049</v>
      </c>
      <c r="O38" s="74">
        <f t="shared" si="27"/>
        <v>449751</v>
      </c>
      <c r="P38" s="74">
        <f t="shared" si="27"/>
        <v>297788</v>
      </c>
      <c r="Q38" s="74">
        <f t="shared" si="27"/>
        <v>0</v>
      </c>
      <c r="R38" s="74">
        <f t="shared" si="27"/>
        <v>0</v>
      </c>
      <c r="S38" s="74">
        <f t="shared" si="27"/>
        <v>394045</v>
      </c>
      <c r="T38" s="122">
        <f>IFERROR(O38/P38-1,"n/a")</f>
        <v>0.51030598949588302</v>
      </c>
      <c r="U38" s="122" t="str">
        <f>IFERROR(O38/Q38-1,"n/a")</f>
        <v>n/a</v>
      </c>
      <c r="V38" s="122" t="str">
        <f>IFERROR(O38/R38-1,"n/a")</f>
        <v>n/a</v>
      </c>
      <c r="W38" s="123">
        <f>IFERROR(O38/S38-1,"n/a")</f>
        <v>0.14136964052329049</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29">F16</f>
        <v>46</v>
      </c>
      <c r="G40" s="74">
        <f t="shared" si="29"/>
        <v>56</v>
      </c>
      <c r="H40" s="74">
        <f t="shared" si="29"/>
        <v>5</v>
      </c>
      <c r="I40" s="74">
        <f t="shared" si="29"/>
        <v>0</v>
      </c>
      <c r="J40" s="74">
        <f t="shared" si="29"/>
        <v>51</v>
      </c>
      <c r="K40" s="64">
        <f>IFERROR(F40/G40-1,"n/a")</f>
        <v>-0.1785714285714286</v>
      </c>
      <c r="L40" s="64">
        <f t="shared" ref="L40:L41" si="30">IFERROR(F40/H40-1,"n/a")</f>
        <v>8.1999999999999993</v>
      </c>
      <c r="M40" s="64" t="str">
        <f t="shared" ref="M40:M41" si="31">IFERROR(F40/I40-1,"n/a")</f>
        <v>n/a</v>
      </c>
      <c r="N40" s="60">
        <f t="shared" ref="N40:N41" si="32">IFERROR(F40/J40-1,"n/a")</f>
        <v>-9.8039215686274495E-2</v>
      </c>
      <c r="O40" s="74">
        <f t="shared" ref="O40:S41" si="33">F40</f>
        <v>46</v>
      </c>
      <c r="P40" s="74">
        <f t="shared" si="33"/>
        <v>56</v>
      </c>
      <c r="Q40" s="74">
        <f t="shared" si="33"/>
        <v>5</v>
      </c>
      <c r="R40" s="74">
        <f t="shared" si="33"/>
        <v>0</v>
      </c>
      <c r="S40" s="74">
        <f t="shared" si="33"/>
        <v>51</v>
      </c>
      <c r="T40" s="122">
        <f t="shared" ref="T40:T41" si="34">IFERROR(O40/P40-1,"n/a")</f>
        <v>-0.1785714285714286</v>
      </c>
      <c r="U40" s="122">
        <f t="shared" ref="U40:U41" si="35">IFERROR(O40/Q40-1,"n/a")</f>
        <v>8.1999999999999993</v>
      </c>
      <c r="V40" s="122" t="str">
        <f>IFERROR(O40/R40-1,"n/a")</f>
        <v>n/a</v>
      </c>
      <c r="W40" s="123">
        <f>IFERROR(O40/S40-1,"n/a")</f>
        <v>-9.8039215686274495E-2</v>
      </c>
      <c r="X40" s="89">
        <v>563</v>
      </c>
      <c r="Y40" s="89">
        <v>226</v>
      </c>
      <c r="Z40" s="70">
        <v>66</v>
      </c>
      <c r="AA40" s="78">
        <v>573</v>
      </c>
      <c r="AC40" s="9"/>
    </row>
    <row r="41" spans="1:29" ht="14.4">
      <c r="A41" s="9"/>
      <c r="B41" s="9"/>
      <c r="C41" s="33"/>
      <c r="D41" s="26" t="s">
        <v>11</v>
      </c>
      <c r="E41" s="32"/>
      <c r="F41" s="74">
        <f t="shared" si="29"/>
        <v>107348</v>
      </c>
      <c r="G41" s="74">
        <f t="shared" si="29"/>
        <v>60367</v>
      </c>
      <c r="H41" s="74">
        <f t="shared" si="29"/>
        <v>6002</v>
      </c>
      <c r="I41" s="74">
        <f t="shared" si="29"/>
        <v>0</v>
      </c>
      <c r="J41" s="74">
        <f t="shared" si="29"/>
        <v>147331</v>
      </c>
      <c r="K41" s="64">
        <f>IFERROR(F41/G41-1,"n/a")</f>
        <v>0.7782563321019762</v>
      </c>
      <c r="L41" s="64">
        <f t="shared" si="30"/>
        <v>16.885371542819062</v>
      </c>
      <c r="M41" s="64" t="str">
        <f t="shared" si="31"/>
        <v>n/a</v>
      </c>
      <c r="N41" s="60">
        <f t="shared" si="32"/>
        <v>-0.27138212596127087</v>
      </c>
      <c r="O41" s="74">
        <f t="shared" si="33"/>
        <v>107348</v>
      </c>
      <c r="P41" s="74">
        <f t="shared" si="33"/>
        <v>60367</v>
      </c>
      <c r="Q41" s="74">
        <f t="shared" si="33"/>
        <v>6002</v>
      </c>
      <c r="R41" s="74">
        <f t="shared" si="33"/>
        <v>0</v>
      </c>
      <c r="S41" s="74">
        <f t="shared" si="33"/>
        <v>147331</v>
      </c>
      <c r="T41" s="122">
        <f t="shared" si="34"/>
        <v>0.7782563321019762</v>
      </c>
      <c r="U41" s="122">
        <f t="shared" si="35"/>
        <v>16.885371542819062</v>
      </c>
      <c r="V41" s="122" t="str">
        <f>IFERROR(O41/R41-1,"n/a")</f>
        <v>n/a</v>
      </c>
      <c r="W41" s="123">
        <f>IFERROR(O41/S41-1,"n/a")</f>
        <v>-0.27138212596127087</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36">F19</f>
        <v>47</v>
      </c>
      <c r="G43" s="74">
        <f t="shared" si="36"/>
        <v>35</v>
      </c>
      <c r="H43" s="74">
        <f t="shared" si="36"/>
        <v>2</v>
      </c>
      <c r="I43" s="74">
        <f t="shared" si="36"/>
        <v>0</v>
      </c>
      <c r="J43" s="74">
        <f t="shared" si="36"/>
        <v>21</v>
      </c>
      <c r="K43" s="64">
        <f>IFERROR(F43/G43-1,"n/a")</f>
        <v>0.34285714285714275</v>
      </c>
      <c r="L43" s="64">
        <f t="shared" ref="L43:L44" si="37">IFERROR(F43/H43-1,"n/a")</f>
        <v>22.5</v>
      </c>
      <c r="M43" s="64" t="str">
        <f t="shared" ref="M43:M44" si="38">IFERROR(F43/I43-1,"n/a")</f>
        <v>n/a</v>
      </c>
      <c r="N43" s="60">
        <f>IFERROR(F43/J43-1,"n/a")</f>
        <v>1.2380952380952381</v>
      </c>
      <c r="O43" s="74">
        <f t="shared" ref="O43:S44" si="39">F43</f>
        <v>47</v>
      </c>
      <c r="P43" s="74">
        <f t="shared" si="39"/>
        <v>35</v>
      </c>
      <c r="Q43" s="74">
        <f t="shared" si="39"/>
        <v>2</v>
      </c>
      <c r="R43" s="74">
        <f t="shared" si="39"/>
        <v>0</v>
      </c>
      <c r="S43" s="74">
        <f t="shared" si="39"/>
        <v>21</v>
      </c>
      <c r="T43" s="122">
        <f t="shared" ref="T43:T44" si="40">IFERROR(O43/P43-1,"n/a")</f>
        <v>0.34285714285714275</v>
      </c>
      <c r="U43" s="122">
        <f>IFERROR(O43/Q43-1,"n/a")</f>
        <v>22.5</v>
      </c>
      <c r="V43" s="122" t="str">
        <f>IFERROR(O43/R43-1,"n/a")</f>
        <v>n/a</v>
      </c>
      <c r="W43" s="123">
        <f>IFERROR(O43/S43-1,"n/a")</f>
        <v>1.2380952380952381</v>
      </c>
      <c r="X43" s="89">
        <v>669</v>
      </c>
      <c r="Y43" s="89">
        <v>59</v>
      </c>
      <c r="Z43" s="70">
        <v>9</v>
      </c>
      <c r="AA43" s="78">
        <v>287</v>
      </c>
      <c r="AC43" s="9"/>
    </row>
    <row r="44" spans="1:29" ht="14.4">
      <c r="A44" s="9"/>
      <c r="B44" s="9"/>
      <c r="C44" s="33"/>
      <c r="D44" s="26" t="s">
        <v>11</v>
      </c>
      <c r="E44" s="32"/>
      <c r="F44" s="74">
        <f t="shared" si="36"/>
        <v>66302</v>
      </c>
      <c r="G44" s="74">
        <f t="shared" si="36"/>
        <v>32576</v>
      </c>
      <c r="H44" s="74">
        <f t="shared" si="36"/>
        <v>0</v>
      </c>
      <c r="I44" s="74">
        <f t="shared" si="36"/>
        <v>0</v>
      </c>
      <c r="J44" s="74">
        <f t="shared" si="36"/>
        <v>36063</v>
      </c>
      <c r="K44" s="64">
        <f>IFERROR(F44/G44-1,"n/a")</f>
        <v>1.0353020628683693</v>
      </c>
      <c r="L44" s="64" t="str">
        <f t="shared" si="37"/>
        <v>n/a</v>
      </c>
      <c r="M44" s="64" t="str">
        <f t="shared" si="38"/>
        <v>n/a</v>
      </c>
      <c r="N44" s="60">
        <f t="shared" ref="N44" si="41">IFERROR(F44/J44-1,"n/a")</f>
        <v>0.83850483875440207</v>
      </c>
      <c r="O44" s="74">
        <f t="shared" si="39"/>
        <v>66302</v>
      </c>
      <c r="P44" s="74">
        <f t="shared" si="39"/>
        <v>32576</v>
      </c>
      <c r="Q44" s="74">
        <f t="shared" si="39"/>
        <v>0</v>
      </c>
      <c r="R44" s="74">
        <f t="shared" si="39"/>
        <v>0</v>
      </c>
      <c r="S44" s="74">
        <f t="shared" si="39"/>
        <v>36063</v>
      </c>
      <c r="T44" s="122">
        <f t="shared" si="40"/>
        <v>1.0353020628683693</v>
      </c>
      <c r="U44" s="122" t="str">
        <f>IFERROR(O44/Q44-1,"n/a")</f>
        <v>n/a</v>
      </c>
      <c r="V44" s="122" t="str">
        <f>IFERROR(O44/R44-1,"n/a")</f>
        <v>n/a</v>
      </c>
      <c r="W44" s="123">
        <f>IFERROR(O44/S44-1,"n/a")</f>
        <v>0.83850483875440207</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42">F22</f>
        <v>161</v>
      </c>
      <c r="G46" s="74">
        <f t="shared" si="42"/>
        <v>100</v>
      </c>
      <c r="H46" s="74">
        <f t="shared" si="42"/>
        <v>0</v>
      </c>
      <c r="I46" s="74">
        <f t="shared" si="42"/>
        <v>0</v>
      </c>
      <c r="J46" s="74">
        <f t="shared" si="42"/>
        <v>195</v>
      </c>
      <c r="K46" s="64">
        <f>IFERROR(F46/G46-1,"n/a")</f>
        <v>0.6100000000000001</v>
      </c>
      <c r="L46" s="64" t="str">
        <f t="shared" ref="L46:L47" si="43">IFERROR(F46/H46-1,"n/a")</f>
        <v>n/a</v>
      </c>
      <c r="M46" s="64" t="str">
        <f t="shared" ref="M46:M47" si="44">IFERROR(F46/I46-1,"n/a")</f>
        <v>n/a</v>
      </c>
      <c r="N46" s="60">
        <f t="shared" ref="N46:N47" si="45">IFERROR(F46/J46-1,"n/a")</f>
        <v>-0.17435897435897441</v>
      </c>
      <c r="O46" s="74">
        <f t="shared" ref="O46:S47" si="46">F46</f>
        <v>161</v>
      </c>
      <c r="P46" s="74">
        <f t="shared" si="46"/>
        <v>100</v>
      </c>
      <c r="Q46" s="74">
        <f t="shared" si="46"/>
        <v>0</v>
      </c>
      <c r="R46" s="74">
        <f t="shared" si="46"/>
        <v>0</v>
      </c>
      <c r="S46" s="74">
        <f t="shared" si="46"/>
        <v>195</v>
      </c>
      <c r="T46" s="122">
        <f t="shared" ref="T46:T47" si="47">IFERROR(O46/P46-1,"n/a")</f>
        <v>0.6100000000000001</v>
      </c>
      <c r="U46" s="122" t="str">
        <f>IFERROR(O46/Q46-1,"n/a")</f>
        <v>n/a</v>
      </c>
      <c r="V46" s="122" t="str">
        <f>IFERROR(O46/R46-1,"n/a")</f>
        <v>n/a</v>
      </c>
      <c r="W46" s="123">
        <f>IFERROR(O46/S46-1,"n/a")</f>
        <v>-0.17435897435897441</v>
      </c>
      <c r="X46" s="89">
        <v>1129</v>
      </c>
      <c r="Y46" s="89">
        <v>336</v>
      </c>
      <c r="Z46" s="84">
        <v>260</v>
      </c>
      <c r="AA46" s="78">
        <v>1452</v>
      </c>
      <c r="AC46" s="9"/>
    </row>
    <row r="47" spans="1:29" ht="14.4">
      <c r="A47" s="9"/>
      <c r="B47" s="9"/>
      <c r="C47" s="33"/>
      <c r="D47" s="26" t="s">
        <v>11</v>
      </c>
      <c r="E47" s="32"/>
      <c r="F47" s="74">
        <f t="shared" si="42"/>
        <v>352703</v>
      </c>
      <c r="G47" s="74">
        <f t="shared" si="42"/>
        <v>115809</v>
      </c>
      <c r="H47" s="74">
        <f t="shared" si="42"/>
        <v>0</v>
      </c>
      <c r="I47" s="74">
        <f t="shared" si="42"/>
        <v>0</v>
      </c>
      <c r="J47" s="74">
        <f t="shared" si="42"/>
        <v>383748</v>
      </c>
      <c r="K47" s="64">
        <f>IFERROR(F47/G47-1,"n/a")</f>
        <v>2.0455577718484745</v>
      </c>
      <c r="L47" s="64" t="str">
        <f t="shared" si="43"/>
        <v>n/a</v>
      </c>
      <c r="M47" s="64" t="str">
        <f t="shared" si="44"/>
        <v>n/a</v>
      </c>
      <c r="N47" s="60">
        <f t="shared" si="45"/>
        <v>-8.0899444427071976E-2</v>
      </c>
      <c r="O47" s="74">
        <f t="shared" si="46"/>
        <v>352703</v>
      </c>
      <c r="P47" s="74">
        <f t="shared" si="46"/>
        <v>115809</v>
      </c>
      <c r="Q47" s="74">
        <f t="shared" si="46"/>
        <v>0</v>
      </c>
      <c r="R47" s="74">
        <f t="shared" si="46"/>
        <v>0</v>
      </c>
      <c r="S47" s="74">
        <f t="shared" si="46"/>
        <v>383748</v>
      </c>
      <c r="T47" s="122">
        <f t="shared" si="47"/>
        <v>2.0455577718484745</v>
      </c>
      <c r="U47" s="122" t="str">
        <f>IFERROR(O47/Q47-1,"n/a")</f>
        <v>n/a</v>
      </c>
      <c r="V47" s="122" t="str">
        <f>IFERROR(O47/R47-1,"n/a")</f>
        <v>n/a</v>
      </c>
      <c r="W47" s="123">
        <f>IFERROR(O47/S47-1,"n/a")</f>
        <v>-8.0899444427071976E-2</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48">F25</f>
        <v>1</v>
      </c>
      <c r="G49" s="74">
        <f t="shared" si="48"/>
        <v>1</v>
      </c>
      <c r="H49" s="74">
        <f t="shared" si="48"/>
        <v>0</v>
      </c>
      <c r="I49" s="74">
        <f t="shared" si="48"/>
        <v>0</v>
      </c>
      <c r="J49" s="74">
        <f t="shared" si="48"/>
        <v>1</v>
      </c>
      <c r="K49" s="64">
        <f>IFERROR(F49/G49-1,"n/a")</f>
        <v>0</v>
      </c>
      <c r="L49" s="64" t="str">
        <f t="shared" ref="L49:L52" si="49">IFERROR(F49/H49-1,"n/a")</f>
        <v>n/a</v>
      </c>
      <c r="M49" s="64" t="str">
        <f t="shared" ref="M49:M52" si="50">IFERROR(F49/I49-1,"n/a")</f>
        <v>n/a</v>
      </c>
      <c r="N49" s="60">
        <f t="shared" ref="N49:N52" si="51">IFERROR(F49/J49-1,"n/a")</f>
        <v>0</v>
      </c>
      <c r="O49" s="74">
        <f t="shared" ref="O49:S50" si="52">F49</f>
        <v>1</v>
      </c>
      <c r="P49" s="74">
        <f t="shared" si="52"/>
        <v>1</v>
      </c>
      <c r="Q49" s="74">
        <f t="shared" si="52"/>
        <v>0</v>
      </c>
      <c r="R49" s="74">
        <f t="shared" si="52"/>
        <v>0</v>
      </c>
      <c r="S49" s="74">
        <f t="shared" si="52"/>
        <v>1</v>
      </c>
      <c r="T49" s="122">
        <f t="shared" ref="T49" si="53">IFERROR(O49/P49-1,"n/a")</f>
        <v>0</v>
      </c>
      <c r="U49" s="122" t="str">
        <f>IFERROR(O49/Q49-1,"n/a")</f>
        <v>n/a</v>
      </c>
      <c r="V49" s="122" t="str">
        <f>IFERROR(O49/R49-1,"n/a")</f>
        <v>n/a</v>
      </c>
      <c r="W49" s="123">
        <f>IFERROR(O49/S49-1,"n/a")</f>
        <v>0</v>
      </c>
      <c r="X49" s="89">
        <v>9</v>
      </c>
      <c r="Y49" s="82">
        <v>0</v>
      </c>
      <c r="Z49" s="82">
        <v>0</v>
      </c>
      <c r="AA49" s="78">
        <v>16</v>
      </c>
      <c r="AC49" s="9"/>
    </row>
    <row r="50" spans="3:29" ht="14.4">
      <c r="C50" s="33"/>
      <c r="D50" s="26" t="s">
        <v>11</v>
      </c>
      <c r="E50" s="32"/>
      <c r="F50" s="74">
        <f t="shared" si="48"/>
        <v>2258</v>
      </c>
      <c r="G50" s="74">
        <f t="shared" si="48"/>
        <v>925</v>
      </c>
      <c r="H50" s="74">
        <f t="shared" si="48"/>
        <v>0</v>
      </c>
      <c r="I50" s="74">
        <f t="shared" si="48"/>
        <v>0</v>
      </c>
      <c r="J50" s="74">
        <f t="shared" si="48"/>
        <v>1059</v>
      </c>
      <c r="K50" s="64">
        <f>IFERROR(F50/G50-1,"n/a")</f>
        <v>1.441081081081081</v>
      </c>
      <c r="L50" s="64" t="str">
        <f t="shared" si="49"/>
        <v>n/a</v>
      </c>
      <c r="M50" s="64" t="str">
        <f t="shared" si="50"/>
        <v>n/a</v>
      </c>
      <c r="N50" s="60">
        <f t="shared" si="51"/>
        <v>1.1322001888574125</v>
      </c>
      <c r="O50" s="74">
        <f t="shared" si="52"/>
        <v>2258</v>
      </c>
      <c r="P50" s="74">
        <f t="shared" si="52"/>
        <v>925</v>
      </c>
      <c r="Q50" s="74">
        <f t="shared" si="52"/>
        <v>0</v>
      </c>
      <c r="R50" s="74">
        <f t="shared" si="52"/>
        <v>0</v>
      </c>
      <c r="S50" s="74">
        <f t="shared" si="52"/>
        <v>1059</v>
      </c>
      <c r="T50" s="122">
        <f t="shared" ref="T50:T52" si="54">IFERROR(O50/P50-1,"n/a")</f>
        <v>1.441081081081081</v>
      </c>
      <c r="U50" s="122" t="str">
        <f>IFERROR(O50/Q50-1,"n/a")</f>
        <v>n/a</v>
      </c>
      <c r="V50" s="122" t="str">
        <f>IFERROR(O50/R50-1,"n/a")</f>
        <v>n/a</v>
      </c>
      <c r="W50" s="123">
        <f>IFERROR(O50/S50-1,"n/a")</f>
        <v>1.1322001888574125</v>
      </c>
      <c r="X50" s="82">
        <v>15637</v>
      </c>
      <c r="Y50" s="82">
        <v>0</v>
      </c>
      <c r="Z50" s="82">
        <v>0</v>
      </c>
      <c r="AA50" s="78">
        <v>20248</v>
      </c>
      <c r="AC50" s="9"/>
    </row>
    <row r="51" spans="3:29" thickBot="1">
      <c r="C51" s="35" t="s">
        <v>12</v>
      </c>
      <c r="D51" s="36"/>
      <c r="E51" s="37"/>
      <c r="F51" s="75">
        <f>F37+F40+F43+F46+F49</f>
        <v>384</v>
      </c>
      <c r="G51" s="75">
        <f t="shared" ref="G51:J52" si="55">G37+G40+G43+G46+G49</f>
        <v>328</v>
      </c>
      <c r="H51" s="75">
        <f t="shared" si="55"/>
        <v>7</v>
      </c>
      <c r="I51" s="75">
        <f t="shared" si="55"/>
        <v>42</v>
      </c>
      <c r="J51" s="75">
        <f t="shared" si="55"/>
        <v>397</v>
      </c>
      <c r="K51" s="66">
        <f>IFERROR(F51/G51-1,"n/a")</f>
        <v>0.1707317073170731</v>
      </c>
      <c r="L51" s="66">
        <f>IFERROR(F51/H51-1,"n/a")</f>
        <v>53.857142857142854</v>
      </c>
      <c r="M51" s="66">
        <f t="shared" si="50"/>
        <v>8.1428571428571423</v>
      </c>
      <c r="N51" s="62">
        <f t="shared" si="51"/>
        <v>-3.2745591939546626E-2</v>
      </c>
      <c r="O51" s="75">
        <f t="shared" ref="O51" si="56">O37+O40+O43+O46+O49</f>
        <v>384</v>
      </c>
      <c r="P51" s="75">
        <f t="shared" ref="P51:S52" si="57">P37+P40+P43+P46+P49</f>
        <v>328</v>
      </c>
      <c r="Q51" s="75">
        <f t="shared" si="57"/>
        <v>7</v>
      </c>
      <c r="R51" s="75">
        <f t="shared" si="57"/>
        <v>42</v>
      </c>
      <c r="S51" s="75">
        <f t="shared" si="57"/>
        <v>397</v>
      </c>
      <c r="T51" s="66">
        <f>IFERROR(O51/P51-1,"n/a")</f>
        <v>0.1707317073170731</v>
      </c>
      <c r="U51" s="66">
        <f>IFERROR(O51/Q51-1,"n/a")</f>
        <v>53.857142857142854</v>
      </c>
      <c r="V51" s="66">
        <f>IFERROR(O51/R51-1,"n/a")</f>
        <v>8.1428571428571423</v>
      </c>
      <c r="W51" s="62">
        <f>IFERROR(O51/S51-1,"n/a")</f>
        <v>-3.2745591939546626E-2</v>
      </c>
      <c r="X51" s="46">
        <f t="shared" ref="X51" si="58">X37+X40+X43+X46+X49</f>
        <v>3856</v>
      </c>
      <c r="Y51" s="46">
        <f t="shared" ref="Y51:Z52" si="59">Y37+Y40+Y43+Y46+Y49</f>
        <v>1673</v>
      </c>
      <c r="Z51" s="46">
        <f t="shared" si="59"/>
        <v>886</v>
      </c>
      <c r="AA51" s="80">
        <f>AA37+AA40+AA43+AA46+AA49</f>
        <v>3912</v>
      </c>
      <c r="AC51" s="9"/>
    </row>
    <row r="52" spans="3:29" ht="15.6" thickTop="1" thickBot="1">
      <c r="C52" s="38" t="s">
        <v>13</v>
      </c>
      <c r="D52" s="39"/>
      <c r="E52" s="40"/>
      <c r="F52" s="76">
        <f>F38+F41+F44+F47+F50</f>
        <v>978362</v>
      </c>
      <c r="G52" s="76">
        <f t="shared" si="55"/>
        <v>507465</v>
      </c>
      <c r="H52" s="76">
        <f t="shared" si="55"/>
        <v>6002</v>
      </c>
      <c r="I52" s="76">
        <f t="shared" si="55"/>
        <v>0</v>
      </c>
      <c r="J52" s="76">
        <f t="shared" si="55"/>
        <v>962246</v>
      </c>
      <c r="K52" s="67">
        <f>IFERROR(F52/G52-1,"n/a")</f>
        <v>0.9279398579212359</v>
      </c>
      <c r="L52" s="67">
        <f t="shared" si="49"/>
        <v>162.00599800066644</v>
      </c>
      <c r="M52" s="67" t="str">
        <f t="shared" si="50"/>
        <v>n/a</v>
      </c>
      <c r="N52" s="63">
        <f t="shared" si="51"/>
        <v>1.6748315919214107E-2</v>
      </c>
      <c r="O52" s="76">
        <f t="shared" ref="O52" si="60">O38+O41+O44+O47+O50</f>
        <v>978362</v>
      </c>
      <c r="P52" s="76">
        <f t="shared" si="57"/>
        <v>507465</v>
      </c>
      <c r="Q52" s="76">
        <f t="shared" si="57"/>
        <v>6002</v>
      </c>
      <c r="R52" s="76">
        <f t="shared" si="57"/>
        <v>0</v>
      </c>
      <c r="S52" s="76">
        <f t="shared" si="57"/>
        <v>962246</v>
      </c>
      <c r="T52" s="67">
        <f t="shared" si="54"/>
        <v>0.9279398579212359</v>
      </c>
      <c r="U52" s="120">
        <f>IFERROR(O52/Q52-1,"n/a")</f>
        <v>162.00599800066644</v>
      </c>
      <c r="V52" s="120" t="str">
        <f>IFERROR(O52/R52-1,"n/a")</f>
        <v>n/a</v>
      </c>
      <c r="W52" s="121">
        <f>IFERROR(O52/S52-1,"n/a")</f>
        <v>1.6748315919214107E-2</v>
      </c>
      <c r="X52" s="47">
        <f t="shared" ref="X52" si="61">X38+X41+X44+X47+X50</f>
        <v>9237323</v>
      </c>
      <c r="Y52" s="47">
        <f t="shared" si="59"/>
        <v>2413306</v>
      </c>
      <c r="Z52" s="47">
        <f t="shared" si="59"/>
        <v>1777720</v>
      </c>
      <c r="AA52" s="81">
        <f>AA38+AA41+AA44+AA47+AA50</f>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28" t="s">
        <v>41</v>
      </c>
      <c r="G9" s="128"/>
      <c r="H9" s="128"/>
      <c r="I9" s="128"/>
      <c r="J9" s="128"/>
      <c r="K9" s="128"/>
      <c r="L9" s="128"/>
      <c r="M9" s="128"/>
      <c r="N9" s="129"/>
      <c r="O9" s="130" t="s">
        <v>43</v>
      </c>
      <c r="P9" s="128"/>
      <c r="Q9" s="128"/>
      <c r="R9" s="128"/>
      <c r="S9" s="128"/>
      <c r="T9" s="128"/>
      <c r="U9" s="128"/>
      <c r="V9" s="128"/>
      <c r="W9" s="129"/>
      <c r="X9" s="130" t="s">
        <v>57</v>
      </c>
      <c r="Y9" s="128"/>
      <c r="Z9" s="128"/>
      <c r="AA9" s="131"/>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 t="shared" ref="N13:N14" si="1">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346</v>
      </c>
      <c r="Y13" s="68">
        <v>111</v>
      </c>
      <c r="Z13" s="70">
        <v>145</v>
      </c>
      <c r="AA13" s="78">
        <v>386</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 t="shared" ref="M14" si="2">IFERROR(F14/I14-1,"n/a")</f>
        <v>1.8813771741234731</v>
      </c>
      <c r="N14" s="60">
        <f t="shared" si="1"/>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380182</v>
      </c>
      <c r="Y14" s="68">
        <v>80863</v>
      </c>
      <c r="Z14" s="70">
        <v>258885</v>
      </c>
      <c r="AA14" s="78">
        <v>733296</v>
      </c>
      <c r="AB14" s="9"/>
    </row>
    <row r="15" spans="1:28"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 t="shared" ref="M16:M17" si="3">IFERROR(F16/I16-1,"n/a")</f>
        <v>15</v>
      </c>
      <c r="N16" s="60">
        <f t="shared" ref="N16:N17" si="4">IFERROR(F16/J16-1,"n/a")</f>
        <v>0.60000000000000009</v>
      </c>
      <c r="O16" s="68">
        <v>27</v>
      </c>
      <c r="P16" s="68">
        <v>36</v>
      </c>
      <c r="Q16" s="68">
        <v>12</v>
      </c>
      <c r="R16" s="68">
        <v>10</v>
      </c>
      <c r="S16" s="68">
        <v>23</v>
      </c>
      <c r="T16" s="64">
        <f>IFERROR(O16/P16-1,"n/a")</f>
        <v>-0.25</v>
      </c>
      <c r="U16" s="64">
        <f t="shared" ref="U16:U17" si="5">IFERROR(O16/Q16-1,"n/a")</f>
        <v>1.25</v>
      </c>
      <c r="V16" s="64">
        <f t="shared" ref="V16:V17" si="6">IFERROR(O16/R16-1,"n/a")</f>
        <v>1.7000000000000002</v>
      </c>
      <c r="W16" s="60">
        <f t="shared" ref="W16:W17" si="7">IFERROR(O16/S16-1,"n/a")</f>
        <v>0.17391304347826098</v>
      </c>
      <c r="X16" s="68">
        <v>778</v>
      </c>
      <c r="Y16" s="68">
        <v>283</v>
      </c>
      <c r="Z16" s="70">
        <v>43</v>
      </c>
      <c r="AA16" s="78">
        <v>827</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 t="shared" si="3"/>
        <v>75.345132743362825</v>
      </c>
      <c r="N17" s="60">
        <f t="shared" si="4"/>
        <v>0.31505137038504927</v>
      </c>
      <c r="O17" s="68">
        <v>83055</v>
      </c>
      <c r="P17" s="68">
        <v>36508</v>
      </c>
      <c r="Q17" s="68">
        <v>10103</v>
      </c>
      <c r="R17" s="68">
        <v>41113</v>
      </c>
      <c r="S17" s="68">
        <v>80374</v>
      </c>
      <c r="T17" s="64">
        <f>IFERROR(O17/P17-1,"n/a")</f>
        <v>1.2749808261203026</v>
      </c>
      <c r="U17" s="64">
        <f t="shared" si="5"/>
        <v>7.2208254973770174</v>
      </c>
      <c r="V17" s="64">
        <f t="shared" si="6"/>
        <v>1.0201639384136403</v>
      </c>
      <c r="W17" s="60">
        <f t="shared" si="7"/>
        <v>3.335655809092497E-2</v>
      </c>
      <c r="X17" s="68">
        <v>1843624</v>
      </c>
      <c r="Y17" s="68">
        <v>465109</v>
      </c>
      <c r="Z17" s="70">
        <v>140552</v>
      </c>
      <c r="AA17" s="78">
        <v>2552942</v>
      </c>
      <c r="AB17" s="9"/>
    </row>
    <row r="18" spans="1:28"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 t="shared" ref="M19:M20" si="8">IFERROR(F19/I19-1,"n/a")</f>
        <v>7.5</v>
      </c>
      <c r="N19" s="60">
        <f>IFERROR(F19/J19-1,"n/a")</f>
        <v>2.4</v>
      </c>
      <c r="O19" s="68">
        <v>23</v>
      </c>
      <c r="P19" s="68">
        <v>12</v>
      </c>
      <c r="Q19" s="68">
        <v>0</v>
      </c>
      <c r="R19" s="68">
        <v>3</v>
      </c>
      <c r="S19" s="68">
        <v>6</v>
      </c>
      <c r="T19" s="64">
        <f>IFERROR(O19/P19-1,"n/a")</f>
        <v>0.91666666666666674</v>
      </c>
      <c r="U19" s="64" t="str">
        <f t="shared" ref="U19:U20" si="9">IFERROR(O19/Q19-1,"n/a")</f>
        <v>n/a</v>
      </c>
      <c r="V19" s="64">
        <f t="shared" ref="V19:V20" si="10">IFERROR(O19/R19-1,"n/a")</f>
        <v>6.666666666666667</v>
      </c>
      <c r="W19" s="60">
        <f t="shared" ref="W19:W20" si="11">IFERROR(O19/S19-1,"n/a")</f>
        <v>2.8333333333333335</v>
      </c>
      <c r="X19" s="68">
        <v>475</v>
      </c>
      <c r="Y19" s="68">
        <v>23</v>
      </c>
      <c r="Z19" s="70">
        <v>4</v>
      </c>
      <c r="AA19" s="78">
        <v>191</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 t="shared" si="8"/>
        <v>15.611048478015782</v>
      </c>
      <c r="N20" s="60">
        <f t="shared" ref="N20:N28" si="12">IFERROR(F20/J20-1,"n/a")</f>
        <v>2.0217391304347827</v>
      </c>
      <c r="O20" s="68">
        <v>20846</v>
      </c>
      <c r="P20" s="68">
        <v>3085</v>
      </c>
      <c r="Q20" s="68">
        <v>0</v>
      </c>
      <c r="R20" s="68">
        <v>1753</v>
      </c>
      <c r="S20" s="68">
        <v>6484</v>
      </c>
      <c r="T20" s="64">
        <f>IFERROR(O20/P20-1,"n/a")</f>
        <v>5.7572123176661263</v>
      </c>
      <c r="U20" s="64" t="str">
        <f t="shared" si="9"/>
        <v>n/a</v>
      </c>
      <c r="V20" s="64">
        <f t="shared" si="10"/>
        <v>10.891614375356532</v>
      </c>
      <c r="W20" s="60">
        <f t="shared" si="11"/>
        <v>2.2149907464528069</v>
      </c>
      <c r="X20" s="68">
        <v>561984</v>
      </c>
      <c r="Y20" s="68">
        <v>8611</v>
      </c>
      <c r="Z20" s="70">
        <v>1753</v>
      </c>
      <c r="AA20" s="78">
        <v>254421</v>
      </c>
      <c r="AB20" s="9"/>
    </row>
    <row r="21" spans="1:28"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 t="shared" ref="M22:M23" si="13">IFERROR(F22/I22-1,"n/a")</f>
        <v>9.8000000000000007</v>
      </c>
      <c r="N22" s="60">
        <f t="shared" si="12"/>
        <v>1.4545454545454546</v>
      </c>
      <c r="O22" s="68">
        <v>287</v>
      </c>
      <c r="P22" s="68">
        <v>53</v>
      </c>
      <c r="Q22" s="68">
        <v>0</v>
      </c>
      <c r="R22" s="68">
        <v>205</v>
      </c>
      <c r="S22" s="68">
        <v>323</v>
      </c>
      <c r="T22" s="64">
        <f>IFERROR(O22/P22-1,"n/a")</f>
        <v>4.4150943396226419</v>
      </c>
      <c r="U22" s="64" t="str">
        <f t="shared" ref="U22:U23" si="14">IFERROR(O22/Q22-1,"n/a")</f>
        <v>n/a</v>
      </c>
      <c r="V22" s="64">
        <f t="shared" ref="V22:V23" si="15">IFERROR(O22/R22-1,"n/a")</f>
        <v>0.39999999999999991</v>
      </c>
      <c r="W22" s="60">
        <f t="shared" ref="W22:W23" si="16">IFERROR(O22/S22-1,"n/a")</f>
        <v>-0.11145510835913308</v>
      </c>
      <c r="X22" s="68">
        <v>1140</v>
      </c>
      <c r="Y22" s="68">
        <v>411</v>
      </c>
      <c r="Z22" s="70">
        <v>406</v>
      </c>
      <c r="AA22" s="78">
        <v>1205</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 t="shared" si="13"/>
        <v>9.4387594182582788</v>
      </c>
      <c r="N23" s="60">
        <f t="shared" si="12"/>
        <v>1.5313153287897072</v>
      </c>
      <c r="O23" s="68">
        <v>836274</v>
      </c>
      <c r="P23" s="68">
        <v>68454</v>
      </c>
      <c r="Q23" s="68">
        <v>0</v>
      </c>
      <c r="R23" s="68">
        <v>545974</v>
      </c>
      <c r="S23" s="68">
        <v>919815</v>
      </c>
      <c r="T23" s="64">
        <f>IFERROR(O23/P23-1,"n/a")</f>
        <v>11.21658339907091</v>
      </c>
      <c r="U23" s="64" t="str">
        <f t="shared" si="14"/>
        <v>n/a</v>
      </c>
      <c r="V23" s="64">
        <f t="shared" si="15"/>
        <v>0.53171030122313523</v>
      </c>
      <c r="W23" s="60">
        <f t="shared" si="16"/>
        <v>-9.0823698243668538E-2</v>
      </c>
      <c r="X23" s="68">
        <v>3212646</v>
      </c>
      <c r="Y23" s="68">
        <v>687449</v>
      </c>
      <c r="Z23" s="70">
        <v>833999</v>
      </c>
      <c r="AA23" s="78">
        <v>3859183</v>
      </c>
      <c r="AB23" s="9"/>
    </row>
    <row r="24" spans="1:28"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 t="shared" ref="M25:M28" si="17">IFERROR(F25/I25-1,"n/a")</f>
        <v>n/a</v>
      </c>
      <c r="N25" s="60" t="str">
        <f t="shared" si="12"/>
        <v>n/a</v>
      </c>
      <c r="O25" s="68">
        <v>0</v>
      </c>
      <c r="P25" s="68">
        <v>0</v>
      </c>
      <c r="Q25" s="68">
        <v>0</v>
      </c>
      <c r="R25" s="68">
        <v>0</v>
      </c>
      <c r="S25" s="68">
        <v>0</v>
      </c>
      <c r="T25" s="64" t="str">
        <f>IFERROR(O25/P25-1,"n/a")</f>
        <v>n/a</v>
      </c>
      <c r="U25" s="64" t="str">
        <f t="shared" ref="U25:U28" si="18">IFERROR(O25/Q25-1,"n/a")</f>
        <v>n/a</v>
      </c>
      <c r="V25" s="64" t="str">
        <f t="shared" ref="V25:V28" si="19">IFERROR(O25/R25-1,"n/a")</f>
        <v>n/a</v>
      </c>
      <c r="W25" s="60" t="str">
        <f t="shared" ref="W25:W28" si="20">IFERROR(O25/S25-1,"n/a")</f>
        <v>n/a</v>
      </c>
      <c r="X25" s="68">
        <v>605</v>
      </c>
      <c r="Y25" s="68">
        <v>127</v>
      </c>
      <c r="Z25" s="70">
        <v>37</v>
      </c>
      <c r="AA25" s="78">
        <f>282+81</f>
        <v>363</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 t="shared" si="17"/>
        <v>n/a</v>
      </c>
      <c r="N26" s="60" t="str">
        <f t="shared" si="12"/>
        <v>n/a</v>
      </c>
      <c r="O26" s="68">
        <v>0</v>
      </c>
      <c r="P26" s="68">
        <v>0</v>
      </c>
      <c r="Q26" s="68">
        <v>0</v>
      </c>
      <c r="R26" s="68">
        <v>0</v>
      </c>
      <c r="S26" s="68">
        <v>0</v>
      </c>
      <c r="T26" s="64" t="str">
        <f>IFERROR(O26/P26-1,"n/a")</f>
        <v>n/a</v>
      </c>
      <c r="U26" s="64" t="str">
        <f t="shared" si="18"/>
        <v>n/a</v>
      </c>
      <c r="V26" s="64" t="str">
        <f t="shared" si="19"/>
        <v>n/a</v>
      </c>
      <c r="W26" s="60" t="str">
        <f t="shared" si="20"/>
        <v>n/a</v>
      </c>
      <c r="X26" s="68">
        <v>1098243</v>
      </c>
      <c r="Y26" s="68">
        <v>165083</v>
      </c>
      <c r="Z26" s="70">
        <f>20768+8294</f>
        <v>29062</v>
      </c>
      <c r="AA26" s="78">
        <f>659951+168729+38484</f>
        <v>867164</v>
      </c>
      <c r="AB26" s="9"/>
    </row>
    <row r="27" spans="1:28" thickBot="1">
      <c r="A27" s="9"/>
      <c r="B27" s="12"/>
      <c r="C27" s="35" t="s">
        <v>12</v>
      </c>
      <c r="D27" s="36"/>
      <c r="E27" s="37"/>
      <c r="F27" s="75">
        <f t="shared" ref="F27:J28" si="21">F13+F16+F19+F22+F25</f>
        <v>322</v>
      </c>
      <c r="G27" s="75">
        <f t="shared" si="21"/>
        <v>260</v>
      </c>
      <c r="H27" s="75">
        <f t="shared" si="21"/>
        <v>5</v>
      </c>
      <c r="I27" s="75">
        <f t="shared" si="21"/>
        <v>160</v>
      </c>
      <c r="J27" s="75">
        <f t="shared" si="21"/>
        <v>229</v>
      </c>
      <c r="K27" s="66">
        <f>IFERROR(F27/G27-1,"n/a")</f>
        <v>0.2384615384615385</v>
      </c>
      <c r="L27" s="66">
        <f t="shared" si="0"/>
        <v>63.400000000000006</v>
      </c>
      <c r="M27" s="66">
        <f t="shared" si="17"/>
        <v>1.0125000000000002</v>
      </c>
      <c r="N27" s="62">
        <f t="shared" si="12"/>
        <v>0.40611353711790388</v>
      </c>
      <c r="O27" s="75">
        <f t="shared" ref="O27:S28" si="22">O13+O16+O19+O22+O25</f>
        <v>867</v>
      </c>
      <c r="P27" s="75">
        <f t="shared" si="22"/>
        <v>631</v>
      </c>
      <c r="Q27" s="75">
        <f t="shared" si="22"/>
        <v>12</v>
      </c>
      <c r="R27" s="75">
        <f t="shared" si="22"/>
        <v>727</v>
      </c>
      <c r="S27" s="75">
        <f t="shared" si="22"/>
        <v>868</v>
      </c>
      <c r="T27" s="66">
        <f>IFERROR(O27/P27-1,"n/a")</f>
        <v>0.37400950871632332</v>
      </c>
      <c r="U27" s="66">
        <f t="shared" si="18"/>
        <v>71.25</v>
      </c>
      <c r="V27" s="66">
        <f t="shared" si="19"/>
        <v>0.19257221458046758</v>
      </c>
      <c r="W27" s="62">
        <f t="shared" si="20"/>
        <v>-1.1520737327188613E-3</v>
      </c>
      <c r="X27" s="75">
        <f>X13+X16+X19+X22+X25</f>
        <v>3344</v>
      </c>
      <c r="Y27" s="46">
        <f t="shared" ref="Y27:AA27" si="23">Y13+Y16+Y19+Y22+Y25</f>
        <v>955</v>
      </c>
      <c r="Z27" s="46">
        <f t="shared" si="23"/>
        <v>635</v>
      </c>
      <c r="AA27" s="80">
        <f t="shared" si="23"/>
        <v>2972</v>
      </c>
      <c r="AB27" s="9"/>
    </row>
    <row r="28" spans="1:28" ht="15.6" thickTop="1" thickBot="1">
      <c r="A28" s="9"/>
      <c r="B28" s="12"/>
      <c r="C28" s="38" t="s">
        <v>13</v>
      </c>
      <c r="D28" s="39"/>
      <c r="E28" s="40"/>
      <c r="F28" s="76">
        <f t="shared" si="21"/>
        <v>921313</v>
      </c>
      <c r="G28" s="76">
        <f t="shared" si="21"/>
        <v>406067</v>
      </c>
      <c r="H28" s="76">
        <f t="shared" si="21"/>
        <v>4146</v>
      </c>
      <c r="I28" s="76">
        <f t="shared" si="21"/>
        <v>226273</v>
      </c>
      <c r="J28" s="76">
        <f t="shared" si="21"/>
        <v>655947</v>
      </c>
      <c r="K28" s="67">
        <f>IFERROR(F28/G28-1,"n/a")</f>
        <v>1.2688694230262492</v>
      </c>
      <c r="L28" s="67">
        <f t="shared" si="0"/>
        <v>221.21731789676798</v>
      </c>
      <c r="M28" s="67">
        <f t="shared" si="17"/>
        <v>3.071687740030848</v>
      </c>
      <c r="N28" s="63">
        <f t="shared" si="12"/>
        <v>0.40455402646860184</v>
      </c>
      <c r="O28" s="76">
        <f t="shared" si="22"/>
        <v>2478359</v>
      </c>
      <c r="P28" s="76">
        <f t="shared" si="22"/>
        <v>867705</v>
      </c>
      <c r="Q28" s="76">
        <f t="shared" si="22"/>
        <v>10103</v>
      </c>
      <c r="R28" s="76">
        <f t="shared" si="22"/>
        <v>1681724</v>
      </c>
      <c r="S28" s="76">
        <f t="shared" si="22"/>
        <v>2457777</v>
      </c>
      <c r="T28" s="67">
        <f>IFERROR(O28/P28-1,"n/a")</f>
        <v>1.8562230251064591</v>
      </c>
      <c r="U28" s="67">
        <f t="shared" si="18"/>
        <v>244.30921508462833</v>
      </c>
      <c r="V28" s="67">
        <f t="shared" si="19"/>
        <v>0.47370139214282481</v>
      </c>
      <c r="W28" s="63">
        <f t="shared" si="20"/>
        <v>8.3742341148118626E-3</v>
      </c>
      <c r="X28" s="76">
        <f>X14+X17+X20+X23+X26</f>
        <v>7096679</v>
      </c>
      <c r="Y28" s="47">
        <f t="shared" ref="Y28:AA28" si="24">Y14+Y17+Y20+Y23+Y26</f>
        <v>1407115</v>
      </c>
      <c r="Z28" s="47">
        <f t="shared" si="24"/>
        <v>1264251</v>
      </c>
      <c r="AA28" s="81">
        <f t="shared" si="24"/>
        <v>8267006</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28" t="str">
        <f>F9</f>
        <v>March</v>
      </c>
      <c r="G33" s="128"/>
      <c r="H33" s="128"/>
      <c r="I33" s="128"/>
      <c r="J33" s="128"/>
      <c r="K33" s="128"/>
      <c r="L33" s="128"/>
      <c r="M33" s="128"/>
      <c r="N33" s="129"/>
      <c r="O33" s="130" t="s">
        <v>108</v>
      </c>
      <c r="P33" s="128"/>
      <c r="Q33" s="128"/>
      <c r="R33" s="128"/>
      <c r="S33" s="128"/>
      <c r="T33" s="128"/>
      <c r="U33" s="128"/>
      <c r="V33" s="128"/>
      <c r="W33" s="129"/>
      <c r="X33" s="130" t="s">
        <v>58</v>
      </c>
      <c r="Y33" s="128"/>
      <c r="Z33" s="128"/>
      <c r="AA33" s="131"/>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c r="P35" s="53" t="s">
        <v>53</v>
      </c>
      <c r="Q35" s="52" t="s">
        <v>54</v>
      </c>
      <c r="R35" s="52" t="s">
        <v>59</v>
      </c>
      <c r="S35" s="52" t="s">
        <v>64</v>
      </c>
      <c r="T35" s="52"/>
      <c r="U35" s="53" t="s">
        <v>66</v>
      </c>
      <c r="V35" s="53" t="s">
        <v>67</v>
      </c>
      <c r="W35" s="57" t="s">
        <v>68</v>
      </c>
      <c r="X35" s="53"/>
      <c r="Y35" s="53" t="s">
        <v>54</v>
      </c>
      <c r="Z35" s="53" t="s">
        <v>65</v>
      </c>
      <c r="AA35" s="57" t="s">
        <v>73</v>
      </c>
      <c r="AB35" s="9"/>
    </row>
    <row r="36" spans="1:28"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25">F13</f>
        <v>181</v>
      </c>
      <c r="G37" s="74">
        <f t="shared" si="25"/>
        <v>204</v>
      </c>
      <c r="H37" s="74">
        <f t="shared" si="25"/>
        <v>0</v>
      </c>
      <c r="I37" s="74">
        <f t="shared" si="25"/>
        <v>147</v>
      </c>
      <c r="J37" s="74">
        <f t="shared" si="25"/>
        <v>170</v>
      </c>
      <c r="K37" s="64">
        <f>IFERROR(F37/G37-1,"n/a")</f>
        <v>-0.11274509803921573</v>
      </c>
      <c r="L37" s="64" t="str">
        <f t="shared" ref="L37:L38" si="26">IFERROR(F37/H37-1,"n/a")</f>
        <v>n/a</v>
      </c>
      <c r="M37" s="64">
        <f>IFERROR(F37/I37-1,"n/a")</f>
        <v>0.23129251700680276</v>
      </c>
      <c r="N37" s="60">
        <f t="shared" ref="N37:N38" si="27">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119"/>
      <c r="Y37" s="89">
        <v>1052</v>
      </c>
      <c r="Z37" s="70">
        <v>551</v>
      </c>
      <c r="AA37" s="78">
        <v>1584</v>
      </c>
      <c r="AB37" s="9"/>
    </row>
    <row r="38" spans="1:28" ht="14.4">
      <c r="A38" s="9"/>
      <c r="B38" s="9"/>
      <c r="C38" s="33"/>
      <c r="D38" s="26" t="s">
        <v>11</v>
      </c>
      <c r="E38" s="32"/>
      <c r="F38" s="74">
        <f t="shared" si="25"/>
        <v>565574</v>
      </c>
      <c r="G38" s="74">
        <f t="shared" si="25"/>
        <v>344501</v>
      </c>
      <c r="H38" s="74">
        <f t="shared" si="25"/>
        <v>0</v>
      </c>
      <c r="I38" s="74">
        <f t="shared" si="25"/>
        <v>196286</v>
      </c>
      <c r="J38" s="74">
        <f t="shared" si="25"/>
        <v>500596</v>
      </c>
      <c r="K38" s="64">
        <f>IFERROR(F38/G38-1,"n/a")</f>
        <v>0.64171947251241646</v>
      </c>
      <c r="L38" s="64" t="str">
        <f t="shared" si="26"/>
        <v>n/a</v>
      </c>
      <c r="M38" s="64">
        <f t="shared" ref="M38" si="28">IFERROR(F38/I38-1,"n/a")</f>
        <v>1.8813771741234731</v>
      </c>
      <c r="N38" s="60">
        <f t="shared" si="27"/>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119"/>
      <c r="Y38" s="89">
        <v>1527970</v>
      </c>
      <c r="Z38" s="84">
        <v>1092884</v>
      </c>
      <c r="AA38" s="78">
        <v>4234259</v>
      </c>
      <c r="AB38" s="9"/>
    </row>
    <row r="39" spans="1:28" ht="14.4">
      <c r="A39" s="9"/>
      <c r="B39" s="9"/>
      <c r="C39" s="31" t="s">
        <v>110</v>
      </c>
      <c r="D39" s="26"/>
      <c r="E39" s="32"/>
      <c r="F39" s="26"/>
      <c r="G39" s="26"/>
      <c r="H39" s="26"/>
      <c r="I39" s="26"/>
      <c r="J39" s="26"/>
      <c r="K39" s="64"/>
      <c r="L39" s="64"/>
      <c r="M39" s="64"/>
      <c r="N39" s="61"/>
      <c r="O39" s="110"/>
      <c r="P39" s="87"/>
      <c r="Q39" s="87"/>
      <c r="R39" s="87"/>
      <c r="S39" s="87"/>
      <c r="T39" s="110"/>
      <c r="U39" s="65"/>
      <c r="V39" s="65"/>
      <c r="W39" s="61"/>
      <c r="X39" s="119"/>
      <c r="Y39" s="90"/>
      <c r="Z39" s="44"/>
      <c r="AA39" s="79"/>
      <c r="AB39" s="9"/>
    </row>
    <row r="40" spans="1:28" ht="14.4">
      <c r="A40" s="9"/>
      <c r="B40" s="9"/>
      <c r="C40" s="33"/>
      <c r="D40" s="26" t="s">
        <v>5</v>
      </c>
      <c r="E40" s="32"/>
      <c r="F40" s="74">
        <f t="shared" ref="F40:J41" si="29">F16</f>
        <v>16</v>
      </c>
      <c r="G40" s="74">
        <f t="shared" si="29"/>
        <v>26</v>
      </c>
      <c r="H40" s="74">
        <f t="shared" si="29"/>
        <v>5</v>
      </c>
      <c r="I40" s="74">
        <f t="shared" si="29"/>
        <v>1</v>
      </c>
      <c r="J40" s="74">
        <f t="shared" si="29"/>
        <v>10</v>
      </c>
      <c r="K40" s="64">
        <f>IFERROR(F40/G40-1,"n/a")</f>
        <v>-0.38461538461538458</v>
      </c>
      <c r="L40" s="64">
        <f t="shared" ref="L40:L41" si="30">IFERROR(F40/H40-1,"n/a")</f>
        <v>2.2000000000000002</v>
      </c>
      <c r="M40" s="64">
        <f t="shared" ref="M40:M41" si="31">IFERROR(F40/I40-1,"n/a")</f>
        <v>15</v>
      </c>
      <c r="N40" s="60">
        <f t="shared" ref="N40:N41" si="32">IFERROR(F40/J40-1,"n/a")</f>
        <v>0.60000000000000009</v>
      </c>
      <c r="O40" s="108"/>
      <c r="P40" s="70">
        <v>563</v>
      </c>
      <c r="Q40" s="70">
        <v>226</v>
      </c>
      <c r="R40" s="70">
        <v>56</v>
      </c>
      <c r="S40" s="70">
        <v>573</v>
      </c>
      <c r="T40" s="108"/>
      <c r="U40" s="64">
        <f t="shared" ref="U40:U41" si="33">IFERROR(P40/Q40-1,"n/a")</f>
        <v>1.4911504424778763</v>
      </c>
      <c r="V40" s="64">
        <f t="shared" ref="V40:V41" si="34">IFERROR(P40/R40-1,"n/a")</f>
        <v>9.0535714285714288</v>
      </c>
      <c r="W40" s="60">
        <f t="shared" ref="W40:W41" si="35">IFERROR(P40/S40-1,"n/a")</f>
        <v>-1.7452006980802848E-2</v>
      </c>
      <c r="X40" s="119"/>
      <c r="Y40" s="89">
        <v>226</v>
      </c>
      <c r="Z40" s="70">
        <v>66</v>
      </c>
      <c r="AA40" s="78">
        <v>573</v>
      </c>
      <c r="AB40" s="9"/>
    </row>
    <row r="41" spans="1:28" ht="14.4">
      <c r="A41" s="9"/>
      <c r="B41" s="9"/>
      <c r="C41" s="33"/>
      <c r="D41" s="26" t="s">
        <v>11</v>
      </c>
      <c r="E41" s="32"/>
      <c r="F41" s="74">
        <f t="shared" si="29"/>
        <v>43135</v>
      </c>
      <c r="G41" s="74">
        <f t="shared" si="29"/>
        <v>28377</v>
      </c>
      <c r="H41" s="74">
        <f t="shared" si="29"/>
        <v>4146</v>
      </c>
      <c r="I41" s="74">
        <f t="shared" si="29"/>
        <v>565</v>
      </c>
      <c r="J41" s="74">
        <f t="shared" si="29"/>
        <v>32801</v>
      </c>
      <c r="K41" s="64">
        <f>IFERROR(F41/G41-1,"n/a")</f>
        <v>0.52006907002149627</v>
      </c>
      <c r="L41" s="64">
        <f t="shared" si="30"/>
        <v>9.4040038591413406</v>
      </c>
      <c r="M41" s="64">
        <f t="shared" si="31"/>
        <v>75.345132743362825</v>
      </c>
      <c r="N41" s="60">
        <f t="shared" si="32"/>
        <v>0.31505137038504927</v>
      </c>
      <c r="O41" s="109"/>
      <c r="P41" s="70">
        <v>1012510</v>
      </c>
      <c r="Q41" s="70">
        <v>327926</v>
      </c>
      <c r="R41" s="70">
        <v>39665</v>
      </c>
      <c r="S41" s="70">
        <v>1361671</v>
      </c>
      <c r="T41" s="108"/>
      <c r="U41" s="64">
        <f t="shared" si="33"/>
        <v>2.0876173282996775</v>
      </c>
      <c r="V41" s="64">
        <f t="shared" si="34"/>
        <v>24.52653472834993</v>
      </c>
      <c r="W41" s="60">
        <f t="shared" si="35"/>
        <v>-0.25642097099813388</v>
      </c>
      <c r="X41" s="119"/>
      <c r="Y41" s="89">
        <v>327926</v>
      </c>
      <c r="Z41" s="84">
        <v>80778</v>
      </c>
      <c r="AA41" s="78">
        <v>1361671</v>
      </c>
      <c r="AB41" s="9"/>
    </row>
    <row r="42" spans="1:28" ht="14.4">
      <c r="A42" s="9"/>
      <c r="B42" s="9"/>
      <c r="C42" s="31" t="s">
        <v>111</v>
      </c>
      <c r="D42" s="26"/>
      <c r="E42" s="32"/>
      <c r="F42" s="87"/>
      <c r="G42" s="87"/>
      <c r="H42" s="87"/>
      <c r="I42" s="87"/>
      <c r="J42" s="72"/>
      <c r="K42" s="64"/>
      <c r="L42" s="64"/>
      <c r="M42" s="64"/>
      <c r="N42" s="60"/>
      <c r="O42" s="110"/>
      <c r="P42" s="87"/>
      <c r="Q42" s="87"/>
      <c r="R42" s="87"/>
      <c r="S42" s="87"/>
      <c r="T42" s="110"/>
      <c r="U42" s="64"/>
      <c r="V42" s="64"/>
      <c r="W42" s="60"/>
      <c r="X42" s="119"/>
      <c r="Y42" s="90"/>
      <c r="Z42" s="44"/>
      <c r="AA42" s="79"/>
      <c r="AB42" s="9"/>
    </row>
    <row r="43" spans="1:28" ht="14.4">
      <c r="A43" s="9"/>
      <c r="B43" s="9"/>
      <c r="C43" s="33"/>
      <c r="D43" s="26" t="s">
        <v>5</v>
      </c>
      <c r="E43" s="32"/>
      <c r="F43" s="74">
        <f t="shared" ref="F43:J44" si="36">F19</f>
        <v>17</v>
      </c>
      <c r="G43" s="74">
        <f t="shared" si="36"/>
        <v>6</v>
      </c>
      <c r="H43" s="74">
        <f t="shared" si="36"/>
        <v>0</v>
      </c>
      <c r="I43" s="74">
        <f t="shared" si="36"/>
        <v>2</v>
      </c>
      <c r="J43" s="74">
        <f t="shared" si="36"/>
        <v>5</v>
      </c>
      <c r="K43" s="64">
        <f>IFERROR(F43/G43-1,"n/a")</f>
        <v>1.8333333333333335</v>
      </c>
      <c r="L43" s="64" t="str">
        <f t="shared" ref="L43:L44" si="37">IFERROR(F43/H43-1,"n/a")</f>
        <v>n/a</v>
      </c>
      <c r="M43" s="64">
        <f t="shared" ref="M43:M44" si="38">IFERROR(F43/I43-1,"n/a")</f>
        <v>7.5</v>
      </c>
      <c r="N43" s="60">
        <f>IFERROR(F43/J43-1,"n/a")</f>
        <v>2.4</v>
      </c>
      <c r="O43" s="108"/>
      <c r="P43" s="70">
        <v>486</v>
      </c>
      <c r="Q43" s="70">
        <v>59</v>
      </c>
      <c r="R43" s="70">
        <v>6</v>
      </c>
      <c r="S43" s="70">
        <v>287</v>
      </c>
      <c r="T43" s="108"/>
      <c r="U43" s="64">
        <f t="shared" ref="U43:U44" si="39">IFERROR(P43/Q43-1,"n/a")</f>
        <v>7.2372881355932197</v>
      </c>
      <c r="V43" s="64">
        <f t="shared" ref="V43:V44" si="40">IFERROR(P43/R43-1,"n/a")</f>
        <v>80</v>
      </c>
      <c r="W43" s="60">
        <f t="shared" ref="W43:W44" si="41">IFERROR(P43/S43-1,"n/a")</f>
        <v>0.69337979094076663</v>
      </c>
      <c r="X43" s="119"/>
      <c r="Y43" s="89">
        <v>59</v>
      </c>
      <c r="Z43" s="70">
        <v>9</v>
      </c>
      <c r="AA43" s="78">
        <v>287</v>
      </c>
      <c r="AB43" s="9"/>
    </row>
    <row r="44" spans="1:28" ht="14.4">
      <c r="A44" s="9"/>
      <c r="B44" s="9"/>
      <c r="C44" s="33"/>
      <c r="D44" s="26" t="s">
        <v>11</v>
      </c>
      <c r="E44" s="32"/>
      <c r="F44" s="74">
        <f t="shared" si="36"/>
        <v>14734</v>
      </c>
      <c r="G44" s="74">
        <f t="shared" si="36"/>
        <v>595</v>
      </c>
      <c r="H44" s="74">
        <f t="shared" si="36"/>
        <v>0</v>
      </c>
      <c r="I44" s="74">
        <f t="shared" si="36"/>
        <v>887</v>
      </c>
      <c r="J44" s="74">
        <f t="shared" si="36"/>
        <v>4876</v>
      </c>
      <c r="K44" s="64">
        <f>IFERROR(F44/G44-1,"n/a")</f>
        <v>23.763025210084034</v>
      </c>
      <c r="L44" s="64" t="str">
        <f t="shared" si="37"/>
        <v>n/a</v>
      </c>
      <c r="M44" s="64">
        <f t="shared" si="38"/>
        <v>15.611048478015782</v>
      </c>
      <c r="N44" s="60">
        <f t="shared" ref="N44" si="42">IFERROR(F44/J44-1,"n/a")</f>
        <v>2.0217391304347827</v>
      </c>
      <c r="O44" s="109"/>
      <c r="P44" s="70">
        <f>709768+195488</f>
        <v>905256</v>
      </c>
      <c r="Q44" s="70">
        <f>19875+751</f>
        <v>20626</v>
      </c>
      <c r="R44" s="70">
        <f>8294</f>
        <v>8294</v>
      </c>
      <c r="S44" s="70">
        <v>351261</v>
      </c>
      <c r="T44" s="108"/>
      <c r="U44" s="64">
        <f t="shared" si="39"/>
        <v>42.889072044991757</v>
      </c>
      <c r="V44" s="64">
        <f t="shared" si="40"/>
        <v>108.14588859416446</v>
      </c>
      <c r="W44" s="60">
        <f t="shared" si="41"/>
        <v>1.5771605729073253</v>
      </c>
      <c r="X44" s="109"/>
      <c r="Y44" s="82">
        <v>23847</v>
      </c>
      <c r="Z44" s="84">
        <v>1642</v>
      </c>
      <c r="AA44" s="78">
        <v>351261</v>
      </c>
      <c r="AB44" s="9"/>
    </row>
    <row r="45" spans="1:28" ht="14.4">
      <c r="A45" s="9"/>
      <c r="B45" s="9"/>
      <c r="C45" s="31" t="s">
        <v>112</v>
      </c>
      <c r="D45" s="26"/>
      <c r="E45" s="34"/>
      <c r="F45" s="72"/>
      <c r="G45" s="72"/>
      <c r="H45" s="72"/>
      <c r="I45" s="72"/>
      <c r="J45" s="72"/>
      <c r="K45" s="64"/>
      <c r="L45" s="64"/>
      <c r="M45" s="64"/>
      <c r="N45" s="60"/>
      <c r="O45" s="110"/>
      <c r="P45" s="87"/>
      <c r="Q45" s="87"/>
      <c r="R45" s="87"/>
      <c r="S45" s="87"/>
      <c r="T45" s="110"/>
      <c r="U45" s="64"/>
      <c r="V45" s="64"/>
      <c r="W45" s="60"/>
      <c r="X45" s="119"/>
      <c r="Y45" s="90"/>
      <c r="Z45" s="44"/>
      <c r="AA45" s="79"/>
      <c r="AB45" s="9"/>
    </row>
    <row r="46" spans="1:28" ht="14.4">
      <c r="A46" s="9"/>
      <c r="B46" s="9"/>
      <c r="C46" s="33"/>
      <c r="D46" s="26" t="s">
        <v>5</v>
      </c>
      <c r="E46" s="34"/>
      <c r="F46" s="74">
        <f t="shared" ref="F46:J47" si="43">F22</f>
        <v>108</v>
      </c>
      <c r="G46" s="74">
        <f t="shared" si="43"/>
        <v>24</v>
      </c>
      <c r="H46" s="74">
        <f t="shared" si="43"/>
        <v>0</v>
      </c>
      <c r="I46" s="74">
        <f t="shared" si="43"/>
        <v>10</v>
      </c>
      <c r="J46" s="74">
        <f t="shared" si="43"/>
        <v>44</v>
      </c>
      <c r="K46" s="64">
        <f>IFERROR(F46/G46-1,"n/a")</f>
        <v>3.5</v>
      </c>
      <c r="L46" s="64" t="str">
        <f t="shared" ref="L46:L47" si="44">IFERROR(F46/H46-1,"n/a")</f>
        <v>n/a</v>
      </c>
      <c r="M46" s="64">
        <f t="shared" ref="M46:M47" si="45">IFERROR(F46/I46-1,"n/a")</f>
        <v>9.8000000000000007</v>
      </c>
      <c r="N46" s="60">
        <f t="shared" ref="N46:N47" si="46">IFERROR(F46/J46-1,"n/a")</f>
        <v>1.4545454545454546</v>
      </c>
      <c r="O46" s="108"/>
      <c r="P46" s="70">
        <v>1129</v>
      </c>
      <c r="Q46" s="70">
        <v>336</v>
      </c>
      <c r="R46" s="70">
        <v>55</v>
      </c>
      <c r="S46" s="70">
        <v>1452</v>
      </c>
      <c r="T46" s="108"/>
      <c r="U46" s="64">
        <f t="shared" ref="U46:U47" si="47">IFERROR(P46/Q46-1,"n/a")</f>
        <v>2.3601190476190474</v>
      </c>
      <c r="V46" s="64">
        <f t="shared" ref="V46:V47" si="48">IFERROR(P46/R46-1,"n/a")</f>
        <v>19.527272727272727</v>
      </c>
      <c r="W46" s="60">
        <f t="shared" ref="W46:W47" si="49">IFERROR(P46/S46-1,"n/a")</f>
        <v>-0.22245179063360887</v>
      </c>
      <c r="X46" s="119"/>
      <c r="Y46" s="89">
        <v>336</v>
      </c>
      <c r="Z46" s="84">
        <v>260</v>
      </c>
      <c r="AA46" s="78">
        <v>1452</v>
      </c>
      <c r="AB46" s="9"/>
    </row>
    <row r="47" spans="1:28" ht="14.4">
      <c r="A47" s="9"/>
      <c r="B47" s="9"/>
      <c r="C47" s="33"/>
      <c r="D47" s="26" t="s">
        <v>11</v>
      </c>
      <c r="E47" s="32"/>
      <c r="F47" s="74">
        <f t="shared" si="43"/>
        <v>297870</v>
      </c>
      <c r="G47" s="74">
        <f t="shared" si="43"/>
        <v>32594</v>
      </c>
      <c r="H47" s="74">
        <f t="shared" si="43"/>
        <v>0</v>
      </c>
      <c r="I47" s="74">
        <f t="shared" si="43"/>
        <v>28535</v>
      </c>
      <c r="J47" s="74">
        <f t="shared" si="43"/>
        <v>117674</v>
      </c>
      <c r="K47" s="64">
        <f>IFERROR(F47/G47-1,"n/a")</f>
        <v>8.1387985518807149</v>
      </c>
      <c r="L47" s="64" t="str">
        <f t="shared" si="44"/>
        <v>n/a</v>
      </c>
      <c r="M47" s="64">
        <f t="shared" si="45"/>
        <v>9.4387594182582788</v>
      </c>
      <c r="N47" s="60">
        <f t="shared" si="46"/>
        <v>1.5313153287897072</v>
      </c>
      <c r="O47" s="109"/>
      <c r="P47" s="70">
        <v>2932981</v>
      </c>
      <c r="Q47" s="70">
        <v>533563</v>
      </c>
      <c r="R47" s="70">
        <v>56442</v>
      </c>
      <c r="S47" s="70">
        <v>3652688</v>
      </c>
      <c r="T47" s="108"/>
      <c r="U47" s="64">
        <f t="shared" si="47"/>
        <v>4.496972241328578</v>
      </c>
      <c r="V47" s="64">
        <f t="shared" si="48"/>
        <v>50.964512242656177</v>
      </c>
      <c r="W47" s="60">
        <f t="shared" si="49"/>
        <v>-0.19703489594512313</v>
      </c>
      <c r="X47" s="109"/>
      <c r="Y47" s="82">
        <v>533563</v>
      </c>
      <c r="Z47" s="84">
        <v>602416</v>
      </c>
      <c r="AA47" s="78">
        <v>3652688</v>
      </c>
      <c r="AB47" s="9"/>
    </row>
    <row r="48" spans="1:28" ht="14.4">
      <c r="C48" s="31" t="s">
        <v>113</v>
      </c>
      <c r="D48" s="26"/>
      <c r="E48" s="32"/>
      <c r="F48" s="72"/>
      <c r="G48" s="72"/>
      <c r="H48" s="72"/>
      <c r="I48" s="72"/>
      <c r="J48" s="72"/>
      <c r="K48" s="64"/>
      <c r="L48" s="64"/>
      <c r="M48" s="64"/>
      <c r="N48" s="60"/>
      <c r="O48" s="110"/>
      <c r="P48" s="87"/>
      <c r="Q48" s="87"/>
      <c r="R48" s="87"/>
      <c r="S48" s="87"/>
      <c r="T48" s="110"/>
      <c r="U48" s="64"/>
      <c r="V48" s="64"/>
      <c r="W48" s="60"/>
      <c r="X48" s="119"/>
      <c r="Y48" s="90"/>
      <c r="Z48" s="44"/>
      <c r="AA48" s="79"/>
      <c r="AB48" s="9"/>
    </row>
    <row r="49" spans="3:28" ht="14.4">
      <c r="C49" s="33"/>
      <c r="D49" s="26" t="s">
        <v>5</v>
      </c>
      <c r="E49" s="32"/>
      <c r="F49" s="74">
        <f t="shared" ref="F49:J50" si="50">F25</f>
        <v>0</v>
      </c>
      <c r="G49" s="74">
        <f t="shared" si="50"/>
        <v>0</v>
      </c>
      <c r="H49" s="74">
        <f t="shared" si="50"/>
        <v>0</v>
      </c>
      <c r="I49" s="74">
        <f t="shared" si="50"/>
        <v>0</v>
      </c>
      <c r="J49" s="74">
        <f t="shared" si="50"/>
        <v>0</v>
      </c>
      <c r="K49" s="64" t="str">
        <f>IFERROR(F49/G49-1,"n/a")</f>
        <v>n/a</v>
      </c>
      <c r="L49" s="64" t="str">
        <f t="shared" ref="L49:L52" si="51">IFERROR(F49/H49-1,"n/a")</f>
        <v>n/a</v>
      </c>
      <c r="M49" s="64" t="str">
        <f t="shared" ref="M49:M52" si="52">IFERROR(F49/I49-1,"n/a")</f>
        <v>n/a</v>
      </c>
      <c r="N49" s="60" t="str">
        <f t="shared" ref="N49:N52" si="53">IFERROR(F49/J49-1,"n/a")</f>
        <v>n/a</v>
      </c>
      <c r="O49" s="108"/>
      <c r="P49" s="70">
        <v>9</v>
      </c>
      <c r="Q49" s="82">
        <v>0</v>
      </c>
      <c r="R49" s="82">
        <v>0</v>
      </c>
      <c r="S49" s="70">
        <v>16</v>
      </c>
      <c r="T49" s="108"/>
      <c r="U49" s="64" t="str">
        <f t="shared" ref="U49" si="54">IFERROR(P49/Q49-1,"n/a")</f>
        <v>n/a</v>
      </c>
      <c r="V49" s="64" t="str">
        <f t="shared" ref="V49" si="55">IFERROR(P49/R49-1,"n/a")</f>
        <v>n/a</v>
      </c>
      <c r="W49" s="60">
        <f t="shared" ref="W49" si="56">IFERROR(P49/S49-1,"n/a")</f>
        <v>-0.4375</v>
      </c>
      <c r="X49" s="119"/>
      <c r="Y49" s="89">
        <v>0</v>
      </c>
      <c r="Z49" s="70">
        <v>0</v>
      </c>
      <c r="AA49" s="78">
        <v>16</v>
      </c>
      <c r="AB49" s="9"/>
    </row>
    <row r="50" spans="3:28" ht="14.4">
      <c r="C50" s="33"/>
      <c r="D50" s="26" t="s">
        <v>11</v>
      </c>
      <c r="E50" s="32"/>
      <c r="F50" s="74">
        <f t="shared" si="50"/>
        <v>0</v>
      </c>
      <c r="G50" s="74">
        <f t="shared" si="50"/>
        <v>0</v>
      </c>
      <c r="H50" s="74">
        <f t="shared" si="50"/>
        <v>0</v>
      </c>
      <c r="I50" s="74">
        <f t="shared" si="50"/>
        <v>0</v>
      </c>
      <c r="J50" s="74">
        <f t="shared" si="50"/>
        <v>0</v>
      </c>
      <c r="K50" s="64" t="str">
        <f>IFERROR(F50/G50-1,"n/a")</f>
        <v>n/a</v>
      </c>
      <c r="L50" s="64" t="str">
        <f t="shared" si="51"/>
        <v>n/a</v>
      </c>
      <c r="M50" s="64" t="str">
        <f t="shared" si="52"/>
        <v>n/a</v>
      </c>
      <c r="N50" s="60" t="str">
        <f t="shared" si="53"/>
        <v>n/a</v>
      </c>
      <c r="O50" s="109"/>
      <c r="P50" s="82">
        <v>15637</v>
      </c>
      <c r="Q50" s="82">
        <v>0</v>
      </c>
      <c r="R50" s="82">
        <v>0</v>
      </c>
      <c r="S50" s="82">
        <v>20248</v>
      </c>
      <c r="T50" s="109"/>
      <c r="U50" s="64" t="str">
        <f>IFERROR(P50/Q50-1,"n/a")</f>
        <v>n/a</v>
      </c>
      <c r="V50" s="64" t="str">
        <f>IFERROR(P50/R50-1,"n/a")</f>
        <v>n/a</v>
      </c>
      <c r="W50" s="60">
        <f>IFERROR(P50/S50-1,"n/a")</f>
        <v>-0.22772619517977088</v>
      </c>
      <c r="X50" s="109"/>
      <c r="Y50" s="82">
        <v>0</v>
      </c>
      <c r="Z50" s="84">
        <v>0</v>
      </c>
      <c r="AA50" s="78">
        <v>20248</v>
      </c>
      <c r="AB50" s="9"/>
    </row>
    <row r="51" spans="3:28" thickBot="1">
      <c r="C51" s="35" t="s">
        <v>12</v>
      </c>
      <c r="D51" s="36"/>
      <c r="E51" s="37"/>
      <c r="F51" s="75">
        <f>F37+F40+F43+F46+F49</f>
        <v>322</v>
      </c>
      <c r="G51" s="75">
        <f t="shared" ref="G51:J51" si="57">G37+G40+G43+G46+G49</f>
        <v>260</v>
      </c>
      <c r="H51" s="75">
        <f t="shared" si="57"/>
        <v>5</v>
      </c>
      <c r="I51" s="75">
        <f t="shared" si="57"/>
        <v>160</v>
      </c>
      <c r="J51" s="75">
        <f t="shared" si="57"/>
        <v>229</v>
      </c>
      <c r="K51" s="66">
        <f>IFERROR(F51/G51-1,"n/a")</f>
        <v>0.2384615384615385</v>
      </c>
      <c r="L51" s="66">
        <f t="shared" si="51"/>
        <v>63.400000000000006</v>
      </c>
      <c r="M51" s="66">
        <f t="shared" si="52"/>
        <v>1.0125000000000002</v>
      </c>
      <c r="N51" s="62">
        <f t="shared" si="53"/>
        <v>0.40611353711790388</v>
      </c>
      <c r="O51" s="46"/>
      <c r="P51" s="75">
        <f t="shared" ref="P51:S51" si="58">P37+P40+P43+P46+P49</f>
        <v>3673</v>
      </c>
      <c r="Q51" s="75">
        <f t="shared" si="58"/>
        <v>1673</v>
      </c>
      <c r="R51" s="75">
        <f t="shared" si="58"/>
        <v>159</v>
      </c>
      <c r="S51" s="75">
        <f t="shared" si="58"/>
        <v>3912</v>
      </c>
      <c r="T51" s="46"/>
      <c r="U51" s="66">
        <f>IFERROR(P51/Q51-1,"n/a")</f>
        <v>1.195457262402869</v>
      </c>
      <c r="V51" s="66">
        <f>IFERROR(P51/R51-1,"n/a")</f>
        <v>22.10062893081761</v>
      </c>
      <c r="W51" s="62">
        <f>IFERROR(P51/S51-1,"n/a")</f>
        <v>-6.1094069529652351E-2</v>
      </c>
      <c r="X51" s="46"/>
      <c r="Y51" s="46">
        <f t="shared" ref="Y51:AA51" si="59">Y37+Y40+Y43+Y46+Y49</f>
        <v>1673</v>
      </c>
      <c r="Z51" s="46">
        <f t="shared" si="59"/>
        <v>886</v>
      </c>
      <c r="AA51" s="80">
        <f t="shared" si="59"/>
        <v>3912</v>
      </c>
      <c r="AB51" s="9"/>
    </row>
    <row r="52" spans="3:28" ht="15.6" thickTop="1" thickBot="1">
      <c r="C52" s="38" t="s">
        <v>13</v>
      </c>
      <c r="D52" s="39"/>
      <c r="E52" s="40"/>
      <c r="F52" s="76">
        <f>F38+F41+F44+F47+F50</f>
        <v>921313</v>
      </c>
      <c r="G52" s="76">
        <f t="shared" ref="G52:J52" si="60">G38+G41+G44+G47+G50</f>
        <v>406067</v>
      </c>
      <c r="H52" s="76">
        <f t="shared" si="60"/>
        <v>4146</v>
      </c>
      <c r="I52" s="76">
        <f t="shared" si="60"/>
        <v>226273</v>
      </c>
      <c r="J52" s="76">
        <f t="shared" si="60"/>
        <v>655947</v>
      </c>
      <c r="K52" s="67">
        <f>IFERROR(F52/G52-1,"n/a")</f>
        <v>1.2688694230262492</v>
      </c>
      <c r="L52" s="67">
        <f t="shared" si="51"/>
        <v>221.21731789676798</v>
      </c>
      <c r="M52" s="67">
        <f t="shared" si="52"/>
        <v>3.071687740030848</v>
      </c>
      <c r="N52" s="63">
        <f t="shared" si="53"/>
        <v>0.40455402646860184</v>
      </c>
      <c r="O52" s="47"/>
      <c r="P52" s="76">
        <f t="shared" ref="P52:S52" si="61">P38+P41+P44+P47+P50</f>
        <v>9237323</v>
      </c>
      <c r="Q52" s="76">
        <f t="shared" si="61"/>
        <v>2410085</v>
      </c>
      <c r="R52" s="76">
        <f t="shared" si="61"/>
        <v>104401</v>
      </c>
      <c r="S52" s="76">
        <f t="shared" si="61"/>
        <v>9620127</v>
      </c>
      <c r="T52" s="47"/>
      <c r="U52" s="67">
        <f>IFERROR(P52/Q52-1,"n/a")</f>
        <v>2.8327789268843215</v>
      </c>
      <c r="V52" s="67">
        <f>IFERROR(P52/R52-1,"n/a")</f>
        <v>87.479257861514739</v>
      </c>
      <c r="W52" s="63">
        <f>IFERROR(P52/S52-1,"n/a")</f>
        <v>-3.9791990272061928E-2</v>
      </c>
      <c r="X52" s="47"/>
      <c r="Y52" s="47">
        <f t="shared" ref="Y52:AA52" si="62">Y38+Y41+Y44+Y47+Y50</f>
        <v>2413306</v>
      </c>
      <c r="Z52" s="47">
        <f t="shared" si="62"/>
        <v>1777720</v>
      </c>
      <c r="AA52" s="81">
        <f t="shared" si="62"/>
        <v>9620127</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8cd7474e-1d48-42f1-a929-9fa835c241d5"/>
    <ds:schemaRef ds:uri="http://www.w3.org/XML/1998/namespace"/>
    <ds:schemaRef ds:uri="http://schemas.microsoft.com/office/infopath/2007/PartnerControls"/>
    <ds:schemaRef ds:uri="50acc271-0769-44fa-a07c-5c2dfce6e462"/>
    <ds:schemaRef ds:uri="http://purl.org/dc/terms/"/>
  </ds:schemaRefs>
</ds:datastoreItem>
</file>

<file path=customXml/itemProps3.xml><?xml version="1.0" encoding="utf-8"?>
<ds:datastoreItem xmlns:ds="http://schemas.openxmlformats.org/officeDocument/2006/customXml" ds:itemID="{DDAEFEEA-9F65-42F3-8D5D-4D178943F0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28</vt:i4>
      </vt:variant>
      <vt:variant>
        <vt:lpstr>Named Ranges</vt:lpstr>
      </vt:variant>
      <vt:variant>
        <vt:i4>3</vt:i4>
      </vt:variant>
    </vt:vector>
  </HeadingPairs>
  <TitlesOfParts>
    <vt:vector size="31" baseType="lpstr">
      <vt:lpstr> </vt:lpstr>
      <vt:lpstr>Disclaimer</vt:lpstr>
      <vt:lpstr>Notes</vt:lpstr>
      <vt:lpstr>Occupancy_2023</vt:lpstr>
      <vt:lpstr>Traffic&gt;</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2023-07-14T13:37:19Z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