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activeTab="3"/>
  </bookViews>
  <sheets>
    <sheet name=" " sheetId="3" r:id="rId1"/>
    <sheet name="Disclaimer" sheetId="13" r:id="rId2"/>
    <sheet name="Notes" sheetId="11" r:id="rId3"/>
    <sheet name="Occupancy_2022" sheetId="24" r:id="rId4"/>
    <sheet name="Traffic&gt;" sheetId="25" r:id="rId5"/>
    <sheet name="Oct-22" sheetId="27" r:id="rId6"/>
    <sheet name="Sep-22" sheetId="26" r:id="rId7"/>
    <sheet name="Aug-22" sheetId="22" r:id="rId8"/>
    <sheet name="Jul-22" sheetId="21" r:id="rId9"/>
    <sheet name="Jun-22" sheetId="20" r:id="rId10"/>
    <sheet name="May-22" sheetId="19" r:id="rId11"/>
    <sheet name="Apr-22" sheetId="18" r:id="rId12"/>
    <sheet name="Mar-22" sheetId="17" r:id="rId13"/>
    <sheet name="Feb-22" sheetId="16" r:id="rId14"/>
    <sheet name="Jan-22" sheetId="15" r:id="rId15"/>
    <sheet name="Dec-21" sheetId="14" r:id="rId16"/>
    <sheet name="Nov-21" sheetId="10" r:id="rId17"/>
    <sheet name="Oct-21" sheetId="9" r:id="rId18"/>
    <sheet name="Sept-21" sheetId="1" r:id="rId19"/>
  </sheets>
  <externalReferences>
    <externalReference r:id="rId20"/>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1" hidden="1">'Apr-22'!$X:$XFD</definedName>
    <definedName name="Z_5F6D01E3_9E6F_4D7F_980F_63899AF95899_.wvu.Cols" localSheetId="7" hidden="1">'Aug-22'!$X:$XFD</definedName>
    <definedName name="Z_5F6D01E3_9E6F_4D7F_980F_63899AF95899_.wvu.Cols" localSheetId="15" hidden="1">'Dec-21'!$S:$XFD</definedName>
    <definedName name="Z_5F6D01E3_9E6F_4D7F_980F_63899AF95899_.wvu.Cols" localSheetId="1" hidden="1">Disclaimer!$X:$XFD</definedName>
    <definedName name="Z_5F6D01E3_9E6F_4D7F_980F_63899AF95899_.wvu.Cols" localSheetId="13" hidden="1">'Feb-22'!$X:$XFD</definedName>
    <definedName name="Z_5F6D01E3_9E6F_4D7F_980F_63899AF95899_.wvu.Cols" localSheetId="14" hidden="1">'Jan-22'!$X:$XFD</definedName>
    <definedName name="Z_5F6D01E3_9E6F_4D7F_980F_63899AF95899_.wvu.Cols" localSheetId="8" hidden="1">'Jul-22'!$X:$XFD</definedName>
    <definedName name="Z_5F6D01E3_9E6F_4D7F_980F_63899AF95899_.wvu.Cols" localSheetId="9" hidden="1">'Jun-22'!$X:$XFD</definedName>
    <definedName name="Z_5F6D01E3_9E6F_4D7F_980F_63899AF95899_.wvu.Cols" localSheetId="12" hidden="1">'Mar-22'!$X:$XFD</definedName>
    <definedName name="Z_5F6D01E3_9E6F_4D7F_980F_63899AF95899_.wvu.Cols" localSheetId="10" hidden="1">'May-22'!$X:$XFD</definedName>
    <definedName name="Z_5F6D01E3_9E6F_4D7F_980F_63899AF95899_.wvu.Cols" localSheetId="2" hidden="1">Notes!$S:$XFD</definedName>
    <definedName name="Z_5F6D01E3_9E6F_4D7F_980F_63899AF95899_.wvu.Cols" localSheetId="16" hidden="1">'Nov-21'!$S:$XFD</definedName>
    <definedName name="Z_5F6D01E3_9E6F_4D7F_980F_63899AF95899_.wvu.Cols" localSheetId="3" hidden="1">Occupancy_2022!$U:$XFD</definedName>
    <definedName name="Z_5F6D01E3_9E6F_4D7F_980F_63899AF95899_.wvu.Cols" localSheetId="17" hidden="1">'Oct-21'!$S:$XFD</definedName>
    <definedName name="Z_5F6D01E3_9E6F_4D7F_980F_63899AF95899_.wvu.Cols" localSheetId="5" hidden="1">'Oct-22'!$X:$XFD</definedName>
    <definedName name="Z_5F6D01E3_9E6F_4D7F_980F_63899AF95899_.wvu.Cols" localSheetId="6" hidden="1">'Sep-22'!$X:$XFD</definedName>
    <definedName name="Z_5F6D01E3_9E6F_4D7F_980F_63899AF95899_.wvu.Cols" localSheetId="18"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1" hidden="1">'Apr-22'!$49:$1048576,'Apr-22'!$30:$48</definedName>
    <definedName name="Z_5F6D01E3_9E6F_4D7F_980F_63899AF95899_.wvu.Rows" localSheetId="15" hidden="1">'Dec-21'!$49:$1048576,'Dec-21'!$30:$48</definedName>
    <definedName name="Z_5F6D01E3_9E6F_4D7F_980F_63899AF95899_.wvu.Rows" localSheetId="1" hidden="1">Disclaimer!$45:$1048576,Disclaimer!$30:$44</definedName>
    <definedName name="Z_5F6D01E3_9E6F_4D7F_980F_63899AF95899_.wvu.Rows" localSheetId="13" hidden="1">'Feb-22'!$49:$1048576,'Feb-22'!$30:$48</definedName>
    <definedName name="Z_5F6D01E3_9E6F_4D7F_980F_63899AF95899_.wvu.Rows" localSheetId="14" hidden="1">'Jan-22'!$49:$1048576,'Jan-22'!$30:$48</definedName>
    <definedName name="Z_5F6D01E3_9E6F_4D7F_980F_63899AF95899_.wvu.Rows" localSheetId="9" hidden="1">'Jun-22'!$49:$1048576,'Jun-22'!$30:$48</definedName>
    <definedName name="Z_5F6D01E3_9E6F_4D7F_980F_63899AF95899_.wvu.Rows" localSheetId="12" hidden="1">'Mar-22'!$49:$1048576,'Mar-22'!$30:$48</definedName>
    <definedName name="Z_5F6D01E3_9E6F_4D7F_980F_63899AF95899_.wvu.Rows" localSheetId="10" hidden="1">'May-22'!$49:$1048576,'May-22'!$30:$48</definedName>
    <definedName name="Z_5F6D01E3_9E6F_4D7F_980F_63899AF95899_.wvu.Rows" localSheetId="2" hidden="1">Notes!$45:$1048576,Notes!$27:$44</definedName>
    <definedName name="Z_5F6D01E3_9E6F_4D7F_980F_63899AF95899_.wvu.Rows" localSheetId="16" hidden="1">'Nov-21'!$49:$1048576,'Nov-21'!$30:$48</definedName>
    <definedName name="Z_5F6D01E3_9E6F_4D7F_980F_63899AF95899_.wvu.Rows" localSheetId="17" hidden="1">'Oct-21'!$49:$1048576,'Oct-21'!$30:$48</definedName>
    <definedName name="Z_5F6D01E3_9E6F_4D7F_980F_63899AF95899_.wvu.Rows" localSheetId="18"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7" l="1"/>
  <c r="F56" i="27"/>
  <c r="F26" i="19"/>
  <c r="F26" i="20"/>
  <c r="F29" i="22"/>
  <c r="F20" i="22"/>
  <c r="F20" i="27"/>
  <c r="P29" i="27"/>
  <c r="O29" i="27"/>
  <c r="N29" i="27"/>
  <c r="P28" i="27"/>
  <c r="O28" i="27"/>
  <c r="O55" i="27" s="1"/>
  <c r="N28" i="27"/>
  <c r="M28" i="27"/>
  <c r="M55" i="27" s="1"/>
  <c r="S55" i="27" s="1"/>
  <c r="P26" i="27"/>
  <c r="O26" i="27"/>
  <c r="O53" i="27" s="1"/>
  <c r="N26" i="27"/>
  <c r="M26" i="27"/>
  <c r="M53" i="27" s="1"/>
  <c r="P25" i="27"/>
  <c r="O25" i="27"/>
  <c r="O52" i="27" s="1"/>
  <c r="N25" i="27"/>
  <c r="M25" i="27"/>
  <c r="S25" i="27" s="1"/>
  <c r="P23" i="27"/>
  <c r="O23" i="27"/>
  <c r="O50" i="27" s="1"/>
  <c r="N23" i="27"/>
  <c r="M23" i="27"/>
  <c r="M50" i="27" s="1"/>
  <c r="P22" i="27"/>
  <c r="O22" i="27"/>
  <c r="O49" i="27" s="1"/>
  <c r="N22" i="27"/>
  <c r="M22" i="27"/>
  <c r="M49" i="27" s="1"/>
  <c r="P20" i="27"/>
  <c r="O20" i="27"/>
  <c r="O47" i="27" s="1"/>
  <c r="N20" i="27"/>
  <c r="P19" i="27"/>
  <c r="O19" i="27"/>
  <c r="O46" i="27" s="1"/>
  <c r="N19" i="27"/>
  <c r="P17" i="27"/>
  <c r="O17" i="27"/>
  <c r="O44" i="27" s="1"/>
  <c r="N17" i="27"/>
  <c r="M17" i="27"/>
  <c r="P16" i="27"/>
  <c r="O16" i="27"/>
  <c r="N16" i="27"/>
  <c r="M16" i="27"/>
  <c r="Q16" i="27" s="1"/>
  <c r="P14" i="27"/>
  <c r="O14" i="27"/>
  <c r="N14" i="27"/>
  <c r="M14" i="27"/>
  <c r="Q14" i="27" s="1"/>
  <c r="P13" i="27"/>
  <c r="O13" i="27"/>
  <c r="O40" i="27" s="1"/>
  <c r="N13" i="27"/>
  <c r="M13" i="27"/>
  <c r="S13" i="27" s="1"/>
  <c r="U58" i="27"/>
  <c r="T58" i="27"/>
  <c r="V57" i="27"/>
  <c r="U57" i="27"/>
  <c r="T57" i="27"/>
  <c r="V56" i="27"/>
  <c r="O56" i="27"/>
  <c r="I56" i="27"/>
  <c r="H56" i="27"/>
  <c r="G56" i="27"/>
  <c r="I55" i="27"/>
  <c r="H55" i="27"/>
  <c r="G55" i="27"/>
  <c r="F55" i="27"/>
  <c r="J55" i="27" s="1"/>
  <c r="K53" i="27"/>
  <c r="I53" i="27"/>
  <c r="H53" i="27"/>
  <c r="G53" i="27"/>
  <c r="F53" i="27"/>
  <c r="I52" i="27"/>
  <c r="H52" i="27"/>
  <c r="G52" i="27"/>
  <c r="F52" i="27"/>
  <c r="L52" i="27" s="1"/>
  <c r="I50" i="27"/>
  <c r="H50" i="27"/>
  <c r="G50" i="27"/>
  <c r="F50" i="27"/>
  <c r="L50" i="27" s="1"/>
  <c r="J49" i="27"/>
  <c r="I49" i="27"/>
  <c r="H49" i="27"/>
  <c r="H57" i="27" s="1"/>
  <c r="G49" i="27"/>
  <c r="F49" i="27"/>
  <c r="V47" i="27"/>
  <c r="V58" i="27" s="1"/>
  <c r="I47" i="27"/>
  <c r="H47" i="27"/>
  <c r="G47" i="27"/>
  <c r="I46" i="27"/>
  <c r="H46" i="27"/>
  <c r="G46" i="27"/>
  <c r="F46" i="27"/>
  <c r="L46" i="27" s="1"/>
  <c r="I44" i="27"/>
  <c r="H44" i="27"/>
  <c r="K44" i="27" s="1"/>
  <c r="G44" i="27"/>
  <c r="J44" i="27" s="1"/>
  <c r="F44" i="27"/>
  <c r="N43" i="27"/>
  <c r="I43" i="27"/>
  <c r="H43" i="27"/>
  <c r="G43" i="27"/>
  <c r="F43" i="27"/>
  <c r="L43" i="27" s="1"/>
  <c r="I41" i="27"/>
  <c r="I58" i="27" s="1"/>
  <c r="H41" i="27"/>
  <c r="G41" i="27"/>
  <c r="F41" i="27"/>
  <c r="K41" i="27" s="1"/>
  <c r="I40" i="27"/>
  <c r="I57" i="27" s="1"/>
  <c r="H40" i="27"/>
  <c r="G40" i="27"/>
  <c r="G57" i="27" s="1"/>
  <c r="F40" i="27"/>
  <c r="F36" i="27"/>
  <c r="T31" i="27"/>
  <c r="I31" i="27"/>
  <c r="H31" i="27"/>
  <c r="G31" i="27"/>
  <c r="V30" i="27"/>
  <c r="U30" i="27"/>
  <c r="T30" i="27"/>
  <c r="I30" i="27"/>
  <c r="H30" i="27"/>
  <c r="G30" i="27"/>
  <c r="F30" i="27"/>
  <c r="K30" i="27" s="1"/>
  <c r="V29" i="27"/>
  <c r="V31" i="27" s="1"/>
  <c r="U29" i="27"/>
  <c r="U31" i="27" s="1"/>
  <c r="P56" i="27"/>
  <c r="N56" i="27"/>
  <c r="V28" i="27"/>
  <c r="P55" i="27"/>
  <c r="N55" i="27"/>
  <c r="L28" i="27"/>
  <c r="K28" i="27"/>
  <c r="J28" i="27"/>
  <c r="S26" i="27"/>
  <c r="Q26" i="27"/>
  <c r="P53" i="27"/>
  <c r="N53" i="27"/>
  <c r="L26" i="27"/>
  <c r="K26" i="27"/>
  <c r="J26" i="27"/>
  <c r="P52" i="27"/>
  <c r="N52" i="27"/>
  <c r="L25" i="27"/>
  <c r="K25" i="27"/>
  <c r="J25" i="27"/>
  <c r="P50" i="27"/>
  <c r="N50" i="27"/>
  <c r="L23" i="27"/>
  <c r="K23" i="27"/>
  <c r="J23" i="27"/>
  <c r="P49" i="27"/>
  <c r="N49" i="27"/>
  <c r="L22" i="27"/>
  <c r="K22" i="27"/>
  <c r="J22" i="27"/>
  <c r="P47" i="27"/>
  <c r="N47" i="27"/>
  <c r="J20" i="27"/>
  <c r="P46" i="27"/>
  <c r="N46" i="27"/>
  <c r="L19" i="27"/>
  <c r="K19" i="27"/>
  <c r="J19" i="27"/>
  <c r="P44" i="27"/>
  <c r="N44" i="27"/>
  <c r="M44" i="27"/>
  <c r="L17" i="27"/>
  <c r="K17" i="27"/>
  <c r="J17" i="27"/>
  <c r="L16" i="27"/>
  <c r="K16" i="27"/>
  <c r="J16" i="27"/>
  <c r="S14" i="27"/>
  <c r="P41" i="27"/>
  <c r="O41" i="27"/>
  <c r="N41" i="27"/>
  <c r="L14" i="27"/>
  <c r="K14" i="27"/>
  <c r="J14" i="27"/>
  <c r="P40" i="27"/>
  <c r="N40" i="27"/>
  <c r="L13" i="27"/>
  <c r="K13" i="27"/>
  <c r="J13" i="27"/>
  <c r="F20" i="26"/>
  <c r="F29" i="26"/>
  <c r="K29" i="27" l="1"/>
  <c r="L56" i="27"/>
  <c r="J29" i="27"/>
  <c r="L29" i="27"/>
  <c r="R26" i="27"/>
  <c r="J53" i="27"/>
  <c r="F57" i="27"/>
  <c r="L57" i="27" s="1"/>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G58" i="27"/>
  <c r="K49" i="27"/>
  <c r="H58" i="27"/>
  <c r="R16" i="27"/>
  <c r="R25" i="27"/>
  <c r="S50" i="27"/>
  <c r="R50" i="27"/>
  <c r="Q50" i="27"/>
  <c r="S49" i="27"/>
  <c r="N58" i="27"/>
  <c r="N57" i="27"/>
  <c r="S44" i="27"/>
  <c r="R44" i="27"/>
  <c r="Q44" i="27"/>
  <c r="P58" i="27"/>
  <c r="O58" i="27"/>
  <c r="R53" i="27"/>
  <c r="Q53" i="27"/>
  <c r="S53" i="27"/>
  <c r="K20" i="27"/>
  <c r="R22" i="27"/>
  <c r="N30" i="27"/>
  <c r="O43" i="27"/>
  <c r="O57" i="27" s="1"/>
  <c r="J52" i="27"/>
  <c r="Q17" i="27"/>
  <c r="L20" i="27"/>
  <c r="R28" i="27"/>
  <c r="R17" i="27"/>
  <c r="Q23" i="27"/>
  <c r="S28" i="27"/>
  <c r="O30" i="27"/>
  <c r="F31" i="27"/>
  <c r="N31" i="27"/>
  <c r="L40" i="27"/>
  <c r="P43" i="27"/>
  <c r="P57" i="27" s="1"/>
  <c r="F47" i="27"/>
  <c r="K52" i="27"/>
  <c r="Q13" i="27"/>
  <c r="S17" i="27"/>
  <c r="R23" i="27"/>
  <c r="P30" i="27"/>
  <c r="O31" i="27"/>
  <c r="M40" i="27"/>
  <c r="J50" i="27"/>
  <c r="J56" i="27"/>
  <c r="S23" i="27"/>
  <c r="Q25" i="27"/>
  <c r="P31" i="27"/>
  <c r="J43" i="27"/>
  <c r="Q49" i="27"/>
  <c r="M52" i="27"/>
  <c r="Q55" i="27"/>
  <c r="K43" i="27"/>
  <c r="R49" i="27"/>
  <c r="R55"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J57" i="27" l="1"/>
  <c r="K57" i="27"/>
  <c r="R41" i="27"/>
  <c r="S41" i="27"/>
  <c r="R43" i="27"/>
  <c r="K31" i="27"/>
  <c r="J31" i="27"/>
  <c r="L31" i="27"/>
  <c r="S43" i="27"/>
  <c r="S52" i="27"/>
  <c r="R52" i="27"/>
  <c r="Q52" i="27"/>
  <c r="Q40" i="27"/>
  <c r="R40" i="27"/>
  <c r="S40" i="27"/>
  <c r="F58"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L58" i="27" l="1"/>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L58" i="26" l="1"/>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S17" i="20"/>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M13" i="21" l="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47" i="26" l="1"/>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7" l="1"/>
  <c r="R47" i="27"/>
  <c r="S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56" i="26" l="1"/>
  <c r="M29" i="27"/>
  <c r="R29" i="26"/>
  <c r="Q29" i="26"/>
  <c r="S29" i="26"/>
  <c r="M31" i="26"/>
  <c r="R30" i="26"/>
  <c r="S30" i="26"/>
  <c r="Q30" i="26"/>
  <c r="S19" i="27"/>
  <c r="R19" i="27"/>
  <c r="Q19" i="27"/>
  <c r="M46" i="27"/>
  <c r="M30"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31" i="26" l="1"/>
  <c r="Q31" i="26"/>
  <c r="R31" i="26"/>
  <c r="M56" i="27"/>
  <c r="R29" i="27"/>
  <c r="S29" i="27"/>
  <c r="Q29" i="27"/>
  <c r="M31" i="27"/>
  <c r="S56" i="26"/>
  <c r="R56" i="26"/>
  <c r="Q56" i="26"/>
  <c r="M58" i="26"/>
  <c r="Q46" i="27"/>
  <c r="R46" i="27"/>
  <c r="S46" i="27"/>
  <c r="M57"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31" i="27" l="1"/>
  <c r="S31" i="27"/>
  <c r="Q31" i="27"/>
  <c r="S58" i="26"/>
  <c r="R58" i="26"/>
  <c r="Q58" i="26"/>
  <c r="R56" i="27"/>
  <c r="Q56" i="27"/>
  <c r="S56" i="27"/>
  <c r="M58"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S58" i="27" l="1"/>
  <c r="R58" i="27"/>
  <c r="Q58" i="27"/>
  <c r="J27" i="9"/>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<sst xmlns="http://schemas.openxmlformats.org/spreadsheetml/2006/main" count="668" uniqueCount="98">
  <si>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</si>
  <si>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</si>
  <si>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</si>
  <si>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</si>
  <si>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</si>
  <si>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</si>
  <si>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</si>
  <si>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</si>
  <si>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</si>
  <si>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</si>
  <si>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</si>
  <si>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</si>
  <si>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</si>
  <si>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</si>
  <si>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</si>
  <si>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</si>
  <si>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</si>
  <si>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</si>
  <si>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</si>
  <si>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</si>
  <si>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</si>
  <si>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</si>
  <si>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</si>
  <si>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</si>
  <si>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</si>
  <si>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</si>
  <si>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</si>
  <si>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</si>
  <si>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</si>
  <si>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</si>
  <si>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</si>
  <si>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</si>
  <si>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</si>
  <si>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</si>
  <si>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</si>
  <si>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</si>
  <si>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</si>
  <si>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</si>
  <si>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</si>
  <si>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</si>
  <si>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</si>
  <si>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</si>
  <si>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</si>
  <si>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</si>
  <si>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</si>
  <si>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</si>
  <si>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</si>
  <si>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</si>
  <si>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</si>
  <si>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</si>
  <si>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</si>
  <si>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</si>
  <si>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</si>
  <si>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</si>
  <si>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</si>
  <si>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</si>
  <si>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</si>
  <si>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</si>
  <si>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</si>
  <si>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</si>
  <si>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</si>
  <si>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</si>
  <si>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</si>
  <si>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</si>
  <si>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</si>
  <si>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</si>
  <si>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</si>
  <si>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</si>
  <si>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</si>
  <si>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</si>
  <si>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</si>
  <si>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</si>
  <si>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</si>
  <si>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</si>
  <si>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</si>
  <si>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</si>
  <si>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</si>
  <si>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</si>
  <si>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</si>
  <si>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</si>
  <si>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</si>
  <si>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</si>
  <si>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</si>
  <si>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</si>
  <si>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</si>
  <si>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</si>
  <si>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</si>
  <si>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</si>
  <si>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</si>
  <si>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</si>
  <si>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</si>
  <si>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</si>
  <si>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</si>
  <si>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Updated</t>
  </si>
  <si>
    <t>Previous</t>
  </si>
  <si>
    <t xml:space="preserve">Notes: </t>
  </si>
  <si>
    <t>Occupancy ratios will lag one month due to availability of data</t>
  </si>
  <si>
    <t>Historical occupancy data updated in November 2022 to reflect latest data on each ship's lower berth passenger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</si>
</sst>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1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0" fillId="0" borderId="0" xfId="0" applyAlignment="1">
      <alignment horizontal="right"/>
    </xf>
    <xf numFmtId="0" fontId="0" fillId="0" borderId="6" xfId="0" applyBorder="1"/>
    <xf numFmtId="0" fontId="0" fillId="0" borderId="6" xfId="0" applyBorder="1"/>
    <xf numFmtId="168" fontId="17" fillId="3" borderId="0" xfId="2" applyNumberFormat="1" applyFont="1" applyFill="1"/>
    <xf numFmtId="0" fontId="29" fillId="3" borderId="0" xfId="3" applyFont="1" applyFill="1" applyBorder="1"/>
    <xf numFmtId="0" fontId="19" fillId="3" borderId="0" xfId="3" applyFont="1" applyFill="1"/>
    <xf numFmtId="9" fontId="29" fillId="3" borderId="0" xfId="8" applyFont="1" applyFill="1" applyBorder="1" applyAlignment="1" applyProtection="1">
      <alignment horizontal="right" vertical="center"/>
    </xf>
    <xf numFmtId="0" fontId="18" fillId="2" borderId="17" xfId="1" applyFont="1" applyBorder="1"/>
    <xf numFmtId="0" fontId="18" fillId="2" borderId="18" xfId="1" applyFont="1" applyBorder="1"/>
    <xf numFmtId="0" fontId="18" fillId="2" borderId="19" xfId="1" applyFont="1" applyBorder="1"/>
    <xf numFmtId="0" fontId="18" fillId="2" borderId="16" xfId="1" applyFont="1" applyBorder="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 Las Palmas (Oct 2022), 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44880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election activeCell="M28" sqref="M28"/>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1" t="s">
        <v>51</v>
      </c>
      <c r="G6" s="111"/>
      <c r="H6" s="111"/>
      <c r="I6" s="111"/>
      <c r="J6" s="111"/>
      <c r="K6" s="111"/>
      <c r="L6" s="112"/>
      <c r="M6" s="113" t="s">
        <v>52</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158488</v>
      </c>
      <c r="N17" s="69">
        <f>G17+'May-22'!N17</f>
        <v>0</v>
      </c>
      <c r="O17" s="69">
        <f>H17+'May-22'!O17</f>
        <v>1642</v>
      </c>
      <c r="P17" s="69">
        <f>I17+'May-22'!P17</f>
        <v>76540</v>
      </c>
      <c r="Q17" s="65" t="str">
        <f t="shared" si="9"/>
        <v>n/a</v>
      </c>
      <c r="R17" s="65">
        <f t="shared" si="10"/>
        <v>95.521315468940315</v>
      </c>
      <c r="S17" s="61">
        <f t="shared" si="11"/>
        <v>1.0706558662137446</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124</v>
      </c>
      <c r="U25" s="71">
        <v>37</v>
      </c>
      <c r="V25" s="71">
        <f>282+81</f>
        <v>363</v>
      </c>
    </row>
    <row r="26" spans="1:38" ht="14.4">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1059</v>
      </c>
      <c r="U27" s="47">
        <f t="shared" si="27"/>
        <v>667</v>
      </c>
      <c r="V27" s="47">
        <f t="shared" si="27"/>
        <v>3344</v>
      </c>
    </row>
    <row r="28" spans="1:38" s="23" customFormat="1" ht="15.6"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2632896</v>
      </c>
      <c r="N28" s="48">
        <f t="shared" si="26"/>
        <v>74087</v>
      </c>
      <c r="O28" s="48">
        <f t="shared" si="26"/>
        <v>1278404</v>
      </c>
      <c r="P28" s="48">
        <f t="shared" si="26"/>
        <v>4275202</v>
      </c>
      <c r="Q28" s="68">
        <f t="shared" si="22"/>
        <v>34.537894637385776</v>
      </c>
      <c r="R28" s="68">
        <f t="shared" si="23"/>
        <v>1.0595179614581931</v>
      </c>
      <c r="S28" s="64">
        <f t="shared" si="24"/>
        <v>-0.38414699469171276</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election activeCell="G24" sqref="G24"/>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1" t="s">
        <v>47</v>
      </c>
      <c r="G6" s="111"/>
      <c r="H6" s="111"/>
      <c r="I6" s="111"/>
      <c r="J6" s="111"/>
      <c r="K6" s="111"/>
      <c r="L6" s="112"/>
      <c r="M6" s="113" t="s">
        <v>49</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59882</v>
      </c>
      <c r="G17" s="69">
        <v>0</v>
      </c>
      <c r="H17" s="69">
        <v>0</v>
      </c>
      <c r="I17" s="69">
        <v>23341</v>
      </c>
      <c r="J17" s="65" t="str">
        <f t="shared" si="0"/>
        <v>n/a</v>
      </c>
      <c r="K17" s="65" t="str">
        <f t="shared" si="8"/>
        <v>n/a</v>
      </c>
      <c r="L17" s="61">
        <f t="shared" ref="L17:L28" si="12">IFERROR(F17/I17-1,"n/a")</f>
        <v>1.5655284692172571</v>
      </c>
      <c r="M17" s="69">
        <f>F17+'Apr-22'!M17</f>
        <v>82178</v>
      </c>
      <c r="N17" s="69">
        <f>G17+'Apr-22'!N17</f>
        <v>0</v>
      </c>
      <c r="O17" s="69">
        <f>H17+'Apr-22'!O17</f>
        <v>1642</v>
      </c>
      <c r="P17" s="69">
        <f>I17+'Apr-22'!P17</f>
        <v>42732</v>
      </c>
      <c r="Q17" s="65" t="str">
        <f t="shared" si="9"/>
        <v>n/a</v>
      </c>
      <c r="R17" s="65">
        <f t="shared" si="10"/>
        <v>49.047503045066989</v>
      </c>
      <c r="S17" s="61">
        <f t="shared" si="11"/>
        <v>0.92310212487129073</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124</v>
      </c>
      <c r="U25" s="71">
        <v>37</v>
      </c>
      <c r="V25" s="71">
        <f>282+81</f>
        <v>363</v>
      </c>
    </row>
    <row r="26" spans="1:38" ht="14.4">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579675</v>
      </c>
      <c r="G28" s="48">
        <f t="shared" si="25"/>
        <v>24481</v>
      </c>
      <c r="H28" s="48">
        <f t="shared" si="25"/>
        <v>0</v>
      </c>
      <c r="I28" s="48">
        <f t="shared" si="25"/>
        <v>841049</v>
      </c>
      <c r="J28" s="68">
        <f t="shared" si="0"/>
        <v>22.678567051999512</v>
      </c>
      <c r="K28" s="68" t="str">
        <f t="shared" si="21"/>
        <v>n/a</v>
      </c>
      <c r="L28" s="64">
        <f t="shared" si="12"/>
        <v>-0.31077142948865044</v>
      </c>
      <c r="M28" s="48">
        <f t="shared" si="26"/>
        <v>1955158</v>
      </c>
      <c r="N28" s="48">
        <f t="shared" si="26"/>
        <v>40586</v>
      </c>
      <c r="O28" s="48">
        <f t="shared" si="26"/>
        <v>1276191</v>
      </c>
      <c r="P28" s="48">
        <f t="shared" si="26"/>
        <v>3422813</v>
      </c>
      <c r="Q28" s="68">
        <f t="shared" si="22"/>
        <v>47.173212437786432</v>
      </c>
      <c r="R28" s="68">
        <f t="shared" si="23"/>
        <v>0.53202616222806776</v>
      </c>
      <c r="S28" s="64">
        <f t="shared" si="24"/>
        <v>-0.42878620596567796</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1" t="s">
        <v>45</v>
      </c>
      <c r="G6" s="111"/>
      <c r="H6" s="111"/>
      <c r="I6" s="111"/>
      <c r="J6" s="111"/>
      <c r="K6" s="111"/>
      <c r="L6" s="112"/>
      <c r="M6" s="113" t="s">
        <v>46</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124</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I27" sqref="I27"/>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1" t="s">
        <v>41</v>
      </c>
      <c r="G6" s="111"/>
      <c r="H6" s="111"/>
      <c r="I6" s="111"/>
      <c r="J6" s="111"/>
      <c r="K6" s="111"/>
      <c r="L6" s="112"/>
      <c r="M6" s="113" t="s">
        <v>43</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I27" sqref="I27"/>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1" t="s">
        <v>39</v>
      </c>
      <c r="G6" s="111"/>
      <c r="H6" s="111"/>
      <c r="I6" s="111"/>
      <c r="J6" s="111"/>
      <c r="K6" s="111"/>
      <c r="L6" s="112"/>
      <c r="M6" s="113" t="s">
        <v>38</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1" t="s">
        <v>33</v>
      </c>
      <c r="G6" s="111"/>
      <c r="H6" s="111"/>
      <c r="I6" s="111"/>
      <c r="J6" s="111"/>
      <c r="K6" s="111"/>
      <c r="L6" s="112"/>
      <c r="M6" s="113" t="s">
        <v>33</v>
      </c>
      <c r="N6" s="111"/>
      <c r="O6" s="111"/>
      <c r="P6" s="111"/>
      <c r="Q6" s="111"/>
      <c r="R6" s="111"/>
      <c r="S6" s="112"/>
      <c r="T6" s="113" t="s">
        <v>9</v>
      </c>
      <c r="U6" s="111"/>
      <c r="V6" s="111"/>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H26" sqref="H26"/>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3" t="s">
        <v>31</v>
      </c>
      <c r="G6" s="115"/>
      <c r="H6" s="115"/>
      <c r="I6" s="116"/>
      <c r="J6" s="117"/>
      <c r="K6" s="113" t="s">
        <v>32</v>
      </c>
      <c r="L6" s="115"/>
      <c r="M6" s="115"/>
      <c r="N6" s="116"/>
      <c r="O6" s="117"/>
      <c r="P6" s="111" t="s">
        <v>9</v>
      </c>
      <c r="Q6" s="11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1059</v>
      </c>
      <c r="L27" s="47">
        <f t="shared" si="2"/>
        <v>667</v>
      </c>
      <c r="M27" s="47">
        <f>M10+M13+M16+M19+M22+M25</f>
        <v>3344</v>
      </c>
      <c r="N27" s="67">
        <f>K27/L27-1</f>
        <v>0.58770614692653678</v>
      </c>
      <c r="O27" s="63">
        <f>K27/M27-1</f>
        <v>-0.68331339712918659</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Q27" sqref="Q27"/>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3" t="s">
        <v>27</v>
      </c>
      <c r="G6" s="115"/>
      <c r="H6" s="115"/>
      <c r="I6" s="116"/>
      <c r="J6" s="117"/>
      <c r="K6" s="113" t="s">
        <v>28</v>
      </c>
      <c r="L6" s="115"/>
      <c r="M6" s="115"/>
      <c r="N6" s="116"/>
      <c r="O6" s="117"/>
      <c r="P6" s="111" t="s">
        <v>9</v>
      </c>
      <c r="Q6" s="11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K8" sqref="K8:M8"/>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3" t="s">
        <v>24</v>
      </c>
      <c r="G6" s="115"/>
      <c r="H6" s="115"/>
      <c r="I6" s="116"/>
      <c r="J6" s="117"/>
      <c r="K6" s="113" t="s">
        <v>8</v>
      </c>
      <c r="L6" s="115"/>
      <c r="M6" s="115"/>
      <c r="N6" s="116"/>
      <c r="O6" s="117"/>
      <c r="P6" s="111" t="s">
        <v>9</v>
      </c>
      <c r="Q6" s="11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K10" sqref="K10:M28"/>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13" t="s">
        <v>22</v>
      </c>
      <c r="G6" s="115"/>
      <c r="H6" s="115"/>
      <c r="I6" s="116"/>
      <c r="J6" s="117"/>
      <c r="K6" s="113" t="s">
        <v>23</v>
      </c>
      <c r="L6" s="115"/>
      <c r="M6" s="115"/>
      <c r="N6" s="116"/>
      <c r="O6" s="117"/>
      <c r="P6" s="111" t="s">
        <v>9</v>
      </c>
      <c r="Q6" s="11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62"/>
  <sheetViews>
    <sheetView showGridLines="0" tabSelected="1" zoomScale="90" zoomScaleNormal="90" zoomScalePageLayoutView="40" workbookViewId="0">
      <selection activeCell="F14" sqref="F14"/>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10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94"/>
      <c r="G1" s="94"/>
      <c r="H1" s="94"/>
      <c r="I1" s="94"/>
      <c r="J1" s="94"/>
      <c r="K1" s="94"/>
      <c r="L1" s="94"/>
      <c r="M1" s="94"/>
      <c r="N1" s="94"/>
      <c r="O1" s="94"/>
      <c r="P1" s="94"/>
      <c r="Q1" s="94"/>
      <c r="R1" s="10"/>
      <c r="S1" s="10"/>
    </row>
    <row r="2" spans="1:35" ht="18.600000000000001" thickBot="1">
      <c r="A2" s="10"/>
      <c r="B2" s="9" t="s">
        <v>86</v>
      </c>
      <c r="C2" s="24"/>
      <c r="D2" s="24"/>
      <c r="E2" s="24"/>
      <c r="F2" s="95"/>
      <c r="G2" s="95"/>
      <c r="H2" s="95"/>
      <c r="I2" s="95"/>
      <c r="J2" s="95"/>
      <c r="K2" s="95"/>
      <c r="L2" s="95"/>
      <c r="M2" s="95"/>
      <c r="N2" s="95"/>
      <c r="O2" s="95"/>
      <c r="P2" s="95"/>
      <c r="Q2" s="95"/>
      <c r="R2" s="24"/>
      <c r="S2" s="24"/>
    </row>
    <row r="3" spans="1:35" ht="14.4">
      <c r="A3" s="10"/>
      <c r="B3" s="11"/>
      <c r="C3" s="25"/>
      <c r="D3" s="25"/>
      <c r="E3" s="25"/>
      <c r="F3" s="96"/>
      <c r="G3" s="96"/>
      <c r="H3" s="96"/>
      <c r="I3" s="96"/>
      <c r="J3" s="96"/>
      <c r="K3" s="96"/>
      <c r="L3" s="96"/>
      <c r="M3" s="96"/>
      <c r="N3" s="96"/>
      <c r="O3" s="96"/>
      <c r="P3" s="96"/>
      <c r="Q3" s="96"/>
      <c r="R3" s="25"/>
      <c r="S3" s="26">
        <f>+' '!I17</f>
        <v>44880</v>
      </c>
    </row>
    <row r="4" spans="1:35" ht="16.2">
      <c r="A4" s="10"/>
      <c r="B4" s="12" t="s">
        <v>7</v>
      </c>
      <c r="C4" s="27"/>
      <c r="D4" s="25"/>
      <c r="E4" s="59" t="s">
        <v>87</v>
      </c>
      <c r="F4" s="96"/>
      <c r="G4" s="96"/>
      <c r="H4" s="96"/>
      <c r="I4" s="96"/>
      <c r="J4" s="96"/>
      <c r="K4" s="96"/>
      <c r="L4" s="96"/>
      <c r="M4" s="96"/>
      <c r="N4" s="96"/>
      <c r="O4" s="96"/>
      <c r="P4" s="96"/>
      <c r="Q4" s="96"/>
      <c r="R4" s="25"/>
      <c r="S4" s="25"/>
    </row>
    <row r="5" spans="1:35" ht="14.4">
      <c r="A5" s="10"/>
      <c r="B5" s="11"/>
      <c r="C5" s="25"/>
      <c r="D5" s="25"/>
      <c r="E5" s="25"/>
      <c r="F5" s="96"/>
      <c r="G5" s="96"/>
      <c r="H5" s="96"/>
      <c r="I5" s="96"/>
      <c r="J5" s="96"/>
      <c r="K5" s="96"/>
      <c r="L5" s="96"/>
      <c r="M5" s="96"/>
      <c r="N5" s="96"/>
      <c r="O5" s="96"/>
      <c r="P5" s="96"/>
      <c r="Q5" s="96"/>
      <c r="R5" s="25"/>
      <c r="S5" s="25"/>
    </row>
    <row r="6" spans="1:35" ht="14.4">
      <c r="A6" s="10"/>
      <c r="B6" s="87" t="s">
        <v>83</v>
      </c>
      <c r="D6" s="25"/>
      <c r="E6" s="25"/>
      <c r="F6" s="96"/>
      <c r="G6" s="96"/>
      <c r="H6" s="96"/>
      <c r="I6" s="96"/>
      <c r="J6" s="96"/>
      <c r="K6" s="96"/>
      <c r="L6" s="96"/>
      <c r="M6" s="96"/>
      <c r="N6" s="96"/>
      <c r="O6" s="96"/>
      <c r="P6" s="96"/>
      <c r="Q6" s="96"/>
      <c r="R6" s="25"/>
      <c r="S6" s="25"/>
    </row>
    <row r="7" spans="1:35" ht="12.75" customHeight="1">
      <c r="A7" s="10"/>
      <c r="B7" s="11"/>
      <c r="C7" s="107" t="s">
        <v>93</v>
      </c>
      <c r="D7" s="108"/>
      <c r="E7" s="109"/>
      <c r="F7" s="96"/>
      <c r="G7" s="96"/>
      <c r="H7" s="96"/>
      <c r="I7" s="96"/>
      <c r="J7" s="96"/>
      <c r="K7" s="96"/>
      <c r="L7" s="96"/>
      <c r="M7" s="96"/>
      <c r="N7" s="96"/>
      <c r="O7" s="96"/>
      <c r="P7" s="96"/>
      <c r="Q7" s="96"/>
      <c r="R7" s="25"/>
      <c r="S7" s="25"/>
    </row>
    <row r="8" spans="1:35" s="21" customFormat="1" ht="14.4">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98">
        <v>0.438</v>
      </c>
      <c r="G9" s="99">
        <v>0.48799999999999999</v>
      </c>
      <c r="H9" s="99">
        <v>0.63400000000000001</v>
      </c>
      <c r="I9" s="99">
        <v>0.67100000000000004</v>
      </c>
      <c r="J9" s="99">
        <v>0.65500000000000003</v>
      </c>
      <c r="K9" s="99">
        <v>0.78100000000000003</v>
      </c>
      <c r="L9" s="99">
        <v>0.89800000000000002</v>
      </c>
      <c r="M9" s="99">
        <v>0.96599999999999997</v>
      </c>
      <c r="N9" s="99">
        <v>0.88600000000000001</v>
      </c>
      <c r="O9" s="99"/>
      <c r="P9" s="99"/>
      <c r="Q9" s="99"/>
    </row>
    <row r="10" spans="1:35" ht="20.25" customHeight="1">
      <c r="A10" s="10"/>
      <c r="B10" s="19"/>
      <c r="C10" s="104"/>
      <c r="D10" s="105"/>
      <c r="E10" s="105"/>
      <c r="F10" s="106"/>
      <c r="G10" s="106"/>
      <c r="H10" s="106"/>
      <c r="I10" s="106"/>
      <c r="J10" s="106"/>
      <c r="K10" s="106"/>
      <c r="L10" s="106"/>
      <c r="M10" s="106"/>
      <c r="N10" s="106"/>
      <c r="O10" s="106"/>
      <c r="P10" s="106"/>
      <c r="Q10" s="106"/>
    </row>
    <row r="11" spans="1:35" ht="12.75" customHeight="1">
      <c r="A11" s="10"/>
      <c r="B11" s="19"/>
      <c r="C11" s="107" t="s">
        <v>94</v>
      </c>
      <c r="D11" s="108"/>
      <c r="E11" s="110"/>
      <c r="F11" s="106"/>
      <c r="G11" s="106"/>
      <c r="H11" s="106"/>
      <c r="I11" s="106"/>
      <c r="J11" s="106"/>
      <c r="K11" s="106"/>
      <c r="L11" s="106"/>
      <c r="M11" s="106"/>
      <c r="N11" s="106"/>
      <c r="O11" s="106"/>
      <c r="P11" s="106"/>
      <c r="Q11" s="106"/>
    </row>
    <row r="12" spans="1:35" ht="20.25" customHeight="1">
      <c r="A12" s="10"/>
      <c r="B12" s="19"/>
      <c r="C12" s="28" t="s">
        <v>7</v>
      </c>
      <c r="D12" s="29"/>
      <c r="E12" s="29"/>
      <c r="F12" s="97" t="s">
        <v>75</v>
      </c>
      <c r="G12" s="97" t="s">
        <v>76</v>
      </c>
      <c r="H12" s="97" t="s">
        <v>77</v>
      </c>
      <c r="I12" s="97" t="s">
        <v>45</v>
      </c>
      <c r="J12" s="97" t="s">
        <v>47</v>
      </c>
      <c r="K12" s="97" t="s">
        <v>51</v>
      </c>
      <c r="L12" s="97" t="s">
        <v>55</v>
      </c>
      <c r="M12" s="97" t="s">
        <v>78</v>
      </c>
      <c r="N12" s="97" t="s">
        <v>79</v>
      </c>
      <c r="O12" s="97" t="s">
        <v>80</v>
      </c>
      <c r="P12" s="97" t="s">
        <v>81</v>
      </c>
      <c r="Q12" s="97" t="s">
        <v>82</v>
      </c>
    </row>
    <row r="13" spans="1:35" ht="20.25" customHeight="1">
      <c r="A13" s="10"/>
      <c r="B13" s="19"/>
      <c r="C13" s="92" t="s">
        <v>84</v>
      </c>
      <c r="D13" s="31"/>
      <c r="E13" s="31"/>
      <c r="F13" s="98">
        <v>0.41823087434338119</v>
      </c>
      <c r="G13" s="99">
        <v>0.47083755198064259</v>
      </c>
      <c r="H13" s="99">
        <v>0.6233573525072601</v>
      </c>
      <c r="I13" s="99">
        <v>0.66777314044950997</v>
      </c>
      <c r="J13" s="99">
        <v>0.65681540466649779</v>
      </c>
      <c r="K13" s="99">
        <v>0.78080882831305709</v>
      </c>
      <c r="L13" s="99">
        <v>0.89027550740676809</v>
      </c>
      <c r="M13" s="99">
        <v>0.96622440101119256</v>
      </c>
      <c r="N13" s="99"/>
      <c r="O13" s="99"/>
      <c r="P13" s="99"/>
      <c r="Q13" s="99"/>
    </row>
    <row r="14" spans="1:35" ht="20.25" customHeight="1">
      <c r="A14" s="10"/>
      <c r="B14" s="10"/>
      <c r="C14" s="10"/>
      <c r="D14" s="10"/>
      <c r="E14" s="10"/>
      <c r="O14" s="94"/>
      <c r="P14" s="94"/>
      <c r="Q14" s="94"/>
      <c r="R14" s="10"/>
    </row>
    <row r="15" spans="1:35" ht="20.25" customHeight="1">
      <c r="A15" s="10"/>
      <c r="B15" s="10"/>
      <c r="C15" s="93" t="s">
        <v>95</v>
      </c>
      <c r="D15" s="10"/>
      <c r="E15" s="10"/>
      <c r="O15" s="94"/>
      <c r="P15" s="94"/>
      <c r="Q15" s="94"/>
      <c r="R15" s="10"/>
    </row>
    <row r="16" spans="1:35" ht="18" customHeight="1">
      <c r="A16" s="10"/>
      <c r="B16" s="10"/>
      <c r="C16" s="93" t="s">
        <v>96</v>
      </c>
      <c r="D16" s="10"/>
      <c r="E16" s="10"/>
      <c r="O16" s="94"/>
      <c r="P16" s="94"/>
      <c r="Q16" s="94"/>
      <c r="R16" s="10"/>
    </row>
    <row r="17" spans="3:3" ht="18" customHeight="1">
      <c r="C17" s="93" t="s">
        <v>97</v>
      </c>
    </row>
    <row r="18" spans="3:3" ht="26.7" hidden="1" customHeight="1"/>
    <row r="19" spans="3:3" ht="26.4" hidden="1" customHeight="1"/>
    <row r="20" spans="3:3" ht="26.4" hidden="1" customHeight="1"/>
    <row r="21" spans="3:3" ht="26.7" hidden="1" customHeight="1"/>
    <row r="22" spans="3:3" ht="26.7" hidden="1" customHeight="1"/>
    <row r="23" spans="3:3" ht="26.7" hidden="1" customHeight="1"/>
    <row r="24" spans="3:3" ht="26.7" hidden="1" customHeight="1"/>
    <row r="25" spans="3:3" ht="26.7" hidden="1" customHeight="1"/>
    <row r="26" spans="3:3" ht="26.7" hidden="1" customHeight="1"/>
    <row r="27" spans="3:3" ht="26.7" hidden="1" customHeight="1"/>
    <row r="28" spans="3:3" ht="26.7" hidden="1" customHeight="1"/>
    <row r="29" spans="3:3" ht="26.7" hidden="1" customHeight="1"/>
    <row r="30" spans="3:3" ht="26.7" hidden="1" customHeight="1"/>
    <row r="31" spans="3:3" ht="26.7" hidden="1" customHeight="1"/>
    <row r="32" spans="3:3" ht="26.7" hidden="1" customHeight="1"/>
    <row r="33" ht="26.7" hidden="1" customHeight="1"/>
    <row r="34" ht="26.7" hidden="1" customHeight="1"/>
    <row r="35" ht="26.7" hidden="1" customHeight="1"/>
    <row r="36" ht="26.7" hidden="1" customHeight="1"/>
    <row r="37" ht="26.7" hidden="1" customHeight="1"/>
    <row r="38" ht="26.7" hidden="1" customHeight="1"/>
    <row r="39" ht="26.7" hidden="1" customHeight="1"/>
    <row r="40" ht="26.7" hidden="1" customHeight="1"/>
    <row r="41" ht="26.7" hidden="1" customHeight="1"/>
    <row r="42" ht="26.7" hidden="1" customHeight="1"/>
    <row r="43" ht="11.4" hidden="1" customHeight="1"/>
    <row r="44" ht="9" hidden="1" customHeight="1"/>
    <row r="45" ht="17.399999999999999"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row r="59" ht="26.7" hidden="1" customHeight="1"/>
    <row r="60" ht="26.7" hidden="1" customHeight="1"/>
    <row r="61" ht="26.7" hidden="1" customHeight="1"/>
    <row r="62"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C27" sqref="C27"/>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44813</v>
      </c>
    </row>
    <row r="4" spans="1:38" ht="16.2">
      <c r="A4" s="10"/>
      <c r="B4" s="12" t="s">
        <v>7</v>
      </c>
      <c r="C4" s="27"/>
      <c r="D4" s="25"/>
      <c r="E4" s="59" t="s">
        <v>90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02" customFormat="1" ht="14.4">
      <c r="A9" s="10"/>
      <c r="B9"/>
      <c r="C9" s="28" t="s">
        <v>7</v>
      </c>
      <c r="D9" s="29"/>
      <c r="E9" s="29"/>
      <c r="F9" s="111" t="s">
        <v>24</v>
      </c>
      <c r="G9" s="111"/>
      <c r="H9" s="111"/>
      <c r="I9" s="111"/>
      <c r="J9" s="111"/>
      <c r="K9" s="111"/>
      <c r="L9" s="112"/>
      <c r="M9" s="113" t="s">
        <v>91</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4.4">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4.4">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76</v>
      </c>
      <c r="G19" s="72">
        <v>9</v>
      </c>
      <c r="H19" s="72">
        <v>0</v>
      </c>
      <c r="I19" s="72">
        <v>21</v>
      </c>
      <c r="J19" s="65">
        <f t="shared" si="0"/>
        <v>7.4444444444444446</v>
      </c>
      <c r="K19" s="65" t="str">
        <f t="shared" ref="K19:K20" si="8">IFERROR(F19/H19-1,"n/a")</f>
        <v>n/a</v>
      </c>
      <c r="L19" s="61">
        <f>IFERROR(F19/I19-1,"n/a")</f>
        <v>2.6190476190476191</v>
      </c>
      <c r="M19" s="69">
        <f>F19+'Sep-22'!M19</f>
        <v>435</v>
      </c>
      <c r="N19" s="69">
        <f>G19+'Sep-22'!N19</f>
        <v>11</v>
      </c>
      <c r="O19" s="69">
        <f>H19+'Sep-22'!O19</f>
        <v>4</v>
      </c>
      <c r="P19" s="69">
        <f>I19+'Sep-22'!P19</f>
        <v>172</v>
      </c>
      <c r="Q19" s="65">
        <f t="shared" ref="Q19:Q20" si="9">IFERROR(M19/N19-1,"n/a")</f>
        <v>38.545454545454547</v>
      </c>
      <c r="R19" s="65">
        <f t="shared" ref="R19:R20" si="10">IFERROR(M19/O19-1,"n/a")</f>
        <v>107.75</v>
      </c>
      <c r="S19" s="61">
        <f t="shared" ref="S19:S20" si="11">IFERROR(M19/P19-1,"n/a")</f>
        <v>1.5290697674418605</v>
      </c>
      <c r="T19" s="69">
        <v>23</v>
      </c>
      <c r="U19" s="71">
        <v>4</v>
      </c>
      <c r="V19" s="79">
        <v>191</v>
      </c>
    </row>
    <row r="20" spans="1:38" ht="14.4">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524608</v>
      </c>
      <c r="N20" s="69">
        <f>G20+'Sep-22'!N20</f>
        <v>3535</v>
      </c>
      <c r="O20" s="69">
        <f>H20+'Sep-22'!O20</f>
        <v>1753</v>
      </c>
      <c r="P20" s="69">
        <f>I20+'Sep-22'!P20</f>
        <v>231541</v>
      </c>
      <c r="Q20" s="65">
        <f t="shared" si="9"/>
        <v>147.40396039603959</v>
      </c>
      <c r="R20" s="65">
        <f t="shared" si="10"/>
        <v>298.26297775242443</v>
      </c>
      <c r="S20" s="61">
        <f t="shared" si="11"/>
        <v>1.2657239970458796</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4.4">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4.4">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124</v>
      </c>
      <c r="U28" s="71">
        <v>37</v>
      </c>
      <c r="V28" s="79">
        <f>282+81</f>
        <v>363</v>
      </c>
    </row>
    <row r="29" spans="1:38" ht="14.4">
      <c r="A29" s="10"/>
      <c r="B29" s="13"/>
      <c r="C29" s="34"/>
      <c r="D29" s="27" t="s">
        <v>11</v>
      </c>
      <c r="E29" s="33"/>
      <c r="F29" s="75">
        <f>109563+16371+10869</f>
        <v>136803</v>
      </c>
      <c r="G29" s="72">
        <v>32614</v>
      </c>
      <c r="H29" s="72">
        <v>5592</v>
      </c>
      <c r="I29" s="72">
        <v>138907</v>
      </c>
      <c r="J29" s="65">
        <f t="shared" si="0"/>
        <v>3.1946096768259027</v>
      </c>
      <c r="K29" s="65">
        <f t="shared" si="21"/>
        <v>23.464055793991417</v>
      </c>
      <c r="L29" s="61">
        <f t="shared" si="12"/>
        <v>-1.5146824854039065E-2</v>
      </c>
      <c r="M29" s="69">
        <f>F29+'Sep-22'!M29</f>
        <v>830091</v>
      </c>
      <c r="N29" s="69">
        <f>G29+'Sep-22'!N29</f>
        <v>150273</v>
      </c>
      <c r="O29" s="69">
        <f>H29+'Sep-22'!O29</f>
        <v>16312</v>
      </c>
      <c r="P29" s="69">
        <f>I29+'Sep-22'!P29</f>
        <v>839687</v>
      </c>
      <c r="Q29" s="65">
        <f t="shared" si="22"/>
        <v>4.5238865265217303</v>
      </c>
      <c r="R29" s="65">
        <f t="shared" si="23"/>
        <v>49.888364394310933</v>
      </c>
      <c r="S29" s="61">
        <f t="shared" si="24"/>
        <v>-1.1428067839564071E-2</v>
      </c>
      <c r="T29" s="69">
        <v>165083</v>
      </c>
      <c r="U29" s="71">
        <f>20768+8294</f>
        <v>29062</v>
      </c>
      <c r="V29" s="79">
        <f>659951+168729+38484</f>
        <v>867164</v>
      </c>
    </row>
    <row r="30" spans="1:38" ht="15" customHeight="1" thickBot="1">
      <c r="A30" s="10"/>
      <c r="B30" s="13"/>
      <c r="C30" s="36" t="s">
        <v>12</v>
      </c>
      <c r="D30" s="37"/>
      <c r="E30" s="38"/>
      <c r="F30" s="76">
        <f t="shared" ref="F30:I31" si="25">F13+F16+F19+F22+F25+F28</f>
        <v>413</v>
      </c>
      <c r="G30" s="76">
        <f t="shared" si="25"/>
        <v>249</v>
      </c>
      <c r="H30" s="76">
        <f t="shared" si="25"/>
        <v>20</v>
      </c>
      <c r="I30" s="76">
        <f t="shared" si="25"/>
        <v>393</v>
      </c>
      <c r="J30" s="67">
        <f t="shared" si="0"/>
        <v>0.65863453815261042</v>
      </c>
      <c r="K30" s="67">
        <f t="shared" si="21"/>
        <v>19.649999999999999</v>
      </c>
      <c r="L30" s="63">
        <f t="shared" si="12"/>
        <v>5.0890585241730291E-2</v>
      </c>
      <c r="M30" s="47">
        <f t="shared" ref="M30:P31" si="26">M13+M16+M19+M22+M25+M28</f>
        <v>3015</v>
      </c>
      <c r="N30" s="47">
        <f t="shared" si="26"/>
        <v>631</v>
      </c>
      <c r="O30" s="47">
        <f t="shared" si="26"/>
        <v>646</v>
      </c>
      <c r="P30" s="47">
        <f t="shared" si="26"/>
        <v>2739</v>
      </c>
      <c r="Q30" s="67">
        <f t="shared" si="22"/>
        <v>3.7781299524564185</v>
      </c>
      <c r="R30" s="67">
        <f t="shared" si="23"/>
        <v>3.6671826625386998</v>
      </c>
      <c r="S30" s="63">
        <f t="shared" si="24"/>
        <v>0.10076670317634173</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865095</v>
      </c>
      <c r="G31" s="77">
        <f t="shared" si="25"/>
        <v>369553</v>
      </c>
      <c r="H31" s="77">
        <f t="shared" si="25"/>
        <v>13954</v>
      </c>
      <c r="I31" s="77">
        <f t="shared" si="25"/>
        <v>930242</v>
      </c>
      <c r="J31" s="68">
        <f t="shared" si="0"/>
        <v>1.3409226822674962</v>
      </c>
      <c r="K31" s="68">
        <f t="shared" si="21"/>
        <v>60.996201805933779</v>
      </c>
      <c r="L31" s="64">
        <f t="shared" si="12"/>
        <v>-7.0032314172011167E-2</v>
      </c>
      <c r="M31" s="48">
        <f t="shared" si="26"/>
        <v>6081911</v>
      </c>
      <c r="N31" s="48">
        <f t="shared" si="26"/>
        <v>942545</v>
      </c>
      <c r="O31" s="48">
        <f t="shared" si="26"/>
        <v>1307163</v>
      </c>
      <c r="P31" s="48">
        <f t="shared" si="26"/>
        <v>7784848</v>
      </c>
      <c r="Q31" s="68">
        <f t="shared" si="22"/>
        <v>5.4526478841859012</v>
      </c>
      <c r="R31" s="68">
        <f t="shared" si="23"/>
        <v>3.6527563892184833</v>
      </c>
      <c r="S31" s="64">
        <f t="shared" si="24"/>
        <v>-0.21875019268198947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103"/>
      <c r="J34" s="103"/>
      <c r="K34" s="103"/>
      <c r="L34" s="25"/>
      <c r="M34" s="25"/>
      <c r="N34" s="25"/>
      <c r="O34" s="25"/>
      <c r="P34" s="25"/>
      <c r="Q34" s="25"/>
      <c r="R34" s="25"/>
      <c r="S34" s="25"/>
      <c r="T34" s="25"/>
      <c r="U34" s="25"/>
      <c r="V34" s="25"/>
    </row>
    <row r="35" spans="1:22" ht="14.4">
      <c r="A35" s="10"/>
      <c r="B35" s="11"/>
      <c r="C35" s="25"/>
      <c r="D35" s="25"/>
      <c r="E35" s="25"/>
      <c r="F35" s="25"/>
      <c r="G35" s="25"/>
      <c r="H35" s="25"/>
      <c r="I35" s="103"/>
      <c r="J35" s="103"/>
      <c r="K35" s="103"/>
      <c r="L35" s="25"/>
      <c r="M35" s="25"/>
      <c r="N35" s="25"/>
      <c r="O35" s="25"/>
      <c r="P35" s="25"/>
      <c r="Q35" s="25"/>
      <c r="R35" s="25"/>
      <c r="S35" s="25"/>
      <c r="T35" s="25"/>
      <c r="U35" s="25"/>
      <c r="V35" s="25"/>
    </row>
    <row r="36" spans="1:22" ht="15" customHeight="1">
      <c r="A36" s="10"/>
      <c r="B36" s="10"/>
      <c r="C36" s="28" t="s">
        <v>7</v>
      </c>
      <c r="D36" s="29"/>
      <c r="E36" s="29"/>
      <c r="F36" s="111" t="str">
        <f>F9</f>
        <v>October</v>
      </c>
      <c r="G36" s="111"/>
      <c r="H36" s="111"/>
      <c r="I36" s="111"/>
      <c r="J36" s="111"/>
      <c r="K36" s="111"/>
      <c r="L36" s="112"/>
      <c r="M36" s="113" t="s">
        <v>92</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 t="shared" ref="G40:I40" si="28">G13</f>
        <v>4</v>
      </c>
      <c r="H40" s="72">
        <f t="shared" si="28"/>
        <v>0</v>
      </c>
      <c r="I40" s="72">
        <f t="shared" si="28"/>
        <v>13</v>
      </c>
      <c r="J40" s="65">
        <f t="shared" ref="J40:J41" si="29">IFERROR(F40/G40-1,"n/a")</f>
        <v>0</v>
      </c>
      <c r="K40" s="65" t="str">
        <f>IFERROR(F40/H40-1,"n/a")</f>
        <v>n/a</v>
      </c>
      <c r="L40" s="61">
        <f t="shared" ref="L40:L41" si="30">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 t="shared" ref="F41:I41" si="31">F14</f>
        <v>7610</v>
      </c>
      <c r="G41" s="75">
        <f t="shared" si="31"/>
        <v>720</v>
      </c>
      <c r="H41" s="72">
        <f t="shared" si="31"/>
        <v>0</v>
      </c>
      <c r="I41" s="75">
        <f t="shared" si="31"/>
        <v>31050</v>
      </c>
      <c r="J41" s="65">
        <f t="shared" si="29"/>
        <v>9.5694444444444446</v>
      </c>
      <c r="K41" s="65" t="str">
        <f t="shared" ref="K41" si="32">IFERROR(F41/H41-1,"n/a")</f>
        <v>n/a</v>
      </c>
      <c r="L41" s="61">
        <f t="shared" si="30"/>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129</v>
      </c>
      <c r="G43" s="75">
        <f t="shared" si="33"/>
        <v>107</v>
      </c>
      <c r="H43" s="72">
        <f t="shared" si="33"/>
        <v>0</v>
      </c>
      <c r="I43" s="75">
        <f t="shared" si="33"/>
        <v>127</v>
      </c>
      <c r="J43" s="65">
        <f t="shared" ref="J43:J44" si="34">IFERROR(F43/G43-1,"n/a")</f>
        <v>0.20560747663551404</v>
      </c>
      <c r="K43" s="65" t="str">
        <f t="shared" ref="K43:K44" si="35">IFERROR(F43/H43-1,"n/a")</f>
        <v>n/a</v>
      </c>
      <c r="L43" s="61">
        <f t="shared" ref="L43:L44" si="36">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7">IFERROR(M43/P43-1,"n/a")</f>
        <v>-3.2102728731942198E-2</v>
      </c>
      <c r="T43" s="90">
        <v>336</v>
      </c>
      <c r="U43" s="71">
        <v>43</v>
      </c>
      <c r="V43" s="79">
        <v>781</v>
      </c>
    </row>
    <row r="44" spans="1:22" s="10" customFormat="1" ht="15" customHeight="1">
      <c r="C44" s="34"/>
      <c r="D44" s="27" t="s">
        <v>11</v>
      </c>
      <c r="E44" s="33"/>
      <c r="F44" s="75">
        <f t="shared" si="33"/>
        <v>298256</v>
      </c>
      <c r="G44" s="75">
        <f t="shared" si="33"/>
        <v>174505</v>
      </c>
      <c r="H44" s="72">
        <f t="shared" si="33"/>
        <v>0</v>
      </c>
      <c r="I44" s="75">
        <f t="shared" si="33"/>
        <v>332808</v>
      </c>
      <c r="J44" s="65">
        <f t="shared" si="34"/>
        <v>0.7091544654880948</v>
      </c>
      <c r="K44" s="65" t="str">
        <f t="shared" si="35"/>
        <v>n/a</v>
      </c>
      <c r="L44" s="61">
        <f t="shared" si="36"/>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7"/>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76</v>
      </c>
      <c r="G46" s="72">
        <f t="shared" si="38"/>
        <v>9</v>
      </c>
      <c r="H46" s="72">
        <f t="shared" si="38"/>
        <v>0</v>
      </c>
      <c r="I46" s="75">
        <f t="shared" si="38"/>
        <v>21</v>
      </c>
      <c r="J46" s="65">
        <f t="shared" ref="J46:J47" si="39">IFERROR(F46/G46-1,"n/a")</f>
        <v>7.4444444444444446</v>
      </c>
      <c r="K46" s="65" t="str">
        <f t="shared" ref="K46:K47" si="40">IFERROR(F46/H46-1,"n/a")</f>
        <v>n/a</v>
      </c>
      <c r="L46" s="61">
        <f>IFERROR(F46/I46-1,"n/a")</f>
        <v>2.6190476190476191</v>
      </c>
      <c r="M46" s="71">
        <f>+M19-'Mar-22'!M16</f>
        <v>425</v>
      </c>
      <c r="N46" s="83">
        <f>+N19-'Mar-22'!N16</f>
        <v>11</v>
      </c>
      <c r="O46" s="83">
        <f>+O19-'Mar-22'!O16</f>
        <v>1</v>
      </c>
      <c r="P46" s="83">
        <f>+P19-'Mar-22'!P16</f>
        <v>166</v>
      </c>
      <c r="Q46" s="65">
        <f>IFERROR(M46/N46-1,"n/a")</f>
        <v>37.636363636363633</v>
      </c>
      <c r="R46" s="65">
        <f>IFERROR(M46/O46-1,"n/a")</f>
        <v>424</v>
      </c>
      <c r="S46" s="61">
        <f t="shared" ref="S46:S47" si="41">IFERROR(M46/P46-1,"n/a")</f>
        <v>1.5602409638554215</v>
      </c>
      <c r="T46" s="90">
        <v>33</v>
      </c>
      <c r="U46" s="71">
        <v>4</v>
      </c>
      <c r="V46" s="79">
        <v>188</v>
      </c>
    </row>
    <row r="47" spans="1:22" s="10" customFormat="1" ht="15" customHeight="1">
      <c r="C47" s="34"/>
      <c r="D47" s="27" t="s">
        <v>11</v>
      </c>
      <c r="E47" s="33"/>
      <c r="F47" s="75">
        <f t="shared" si="38"/>
        <v>102128</v>
      </c>
      <c r="G47" s="72">
        <f t="shared" si="38"/>
        <v>3111</v>
      </c>
      <c r="H47" s="72">
        <f t="shared" si="38"/>
        <v>0</v>
      </c>
      <c r="I47" s="75">
        <f t="shared" si="38"/>
        <v>28163</v>
      </c>
      <c r="J47" s="65">
        <f t="shared" si="39"/>
        <v>31.828029572484731</v>
      </c>
      <c r="K47" s="65" t="str">
        <f t="shared" si="40"/>
        <v>n/a</v>
      </c>
      <c r="L47" s="61">
        <f t="shared" ref="L47" si="42">IFERROR(F47/I47-1,"n/a")</f>
        <v>2.6263182189397436</v>
      </c>
      <c r="M47" s="83">
        <f>+M20-'Mar-22'!M17</f>
        <v>523136</v>
      </c>
      <c r="N47" s="83">
        <f>+N20-'Mar-22'!N17</f>
        <v>3535</v>
      </c>
      <c r="O47" s="83">
        <f>+O20-'Mar-22'!O17</f>
        <v>111</v>
      </c>
      <c r="P47" s="83">
        <f>+P20-'Mar-22'!P17</f>
        <v>226403</v>
      </c>
      <c r="Q47" s="65">
        <f>IFERROR(M47/N47-1,"n/a")</f>
        <v>146.9875530410184</v>
      </c>
      <c r="R47" s="65">
        <f>IFERROR(M47/O47-1,"n/a")</f>
        <v>4711.9369369369369</v>
      </c>
      <c r="S47" s="61">
        <f t="shared" si="41"/>
        <v>1.3106407600606</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74</v>
      </c>
      <c r="G49" s="75">
        <f t="shared" si="43"/>
        <v>85</v>
      </c>
      <c r="H49" s="72">
        <f t="shared" si="43"/>
        <v>0</v>
      </c>
      <c r="I49" s="75">
        <f t="shared" si="43"/>
        <v>97</v>
      </c>
      <c r="J49" s="65">
        <f t="shared" ref="J49:J50" si="44">IFERROR(F49/G49-1,"n/a")</f>
        <v>-0.12941176470588234</v>
      </c>
      <c r="K49" s="65" t="str">
        <f t="shared" ref="K49:K50" si="45">IFERROR(F49/H49-1,"n/a")</f>
        <v>n/a</v>
      </c>
      <c r="L49" s="61">
        <f t="shared" ref="L49:L50" si="46">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 t="shared" si="43"/>
        <v>260968</v>
      </c>
      <c r="G50" s="75">
        <f t="shared" si="43"/>
        <v>142400</v>
      </c>
      <c r="H50" s="72">
        <f t="shared" si="43"/>
        <v>0</v>
      </c>
      <c r="I50" s="75">
        <f t="shared" si="43"/>
        <v>268813</v>
      </c>
      <c r="J50" s="65">
        <f t="shared" si="44"/>
        <v>0.83264044943820226</v>
      </c>
      <c r="K50" s="65" t="str">
        <f t="shared" si="45"/>
        <v>n/a</v>
      </c>
      <c r="L50" s="61">
        <f t="shared" si="46"/>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7">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45</v>
      </c>
      <c r="G52" s="75">
        <f t="shared" si="48"/>
        <v>16</v>
      </c>
      <c r="H52" s="72">
        <f t="shared" si="48"/>
        <v>8</v>
      </c>
      <c r="I52" s="75">
        <f t="shared" si="48"/>
        <v>64</v>
      </c>
      <c r="J52" s="65">
        <f t="shared" ref="J52:J53" si="49">IFERROR(F52/G52-1,"n/a")</f>
        <v>1.8125</v>
      </c>
      <c r="K52" s="65">
        <f t="shared" ref="K52:K53" si="50">IFERROR(F52/H52-1,"n/a")</f>
        <v>4.625</v>
      </c>
      <c r="L52" s="61">
        <f t="shared" ref="L52:L53" si="51">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52">IFERROR(M52/P52-1,"n/a")</f>
        <v>-0.15277777777777779</v>
      </c>
      <c r="T52" s="90">
        <v>121</v>
      </c>
      <c r="U52" s="71">
        <v>41</v>
      </c>
      <c r="V52" s="79">
        <v>361</v>
      </c>
    </row>
    <row r="53" spans="3:22" s="10" customFormat="1" ht="15" customHeight="1">
      <c r="C53" s="34"/>
      <c r="D53" s="27" t="s">
        <v>11</v>
      </c>
      <c r="E53" s="33"/>
      <c r="F53" s="75">
        <f t="shared" si="48"/>
        <v>59330</v>
      </c>
      <c r="G53" s="75">
        <f t="shared" si="48"/>
        <v>16203</v>
      </c>
      <c r="H53" s="72">
        <f t="shared" si="48"/>
        <v>8362</v>
      </c>
      <c r="I53" s="75">
        <f t="shared" si="48"/>
        <v>130501</v>
      </c>
      <c r="J53" s="65">
        <f t="shared" si="49"/>
        <v>2.6616675924211566</v>
      </c>
      <c r="K53" s="65">
        <f t="shared" si="50"/>
        <v>6.0951925376704139</v>
      </c>
      <c r="L53" s="61">
        <f t="shared" si="51"/>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52"/>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85</v>
      </c>
      <c r="G55" s="75">
        <f t="shared" si="53"/>
        <v>28</v>
      </c>
      <c r="H55" s="72">
        <f t="shared" si="53"/>
        <v>12</v>
      </c>
      <c r="I55" s="75">
        <f t="shared" si="53"/>
        <v>71</v>
      </c>
      <c r="J55" s="65">
        <f t="shared" ref="J55:J58" si="54">IFERROR(F55/G55-1,"n/a")</f>
        <v>2.0357142857142856</v>
      </c>
      <c r="K55" s="65">
        <f t="shared" ref="K55:K58" si="55">IFERROR(F55/H55-1,"n/a")</f>
        <v>6.083333333333333</v>
      </c>
      <c r="L55" s="61">
        <f t="shared" ref="L55:L58" si="56">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7">IFERROR(M55/P55-1,"n/a")</f>
        <v>0.51234567901234573</v>
      </c>
      <c r="T55" s="90">
        <v>140</v>
      </c>
      <c r="U55" s="71">
        <v>40</v>
      </c>
      <c r="V55" s="79">
        <v>360</v>
      </c>
    </row>
    <row r="56" spans="3:22" ht="15.45" customHeight="1">
      <c r="C56" s="34"/>
      <c r="D56" s="27" t="s">
        <v>11</v>
      </c>
      <c r="E56" s="33"/>
      <c r="F56" s="75">
        <f t="shared" si="53"/>
        <v>136803</v>
      </c>
      <c r="G56" s="75">
        <f t="shared" si="53"/>
        <v>32614</v>
      </c>
      <c r="H56" s="72">
        <f t="shared" si="53"/>
        <v>5592</v>
      </c>
      <c r="I56" s="75">
        <f t="shared" si="53"/>
        <v>138907</v>
      </c>
      <c r="J56" s="65">
        <f t="shared" si="54"/>
        <v>3.1946096768259027</v>
      </c>
      <c r="K56" s="65">
        <f t="shared" si="55"/>
        <v>23.464055793991417</v>
      </c>
      <c r="L56" s="61">
        <f t="shared" si="56"/>
        <v>-1.5146824854039065E-2</v>
      </c>
      <c r="M56" s="83">
        <f>+M29-'Mar-22'!M26</f>
        <v>818491</v>
      </c>
      <c r="N56" s="83">
        <f>+N29-'Mar-22'!N26</f>
        <v>148134</v>
      </c>
      <c r="O56" s="83">
        <f>+O29-'Mar-22'!O26</f>
        <v>15420</v>
      </c>
      <c r="P56" s="83">
        <f>+P29-'Mar-22'!P26</f>
        <v>833578</v>
      </c>
      <c r="Q56" s="65">
        <f>IFERROR(M56/N56-1,"n/a")</f>
        <v>4.5253419201533749</v>
      </c>
      <c r="R56" s="65">
        <f>IFERROR(M56/O56-1,"n/a")</f>
        <v>52.079831387808042</v>
      </c>
      <c r="S56" s="61">
        <f t="shared" si="57"/>
        <v>-1.8099086108318563E-2</v>
      </c>
      <c r="T56" s="83">
        <v>174336</v>
      </c>
      <c r="U56" s="85">
        <v>21928</v>
      </c>
      <c r="V56" s="79">
        <f>706948+155011</f>
        <v>861959</v>
      </c>
    </row>
    <row r="57" spans="3:22" ht="26.7" customHeight="1" thickBot="1">
      <c r="C57" s="36" t="s">
        <v>12</v>
      </c>
      <c r="D57" s="37"/>
      <c r="E57" s="38"/>
      <c r="F57" s="76">
        <f t="shared" ref="F57:I58" si="58">F40+F43+F46+F49+F52+F55</f>
        <v>413</v>
      </c>
      <c r="G57" s="76">
        <f t="shared" si="58"/>
        <v>249</v>
      </c>
      <c r="H57" s="76">
        <f t="shared" si="58"/>
        <v>20</v>
      </c>
      <c r="I57" s="76">
        <f t="shared" si="58"/>
        <v>393</v>
      </c>
      <c r="J57" s="67">
        <f t="shared" si="54"/>
        <v>0.65863453815261042</v>
      </c>
      <c r="K57" s="67">
        <f t="shared" si="55"/>
        <v>19.649999999999999</v>
      </c>
      <c r="L57" s="63">
        <f t="shared" si="56"/>
        <v>5.0890585241730291E-2</v>
      </c>
      <c r="M57" s="47">
        <f t="shared" ref="M57:P58" si="59">M40+M43+M46+M49+M52+M55</f>
        <v>2383</v>
      </c>
      <c r="N57" s="47">
        <f t="shared" si="59"/>
        <v>619</v>
      </c>
      <c r="O57" s="47">
        <f t="shared" si="59"/>
        <v>81</v>
      </c>
      <c r="P57" s="47">
        <f t="shared" si="59"/>
        <v>2104</v>
      </c>
      <c r="Q57" s="67">
        <f>IFERROR(M57/N57-1,"n/a")</f>
        <v>2.849757673667205</v>
      </c>
      <c r="R57" s="67">
        <f>IFERROR(M57/O57-1,"n/a")</f>
        <v>28.419753086419753</v>
      </c>
      <c r="S57" s="63">
        <f t="shared" si="57"/>
        <v>0.13260456273764265</v>
      </c>
      <c r="T57" s="47">
        <f t="shared" ref="T57:V58" si="60">T40+T43+T46+T49+T52+T55</f>
        <v>1682</v>
      </c>
      <c r="U57" s="47">
        <f t="shared" si="60"/>
        <v>679</v>
      </c>
      <c r="V57" s="81">
        <f t="shared" si="60"/>
        <v>3274</v>
      </c>
    </row>
    <row r="58" spans="3:22" ht="26.7" customHeight="1" thickTop="1" thickBot="1">
      <c r="C58" s="39" t="s">
        <v>13</v>
      </c>
      <c r="D58" s="40"/>
      <c r="E58" s="41"/>
      <c r="F58" s="77">
        <f t="shared" si="58"/>
        <v>865095</v>
      </c>
      <c r="G58" s="77">
        <f t="shared" si="58"/>
        <v>369553</v>
      </c>
      <c r="H58" s="77">
        <f t="shared" si="58"/>
        <v>13954</v>
      </c>
      <c r="I58" s="77">
        <f t="shared" si="58"/>
        <v>930242</v>
      </c>
      <c r="J58" s="68">
        <f t="shared" si="54"/>
        <v>1.3409226822674962</v>
      </c>
      <c r="K58" s="68">
        <f t="shared" si="55"/>
        <v>60.996201805933779</v>
      </c>
      <c r="L58" s="64">
        <f t="shared" si="56"/>
        <v>-7.0032314172011167E-2</v>
      </c>
      <c r="M58" s="48">
        <f t="shared" si="59"/>
        <v>5214206</v>
      </c>
      <c r="N58" s="48">
        <f t="shared" si="59"/>
        <v>932442</v>
      </c>
      <c r="O58" s="48">
        <f t="shared" si="59"/>
        <v>30972</v>
      </c>
      <c r="P58" s="48">
        <f t="shared" si="59"/>
        <v>5994322</v>
      </c>
      <c r="Q58" s="68">
        <f>IFERROR(M58/N58-1,"n/a")</f>
        <v>4.5919896358164909</v>
      </c>
      <c r="R58" s="68">
        <f>IFERROR(M58/O58-1,"n/a")</f>
        <v>167.35225364845667</v>
      </c>
      <c r="S58" s="64">
        <f t="shared" si="57"/>
        <v>-0.13014249151113333</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P31" sqref="P3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87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01" customFormat="1" ht="14.4">
      <c r="A9" s="10"/>
      <c r="B9"/>
      <c r="C9" s="28" t="s">
        <v>7</v>
      </c>
      <c r="D9" s="29"/>
      <c r="E9" s="29"/>
      <c r="F9" s="111" t="s">
        <v>22</v>
      </c>
      <c r="G9" s="111"/>
      <c r="H9" s="111"/>
      <c r="I9" s="111"/>
      <c r="J9" s="111"/>
      <c r="K9" s="111"/>
      <c r="L9" s="112"/>
      <c r="M9" s="113" t="s">
        <v>88</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422480</v>
      </c>
      <c r="N20" s="69">
        <f>G20+'Aug-22'!N20</f>
        <v>424</v>
      </c>
      <c r="O20" s="69">
        <f>H20+'Aug-22'!O20</f>
        <v>1753</v>
      </c>
      <c r="P20" s="69">
        <f>I20+'Aug-22'!P20</f>
        <v>203378</v>
      </c>
      <c r="Q20" s="65">
        <f t="shared" si="9"/>
        <v>995.41509433962267</v>
      </c>
      <c r="R20" s="65">
        <f t="shared" si="10"/>
        <v>240.00399315459214</v>
      </c>
      <c r="S20" s="61">
        <f t="shared" si="11"/>
        <v>1.0773141637738597</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124</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5216816</v>
      </c>
      <c r="N31" s="48">
        <f t="shared" si="26"/>
        <v>572992</v>
      </c>
      <c r="O31" s="48">
        <f t="shared" si="26"/>
        <v>1293209</v>
      </c>
      <c r="P31" s="48">
        <f t="shared" si="26"/>
        <v>6854606</v>
      </c>
      <c r="Q31" s="68">
        <f t="shared" si="22"/>
        <v>8.1045180386462636</v>
      </c>
      <c r="R31" s="68">
        <f t="shared" si="23"/>
        <v>3.0340084240057097</v>
      </c>
      <c r="S31" s="64">
        <f t="shared" si="24"/>
        <v>-0.2389327701694306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103"/>
      <c r="J34" s="103"/>
      <c r="K34" s="103"/>
      <c r="L34" s="25"/>
      <c r="M34" s="25"/>
      <c r="N34" s="25"/>
      <c r="O34" s="25"/>
      <c r="P34" s="25"/>
      <c r="Q34" s="25"/>
      <c r="R34" s="25"/>
      <c r="S34" s="25"/>
      <c r="T34" s="25"/>
      <c r="U34" s="25"/>
      <c r="V34" s="25"/>
    </row>
    <row r="35" spans="1:22" ht="14.4">
      <c r="A35" s="10"/>
      <c r="B35" s="11"/>
      <c r="C35" s="25"/>
      <c r="D35" s="25"/>
      <c r="E35" s="25"/>
      <c r="F35" s="25"/>
      <c r="G35" s="25"/>
      <c r="H35" s="25"/>
      <c r="I35" s="103"/>
      <c r="J35" s="103"/>
      <c r="K35" s="103"/>
      <c r="L35" s="25"/>
      <c r="M35" s="25"/>
      <c r="N35" s="25"/>
      <c r="O35" s="25"/>
      <c r="P35" s="25"/>
      <c r="Q35" s="25"/>
      <c r="R35" s="25"/>
      <c r="S35" s="25"/>
      <c r="T35" s="25"/>
      <c r="U35" s="25"/>
      <c r="V35" s="25"/>
    </row>
    <row r="36" spans="1:22" ht="15" customHeight="1">
      <c r="A36" s="10"/>
      <c r="B36" s="10"/>
      <c r="C36" s="28" t="s">
        <v>7</v>
      </c>
      <c r="D36" s="29"/>
      <c r="E36" s="29"/>
      <c r="F36" s="111" t="str">
        <f>F9</f>
        <v>September</v>
      </c>
      <c r="G36" s="111"/>
      <c r="H36" s="111"/>
      <c r="I36" s="111"/>
      <c r="J36" s="111"/>
      <c r="K36" s="111"/>
      <c r="L36" s="112"/>
      <c r="M36" s="113" t="s">
        <v>89</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421008</v>
      </c>
      <c r="N47" s="83">
        <f>+N20-'Mar-22'!N17</f>
        <v>424</v>
      </c>
      <c r="O47" s="83">
        <f>+O20-'Mar-22'!O17</f>
        <v>111</v>
      </c>
      <c r="P47" s="83">
        <f>+P20-'Mar-22'!P17</f>
        <v>198240</v>
      </c>
      <c r="Q47" s="65">
        <f>IFERROR(M47/N47-1,"n/a")</f>
        <v>991.94339622641508</v>
      </c>
      <c r="R47" s="65">
        <f>IFERROR(M47/O47-1,"n/a")</f>
        <v>3791.864864864865</v>
      </c>
      <c r="S47" s="61">
        <f t="shared" si="41"/>
        <v>1.123728813559322</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4349111</v>
      </c>
      <c r="N58" s="48">
        <f t="shared" si="59"/>
        <v>562889</v>
      </c>
      <c r="O58" s="48">
        <f t="shared" si="59"/>
        <v>17018</v>
      </c>
      <c r="P58" s="48">
        <f t="shared" si="59"/>
        <v>5064080</v>
      </c>
      <c r="Q58" s="68">
        <f>IFERROR(M58/N58-1,"n/a")</f>
        <v>6.7264096473727504</v>
      </c>
      <c r="R58" s="68">
        <f>IFERROR(M58/O58-1,"n/a")</f>
        <v>254.5594664472911</v>
      </c>
      <c r="S58" s="64">
        <f t="shared" si="57"/>
        <v>-0.14118438097344432</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F29" sqref="F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1" t="s">
        <v>69</v>
      </c>
      <c r="G9" s="111"/>
      <c r="H9" s="111"/>
      <c r="I9" s="111"/>
      <c r="J9" s="111"/>
      <c r="K9" s="111"/>
      <c r="L9" s="112"/>
      <c r="M9" s="113" t="s">
        <v>71</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4.4">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342234</v>
      </c>
      <c r="N20" s="69">
        <f>G20+'Jul-22'!N20</f>
        <v>0</v>
      </c>
      <c r="O20" s="69">
        <f>H20+'Jul-22'!O20</f>
        <v>1753</v>
      </c>
      <c r="P20" s="69">
        <f>I20+'Jul-22'!P20</f>
        <v>167542</v>
      </c>
      <c r="Q20" s="65" t="str">
        <f t="shared" si="9"/>
        <v>n/a</v>
      </c>
      <c r="R20" s="65">
        <f t="shared" si="10"/>
        <v>194.22760981175128</v>
      </c>
      <c r="S20" s="61">
        <f t="shared" si="11"/>
        <v>1.04267586634993</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124</v>
      </c>
      <c r="U28" s="71">
        <v>37</v>
      </c>
      <c r="V28" s="79">
        <f>282+81</f>
        <v>363</v>
      </c>
    </row>
    <row r="29" spans="1:38" ht="14.4">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4378949</v>
      </c>
      <c r="N31" s="48">
        <f t="shared" si="26"/>
        <v>332144</v>
      </c>
      <c r="O31" s="48">
        <f t="shared" si="26"/>
        <v>1287137</v>
      </c>
      <c r="P31" s="48">
        <f t="shared" si="26"/>
        <v>6070338</v>
      </c>
      <c r="Q31" s="68">
        <f t="shared" si="22"/>
        <v>12.183887109205646</v>
      </c>
      <c r="R31" s="68">
        <f t="shared" si="23"/>
        <v>2.4020846265782119</v>
      </c>
      <c r="S31" s="64">
        <f t="shared" si="24"/>
        <v>-0.27863176646835808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1" t="str">
        <f>F9</f>
        <v>August</v>
      </c>
      <c r="G36" s="111"/>
      <c r="H36" s="111"/>
      <c r="I36" s="111"/>
      <c r="J36" s="111"/>
      <c r="K36" s="111"/>
      <c r="L36" s="112"/>
      <c r="M36" s="113" t="s">
        <v>70</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340762</v>
      </c>
      <c r="N47" s="83">
        <f>+N20-'Mar-22'!N17</f>
        <v>0</v>
      </c>
      <c r="O47" s="83">
        <f>+O20-'Mar-22'!O17</f>
        <v>111</v>
      </c>
      <c r="P47" s="83">
        <f>+P20-'Mar-22'!P17</f>
        <v>162404</v>
      </c>
      <c r="Q47" s="65" t="str">
        <f>IFERROR(M47/N47-1,"n/a")</f>
        <v>n/a</v>
      </c>
      <c r="R47" s="65">
        <f>IFERROR(M47/O47-1,"n/a")</f>
        <v>3068.9279279279281</v>
      </c>
      <c r="S47" s="61">
        <f t="shared" si="41"/>
        <v>1.0982364966380138</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7"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7"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3511244</v>
      </c>
      <c r="N58" s="48">
        <f t="shared" si="59"/>
        <v>322041</v>
      </c>
      <c r="O58" s="48">
        <f t="shared" si="59"/>
        <v>10946</v>
      </c>
      <c r="P58" s="48">
        <f t="shared" si="59"/>
        <v>4279812</v>
      </c>
      <c r="Q58" s="68">
        <f>IFERROR(M58/N58-1,"n/a")</f>
        <v>9.9030961896156082</v>
      </c>
      <c r="R58" s="68">
        <f>IFERROR(M58/O58-1,"n/a")</f>
        <v>319.7787319568792</v>
      </c>
      <c r="S58" s="64">
        <f t="shared" si="57"/>
        <v>-0.17957985070372251</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election activeCell="F29" sqref="F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1" t="s">
        <v>55</v>
      </c>
      <c r="G9" s="111"/>
      <c r="H9" s="111"/>
      <c r="I9" s="111"/>
      <c r="J9" s="111"/>
      <c r="K9" s="111"/>
      <c r="L9" s="112"/>
      <c r="M9" s="113" t="s">
        <v>60</v>
      </c>
      <c r="N9" s="111"/>
      <c r="O9" s="111"/>
      <c r="P9" s="111"/>
      <c r="Q9" s="111"/>
      <c r="R9" s="111"/>
      <c r="S9" s="112"/>
      <c r="T9" s="113" t="s">
        <v>57</v>
      </c>
      <c r="U9" s="111"/>
      <c r="V9" s="114"/>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239678</v>
      </c>
      <c r="N20" s="69">
        <f>G20+'Jun-22'!N17</f>
        <v>0</v>
      </c>
      <c r="O20" s="69">
        <f>H20+'Jun-22'!O17</f>
        <v>1753</v>
      </c>
      <c r="P20" s="69">
        <f>I20+'Jun-22'!P17</f>
        <v>117191</v>
      </c>
      <c r="Q20" s="65" t="str">
        <f t="shared" si="9"/>
        <v>n/a</v>
      </c>
      <c r="R20" s="65">
        <f t="shared" si="10"/>
        <v>135.72447233314318</v>
      </c>
      <c r="S20" s="61">
        <f t="shared" si="11"/>
        <v>1.0451911836233156</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124</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3490135</v>
      </c>
      <c r="N31" s="48">
        <f t="shared" si="26"/>
        <v>166584</v>
      </c>
      <c r="O31" s="48">
        <f t="shared" si="26"/>
        <v>1284596</v>
      </c>
      <c r="P31" s="48">
        <f t="shared" si="26"/>
        <v>5144226</v>
      </c>
      <c r="Q31" s="68">
        <f t="shared" si="22"/>
        <v>19.95120179609086</v>
      </c>
      <c r="R31" s="68">
        <f t="shared" si="23"/>
        <v>1.7169125546086086</v>
      </c>
      <c r="S31" s="64">
        <f t="shared" si="24"/>
        <v>-0.3215432214681081</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1" t="str">
        <f>F9</f>
        <v>July</v>
      </c>
      <c r="G36" s="111"/>
      <c r="H36" s="111"/>
      <c r="I36" s="111"/>
      <c r="J36" s="111"/>
      <c r="K36" s="111"/>
      <c r="L36" s="112"/>
      <c r="M36" s="113" t="s">
        <v>61</v>
      </c>
      <c r="N36" s="111"/>
      <c r="O36" s="111"/>
      <c r="P36" s="111"/>
      <c r="Q36" s="111"/>
      <c r="R36" s="111"/>
      <c r="S36" s="112"/>
      <c r="T36" s="113" t="s">
        <v>58</v>
      </c>
      <c r="U36" s="111"/>
      <c r="V36" s="114"/>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238206</v>
      </c>
      <c r="N47" s="83">
        <f>+N20-'Mar-22'!N17</f>
        <v>0</v>
      </c>
      <c r="O47" s="83">
        <f>+O20-'Mar-22'!O17</f>
        <v>111</v>
      </c>
      <c r="P47" s="83">
        <f>+P20-'Mar-22'!P17</f>
        <v>112053</v>
      </c>
      <c r="Q47" s="65" t="str">
        <f>IFERROR(M47/N47-1,"n/a")</f>
        <v>n/a</v>
      </c>
      <c r="R47" s="65">
        <f>IFERROR(M47/O47-1,"n/a")</f>
        <v>2145</v>
      </c>
      <c r="S47" s="61">
        <f t="shared" si="42"/>
        <v>1.1258333110224625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2622430</v>
      </c>
      <c r="N58" s="48">
        <f t="shared" si="68"/>
        <v>156481</v>
      </c>
      <c r="O58" s="48">
        <f t="shared" si="68"/>
        <v>8405</v>
      </c>
      <c r="P58" s="48">
        <f t="shared" ref="P58" si="69">P41+P44+P47+P50+P53+P56</f>
        <v>3353700</v>
      </c>
      <c r="Q58" s="68">
        <f>IFERROR(M58/N58-1,"n/a")</f>
        <v>15.758775825819107</v>
      </c>
      <c r="R58" s="68">
        <f>IFERROR(M58/O58-1,"n/a")</f>
        <v>311.0083283759667</v>
      </c>
      <c r="S58" s="64">
        <f t="shared" si="61"/>
        <v>-0.21804872230670602</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2D4EE2-C5E5-4928-82B3-936EEEBA6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8cd7474e-1d48-42f1-a929-9fa835c241d5"/>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50acc271-0769-44fa-a07c-5c2dfce6e462"/>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 </vt:lpstr>
      <vt:lpstr>Disclaimer</vt:lpstr>
      <vt:lpstr>Notes</vt:lpstr>
      <vt:lpstr>Occupancy_2022</vt:lpstr>
      <vt:lpstr>Traffic&gt;</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2022-11-15T17:10:12Z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